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15" windowWidth="8475" windowHeight="4440" tabRatio="935"/>
  </bookViews>
  <sheets>
    <sheet name="金井入力" sheetId="23" r:id="rId1"/>
    <sheet name="玉川学園入力" sheetId="25" r:id="rId2"/>
    <sheet name="真光寺入力" sheetId="83" r:id="rId3"/>
    <sheet name="みなみ野入力" sheetId="24" r:id="rId4"/>
    <sheet name="めじろ台入力" sheetId="78" r:id="rId5"/>
    <sheet name="多摩境入力" sheetId="77" r:id="rId6"/>
    <sheet name="武蔵村山入力" sheetId="95" r:id="rId7"/>
    <sheet name="30年度実入試得点" sheetId="125" r:id="rId8"/>
    <sheet name="30年度合否予測結果" sheetId="124" r:id="rId9"/>
    <sheet name="30年度合否判定資料(20180223)" sheetId="123" r:id="rId10"/>
    <sheet name="29年度実入試得点" sheetId="114" r:id="rId11"/>
    <sheet name="29年度判定資料" sheetId="122" r:id="rId12"/>
    <sheet name="29年度合否予測結果" sheetId="109" r:id="rId13"/>
    <sheet name="29年度合否判定資料（20170224）" sheetId="108" r:id="rId14"/>
    <sheet name="日比谷" sheetId="27" r:id="rId15"/>
    <sheet name="西" sheetId="68" r:id="rId16"/>
    <sheet name="国立" sheetId="7" r:id="rId17"/>
    <sheet name="戸山" sheetId="47" r:id="rId18"/>
    <sheet name="八王子東" sheetId="8" r:id="rId19"/>
    <sheet name="立川" sheetId="9" r:id="rId20"/>
    <sheet name="青山" sheetId="10" r:id="rId21"/>
    <sheet name="国際" sheetId="51" r:id="rId22"/>
    <sheet name="国分寺" sheetId="38" r:id="rId23"/>
    <sheet name="新宿" sheetId="11" r:id="rId24"/>
    <sheet name="駒場" sheetId="20" r:id="rId25"/>
    <sheet name="広尾" sheetId="120" r:id="rId26"/>
    <sheet name="松原" sheetId="107" r:id="rId27"/>
    <sheet name="千歳ヶ丘" sheetId="52" r:id="rId28"/>
    <sheet name="豊多摩" sheetId="44" r:id="rId29"/>
    <sheet name="石神井" sheetId="117" r:id="rId30"/>
    <sheet name="町田" sheetId="14" r:id="rId31"/>
    <sheet name="日野台" sheetId="22" r:id="rId32"/>
    <sheet name="南平" sheetId="18" r:id="rId33"/>
    <sheet name="成瀬" sheetId="15" r:id="rId34"/>
    <sheet name="日野" sheetId="36" r:id="rId35"/>
    <sheet name="富士森" sheetId="40" r:id="rId36"/>
    <sheet name="松が谷" sheetId="21" r:id="rId37"/>
    <sheet name="小川" sheetId="16" r:id="rId38"/>
    <sheet name="片倉" sheetId="31" r:id="rId39"/>
    <sheet name="八王子北" sheetId="63" r:id="rId40"/>
    <sheet name="山崎" sheetId="17" r:id="rId41"/>
    <sheet name="野津田" sheetId="33" r:id="rId42"/>
    <sheet name="昭和" sheetId="85" r:id="rId43"/>
    <sheet name="東大和南" sheetId="99" r:id="rId44"/>
    <sheet name="東大和" sheetId="86" r:id="rId45"/>
    <sheet name="福生" sheetId="101" r:id="rId46"/>
    <sheet name="武蔵村山" sheetId="103" r:id="rId47"/>
    <sheet name="多摩" sheetId="119" r:id="rId48"/>
    <sheet name="小金井北" sheetId="97" r:id="rId49"/>
    <sheet name="清瀬" sheetId="74" r:id="rId50"/>
    <sheet name="小平" sheetId="96" r:id="rId51"/>
    <sheet name="小平南" sheetId="48" r:id="rId52"/>
    <sheet name="小平西" sheetId="118" r:id="rId53"/>
    <sheet name="調布北" sheetId="121" r:id="rId54"/>
    <sheet name="狛江" sheetId="13" r:id="rId55"/>
    <sheet name="調布南" sheetId="32" r:id="rId56"/>
    <sheet name="神代" sheetId="64" r:id="rId57"/>
    <sheet name="府中" sheetId="41" r:id="rId58"/>
    <sheet name="府中東" sheetId="42" r:id="rId59"/>
    <sheet name="永山" sheetId="58" r:id="rId60"/>
    <sheet name="芦花" sheetId="79" r:id="rId61"/>
    <sheet name="翔陽" sheetId="34" r:id="rId62"/>
    <sheet name="上水" sheetId="100" r:id="rId63"/>
    <sheet name="松が谷（外）" sheetId="59" r:id="rId64"/>
    <sheet name="小平（外）" sheetId="98" r:id="rId65"/>
    <sheet name="若葉総合" sheetId="69" r:id="rId66"/>
    <sheet name="町田総合" sheetId="35" r:id="rId67"/>
    <sheet name="多摩科学技術" sheetId="75" r:id="rId68"/>
    <sheet name="第五商" sheetId="104" r:id="rId69"/>
    <sheet name="八王子桑志" sheetId="102" r:id="rId70"/>
    <sheet name="総合工科" sheetId="89" r:id="rId71"/>
    <sheet name="町田工業" sheetId="43" r:id="rId72"/>
    <sheet name="農業" sheetId="115" r:id="rId73"/>
    <sheet name="瑞穂農芸" sheetId="116" r:id="rId74"/>
    <sheet name="駒場（体）" sheetId="88" r:id="rId75"/>
  </sheets>
  <externalReferences>
    <externalReference r:id="rId76"/>
  </externalReferences>
  <definedNames>
    <definedName name="_xlnm.Print_Area" localSheetId="30">町田!$O$1:$AA$35</definedName>
  </definedNames>
  <calcPr calcId="125725"/>
</workbook>
</file>

<file path=xl/calcChain.xml><?xml version="1.0" encoding="utf-8"?>
<calcChain xmlns="http://schemas.openxmlformats.org/spreadsheetml/2006/main">
  <c r="J11" i="35"/>
  <c r="I11"/>
  <c r="J45" i="15"/>
  <c r="I45"/>
  <c r="J44"/>
  <c r="I44"/>
  <c r="J43"/>
  <c r="I43"/>
  <c r="J42"/>
  <c r="I42"/>
  <c r="X46"/>
  <c r="Y46" s="1"/>
  <c r="Z46" s="1"/>
  <c r="W46"/>
  <c r="J46"/>
  <c r="K46" s="1"/>
  <c r="L46" s="1"/>
  <c r="I46"/>
  <c r="X45"/>
  <c r="Y45" s="1"/>
  <c r="Z45" s="1"/>
  <c r="W45"/>
  <c r="K45"/>
  <c r="L45" s="1"/>
  <c r="I47"/>
  <c r="J47"/>
  <c r="J14"/>
  <c r="I14"/>
  <c r="J13"/>
  <c r="I13"/>
  <c r="J12"/>
  <c r="I12"/>
  <c r="J10" i="75"/>
  <c r="I10"/>
  <c r="J52" i="13"/>
  <c r="I52"/>
  <c r="J51"/>
  <c r="I51"/>
  <c r="J50"/>
  <c r="I50"/>
  <c r="J49"/>
  <c r="I49"/>
  <c r="J48"/>
  <c r="I48"/>
  <c r="J47"/>
  <c r="I47"/>
  <c r="J16"/>
  <c r="I16"/>
  <c r="J15"/>
  <c r="I15"/>
  <c r="J14"/>
  <c r="I14"/>
  <c r="J13"/>
  <c r="I13"/>
  <c r="J12"/>
  <c r="I12"/>
  <c r="J11"/>
  <c r="I11"/>
  <c r="J10"/>
  <c r="I10"/>
  <c r="J47" i="14"/>
  <c r="I47"/>
  <c r="J46"/>
  <c r="I46"/>
  <c r="J45"/>
  <c r="I45"/>
  <c r="J44"/>
  <c r="I44"/>
  <c r="J18"/>
  <c r="I18"/>
  <c r="J17"/>
  <c r="I17"/>
  <c r="J16"/>
  <c r="I16"/>
  <c r="J15"/>
  <c r="I15"/>
  <c r="J14"/>
  <c r="I14"/>
  <c r="J32" i="9"/>
  <c r="I32"/>
  <c r="J31"/>
  <c r="I31"/>
  <c r="J61" i="8"/>
  <c r="I61"/>
  <c r="J60"/>
  <c r="I60"/>
  <c r="J59"/>
  <c r="I59"/>
  <c r="J58"/>
  <c r="I58"/>
  <c r="J57"/>
  <c r="I57"/>
  <c r="J17"/>
  <c r="I17"/>
  <c r="J23" i="47"/>
  <c r="I23"/>
  <c r="J22"/>
  <c r="I22"/>
  <c r="J49" i="7"/>
  <c r="I49"/>
  <c r="J21"/>
  <c r="I21"/>
  <c r="J9" i="68"/>
  <c r="I9"/>
  <c r="J20" i="27"/>
  <c r="I20"/>
  <c r="J9"/>
  <c r="I9"/>
  <c r="J66" i="23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8"/>
  <c r="I48"/>
  <c r="J47"/>
  <c r="I47"/>
  <c r="J46"/>
  <c r="I46"/>
  <c r="J49"/>
  <c r="I49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I9" i="17" l="1"/>
  <c r="J9" s="1"/>
  <c r="I10" i="31"/>
  <c r="J10" s="1"/>
  <c r="I32" i="21"/>
  <c r="J32" s="1"/>
  <c r="I31"/>
  <c r="J31" s="1"/>
  <c r="I9"/>
  <c r="J9" s="1"/>
  <c r="H11" i="40"/>
  <c r="I11" s="1"/>
  <c r="I12" i="18"/>
  <c r="J12" s="1"/>
  <c r="I11" i="15"/>
  <c r="J11" s="1"/>
  <c r="I10"/>
  <c r="J10" s="1"/>
  <c r="I23" i="64"/>
  <c r="J23" s="1"/>
  <c r="I46" i="13"/>
  <c r="J46" s="1"/>
  <c r="J31" i="22"/>
  <c r="I31"/>
  <c r="X31"/>
  <c r="Y31" s="1"/>
  <c r="Z31" s="1"/>
  <c r="W31"/>
  <c r="K31"/>
  <c r="L31" s="1"/>
  <c r="J13" i="14"/>
  <c r="I13"/>
  <c r="I18" i="77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J10" i="102" l="1"/>
  <c r="I10"/>
  <c r="J9"/>
  <c r="I9"/>
  <c r="R68" i="122"/>
  <c r="S68" s="1"/>
  <c r="L68"/>
  <c r="J9" i="119"/>
  <c r="I9"/>
  <c r="J9" i="101"/>
  <c r="I9"/>
  <c r="J9" i="31"/>
  <c r="I9"/>
  <c r="K47" i="16"/>
  <c r="J36"/>
  <c r="I36"/>
  <c r="J30" i="21"/>
  <c r="I30"/>
  <c r="J26" i="36"/>
  <c r="I26"/>
  <c r="J25"/>
  <c r="I25"/>
  <c r="Y28"/>
  <c r="Z28" s="1"/>
  <c r="X28"/>
  <c r="W28"/>
  <c r="K28"/>
  <c r="L28" s="1"/>
  <c r="J28"/>
  <c r="I28"/>
  <c r="Y27"/>
  <c r="Z27" s="1"/>
  <c r="X27"/>
  <c r="W27"/>
  <c r="K27"/>
  <c r="L27" s="1"/>
  <c r="J27"/>
  <c r="I27"/>
  <c r="Y26"/>
  <c r="Z26" s="1"/>
  <c r="X26"/>
  <c r="W26"/>
  <c r="K26"/>
  <c r="L26" s="1"/>
  <c r="J37" i="40"/>
  <c r="I37"/>
  <c r="J36"/>
  <c r="I36"/>
  <c r="J41" i="15"/>
  <c r="I41"/>
  <c r="J9"/>
  <c r="I9"/>
  <c r="J17" i="34"/>
  <c r="I17"/>
  <c r="J16"/>
  <c r="I16"/>
  <c r="J15"/>
  <c r="I15"/>
  <c r="J14"/>
  <c r="I14"/>
  <c r="J13"/>
  <c r="I13"/>
  <c r="J12"/>
  <c r="I12"/>
  <c r="J11"/>
  <c r="I11"/>
  <c r="J10"/>
  <c r="I10"/>
  <c r="J9"/>
  <c r="I9"/>
  <c r="J24" i="32"/>
  <c r="I24"/>
  <c r="J9"/>
  <c r="I9"/>
  <c r="J9" i="13"/>
  <c r="I9"/>
  <c r="J35" i="18"/>
  <c r="I35"/>
  <c r="J11"/>
  <c r="I11"/>
  <c r="J10"/>
  <c r="I10"/>
  <c r="J9"/>
  <c r="I9"/>
  <c r="J9" i="75"/>
  <c r="I9"/>
  <c r="J9" i="97"/>
  <c r="I9"/>
  <c r="J30" i="22"/>
  <c r="I30"/>
  <c r="J29"/>
  <c r="I29"/>
  <c r="J12"/>
  <c r="I12"/>
  <c r="J11"/>
  <c r="I11"/>
  <c r="J10"/>
  <c r="I10"/>
  <c r="J9"/>
  <c r="I9"/>
  <c r="J43" i="14"/>
  <c r="I43"/>
  <c r="J42"/>
  <c r="I42"/>
  <c r="J12"/>
  <c r="I12"/>
  <c r="J11"/>
  <c r="I11"/>
  <c r="J10"/>
  <c r="I10"/>
  <c r="J9"/>
  <c r="I9"/>
  <c r="J10" i="38"/>
  <c r="I10"/>
  <c r="J9"/>
  <c r="I9"/>
  <c r="J30" i="9"/>
  <c r="I30"/>
  <c r="J29"/>
  <c r="I29"/>
  <c r="J28"/>
  <c r="I28"/>
  <c r="J56" i="8"/>
  <c r="I56"/>
  <c r="J55"/>
  <c r="I55"/>
  <c r="J54"/>
  <c r="I54"/>
  <c r="J53"/>
  <c r="I53"/>
  <c r="J52"/>
  <c r="I52"/>
  <c r="J51"/>
  <c r="I51"/>
  <c r="J50"/>
  <c r="I50"/>
  <c r="J16"/>
  <c r="I16"/>
  <c r="J15"/>
  <c r="I15"/>
  <c r="J14"/>
  <c r="I14"/>
  <c r="J13"/>
  <c r="I13"/>
  <c r="J12"/>
  <c r="I12"/>
  <c r="J11"/>
  <c r="I11"/>
  <c r="J10"/>
  <c r="I10"/>
  <c r="J9"/>
  <c r="I9"/>
  <c r="J48" i="7"/>
  <c r="I48"/>
  <c r="J47"/>
  <c r="I47"/>
  <c r="J46"/>
  <c r="I46"/>
  <c r="J45"/>
  <c r="I45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W23"/>
  <c r="X23" s="1"/>
  <c r="Y23" s="1"/>
  <c r="Z23" s="1"/>
  <c r="I23"/>
  <c r="J23" s="1"/>
  <c r="K23" s="1"/>
  <c r="L23" s="1"/>
  <c r="X22"/>
  <c r="Y22" s="1"/>
  <c r="Z22" s="1"/>
  <c r="W22"/>
  <c r="J22"/>
  <c r="K22" s="1"/>
  <c r="L22" s="1"/>
  <c r="I22"/>
  <c r="X21"/>
  <c r="Y21" s="1"/>
  <c r="Z21" s="1"/>
  <c r="W21"/>
  <c r="K21"/>
  <c r="L21" s="1"/>
  <c r="X20"/>
  <c r="Y20" s="1"/>
  <c r="Z20" s="1"/>
  <c r="W20"/>
  <c r="K20"/>
  <c r="L20" s="1"/>
  <c r="X19"/>
  <c r="Y19" s="1"/>
  <c r="Z19" s="1"/>
  <c r="W19"/>
  <c r="K19"/>
  <c r="L19" s="1"/>
  <c r="W18"/>
  <c r="X18" s="1"/>
  <c r="Y18" s="1"/>
  <c r="Z18" s="1"/>
  <c r="K18"/>
  <c r="L18" s="1"/>
  <c r="Y17"/>
  <c r="Z17" s="1"/>
  <c r="X17"/>
  <c r="W17"/>
  <c r="K17"/>
  <c r="L17" s="1"/>
  <c r="Y16"/>
  <c r="Z16" s="1"/>
  <c r="X16"/>
  <c r="W16"/>
  <c r="K16"/>
  <c r="L16" s="1"/>
  <c r="X15"/>
  <c r="Y15" s="1"/>
  <c r="Z15" s="1"/>
  <c r="W15"/>
  <c r="K15"/>
  <c r="L15" s="1"/>
  <c r="X14"/>
  <c r="Y14" s="1"/>
  <c r="Z14" s="1"/>
  <c r="W14"/>
  <c r="K14"/>
  <c r="L14" s="1"/>
  <c r="J89" i="24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H43"/>
  <c r="G43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10" i="35" l="1"/>
  <c r="I10"/>
  <c r="J9"/>
  <c r="I9"/>
  <c r="J22" i="63"/>
  <c r="I22"/>
  <c r="J21"/>
  <c r="I21"/>
  <c r="J29" i="21"/>
  <c r="I29"/>
  <c r="J35" i="40"/>
  <c r="I35"/>
  <c r="J34"/>
  <c r="I34"/>
  <c r="J33"/>
  <c r="I33"/>
  <c r="J10"/>
  <c r="I10"/>
  <c r="J9"/>
  <c r="I9"/>
  <c r="J24" i="36"/>
  <c r="I24"/>
  <c r="J23"/>
  <c r="I23"/>
  <c r="J22"/>
  <c r="I22"/>
  <c r="J21"/>
  <c r="I21"/>
  <c r="J22" i="86"/>
  <c r="I22"/>
  <c r="J21"/>
  <c r="I21"/>
  <c r="X24"/>
  <c r="Y24" s="1"/>
  <c r="Z24" s="1"/>
  <c r="W24"/>
  <c r="J24"/>
  <c r="K24" s="1"/>
  <c r="L24" s="1"/>
  <c r="I24"/>
  <c r="X23"/>
  <c r="Y23" s="1"/>
  <c r="Z23" s="1"/>
  <c r="W23"/>
  <c r="J23"/>
  <c r="K23" s="1"/>
  <c r="L23" s="1"/>
  <c r="I23"/>
  <c r="X22"/>
  <c r="Y22" s="1"/>
  <c r="Z22" s="1"/>
  <c r="W22"/>
  <c r="K22"/>
  <c r="L22" s="1"/>
  <c r="J34" i="18"/>
  <c r="I34"/>
  <c r="J28" i="22"/>
  <c r="I28"/>
  <c r="J27"/>
  <c r="I27"/>
  <c r="J26"/>
  <c r="I26"/>
  <c r="J9" i="9"/>
  <c r="I9"/>
  <c r="J28" i="7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23" i="118" l="1"/>
  <c r="I23"/>
  <c r="J9"/>
  <c r="I9"/>
  <c r="J19" i="48"/>
  <c r="I19"/>
  <c r="J21" i="103"/>
  <c r="I21"/>
  <c r="J9"/>
  <c r="I9"/>
  <c r="J23" i="119"/>
  <c r="I23"/>
  <c r="J20" i="86"/>
  <c r="K20" s="1"/>
  <c r="I20"/>
  <c r="J19"/>
  <c r="K19" s="1"/>
  <c r="I19"/>
  <c r="T19" i="95"/>
  <c r="S19"/>
  <c r="H19"/>
  <c r="G19"/>
  <c r="V17"/>
  <c r="U17"/>
  <c r="J17"/>
  <c r="I17"/>
  <c r="V16"/>
  <c r="U16"/>
  <c r="J16"/>
  <c r="I16"/>
  <c r="V15"/>
  <c r="U15"/>
  <c r="J15"/>
  <c r="I15"/>
  <c r="V14"/>
  <c r="U14"/>
  <c r="J14"/>
  <c r="I14"/>
  <c r="V13"/>
  <c r="U13"/>
  <c r="J13"/>
  <c r="I13"/>
  <c r="V12"/>
  <c r="U12"/>
  <c r="J12"/>
  <c r="I12"/>
  <c r="V11"/>
  <c r="U11"/>
  <c r="J11"/>
  <c r="I11"/>
  <c r="J10"/>
  <c r="I10"/>
  <c r="V9"/>
  <c r="U9"/>
  <c r="J9"/>
  <c r="I9"/>
  <c r="V8"/>
  <c r="U8"/>
  <c r="J8"/>
  <c r="I8"/>
  <c r="V7"/>
  <c r="U7"/>
  <c r="J7"/>
  <c r="I7"/>
  <c r="V6"/>
  <c r="U6"/>
  <c r="J6"/>
  <c r="I6"/>
  <c r="R77" i="122" l="1"/>
  <c r="S77" s="1"/>
  <c r="L77"/>
  <c r="V15" i="23" l="1"/>
  <c r="U15"/>
  <c r="V14"/>
  <c r="U14"/>
  <c r="V19" l="1"/>
  <c r="U19"/>
  <c r="V49" l="1"/>
  <c r="U49"/>
  <c r="V64"/>
  <c r="U64"/>
  <c r="V66"/>
  <c r="U66"/>
  <c r="V60"/>
  <c r="U60"/>
  <c r="V63"/>
  <c r="U63"/>
  <c r="V62"/>
  <c r="U62"/>
  <c r="V35"/>
  <c r="U35"/>
  <c r="V61"/>
  <c r="U61"/>
  <c r="V53"/>
  <c r="U53"/>
  <c r="V47"/>
  <c r="U47"/>
  <c r="V46"/>
  <c r="U46"/>
  <c r="T43" i="24" l="1"/>
  <c r="S43"/>
  <c r="V41"/>
  <c r="U41"/>
  <c r="V40"/>
  <c r="U40"/>
  <c r="V39"/>
  <c r="U39"/>
  <c r="T91"/>
  <c r="S91"/>
  <c r="R91"/>
  <c r="Q91"/>
  <c r="P91"/>
  <c r="O91"/>
  <c r="H91"/>
  <c r="G91"/>
  <c r="V38" i="23" l="1"/>
  <c r="U38"/>
  <c r="V37"/>
  <c r="U37"/>
  <c r="V43"/>
  <c r="U43"/>
  <c r="J17" i="88" l="1"/>
  <c r="I17"/>
  <c r="K17" s="1"/>
  <c r="L17" s="1"/>
  <c r="I16"/>
  <c r="K16" s="1"/>
  <c r="L16" s="1"/>
  <c r="I15"/>
  <c r="K15" s="1"/>
  <c r="L15" s="1"/>
  <c r="I14"/>
  <c r="K14" s="1"/>
  <c r="L14" s="1"/>
  <c r="I13"/>
  <c r="K13" s="1"/>
  <c r="L13" s="1"/>
  <c r="I12"/>
  <c r="K12" s="1"/>
  <c r="L12" s="1"/>
  <c r="I11"/>
  <c r="K11" s="1"/>
  <c r="L11" s="1"/>
  <c r="I10"/>
  <c r="K10" s="1"/>
  <c r="L10" s="1"/>
  <c r="J9"/>
  <c r="I9"/>
  <c r="K9" s="1"/>
  <c r="L9" s="1"/>
  <c r="K6"/>
  <c r="I14" i="116"/>
  <c r="J14" s="1"/>
  <c r="K14" s="1"/>
  <c r="L14" s="1"/>
  <c r="K13"/>
  <c r="L13" s="1"/>
  <c r="J13"/>
  <c r="I13"/>
  <c r="J12"/>
  <c r="K12" s="1"/>
  <c r="L12" s="1"/>
  <c r="I12"/>
  <c r="K11"/>
  <c r="L11" s="1"/>
  <c r="J11"/>
  <c r="I11"/>
  <c r="J10"/>
  <c r="K10" s="1"/>
  <c r="L10" s="1"/>
  <c r="I10"/>
  <c r="I9"/>
  <c r="J9" s="1"/>
  <c r="K9" s="1"/>
  <c r="L9" s="1"/>
  <c r="K6"/>
  <c r="J14" i="115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I9"/>
  <c r="J9" s="1"/>
  <c r="K9" s="1"/>
  <c r="L9" s="1"/>
  <c r="K6"/>
  <c r="K18" i="43"/>
  <c r="L18" s="1"/>
  <c r="J18"/>
  <c r="I18"/>
  <c r="J17"/>
  <c r="K17" s="1"/>
  <c r="L17" s="1"/>
  <c r="I17"/>
  <c r="K16"/>
  <c r="L16" s="1"/>
  <c r="J16"/>
  <c r="I16"/>
  <c r="J15"/>
  <c r="K15" s="1"/>
  <c r="L15" s="1"/>
  <c r="I15"/>
  <c r="K14"/>
  <c r="L14" s="1"/>
  <c r="J14"/>
  <c r="I14"/>
  <c r="J13"/>
  <c r="K13" s="1"/>
  <c r="L13" s="1"/>
  <c r="I13"/>
  <c r="K12"/>
  <c r="L12" s="1"/>
  <c r="J12"/>
  <c r="I12"/>
  <c r="J11"/>
  <c r="K11" s="1"/>
  <c r="L11" s="1"/>
  <c r="I11"/>
  <c r="K10"/>
  <c r="L10" s="1"/>
  <c r="J10"/>
  <c r="I10"/>
  <c r="I9"/>
  <c r="J9" s="1"/>
  <c r="K9" s="1"/>
  <c r="L9" s="1"/>
  <c r="K17" i="89"/>
  <c r="L17" s="1"/>
  <c r="J17"/>
  <c r="I17"/>
  <c r="J16"/>
  <c r="K16" s="1"/>
  <c r="L16" s="1"/>
  <c r="I16"/>
  <c r="K15"/>
  <c r="L15" s="1"/>
  <c r="J15"/>
  <c r="I15"/>
  <c r="J14"/>
  <c r="K14" s="1"/>
  <c r="L14" s="1"/>
  <c r="I14"/>
  <c r="K13"/>
  <c r="L13" s="1"/>
  <c r="J13"/>
  <c r="I13"/>
  <c r="J12"/>
  <c r="K12" s="1"/>
  <c r="L12" s="1"/>
  <c r="I12"/>
  <c r="K11"/>
  <c r="L11" s="1"/>
  <c r="J11"/>
  <c r="I11"/>
  <c r="J10"/>
  <c r="K10" s="1"/>
  <c r="L10" s="1"/>
  <c r="I10"/>
  <c r="I9"/>
  <c r="J9" s="1"/>
  <c r="K9" s="1"/>
  <c r="L9" s="1"/>
  <c r="K6"/>
  <c r="J12" i="102"/>
  <c r="K12" s="1"/>
  <c r="L12" s="1"/>
  <c r="I12"/>
  <c r="J11"/>
  <c r="K11" s="1"/>
  <c r="L11" s="1"/>
  <c r="I11"/>
  <c r="K10"/>
  <c r="L10" s="1"/>
  <c r="K9"/>
  <c r="L9" s="1"/>
  <c r="K6"/>
  <c r="K13" i="75"/>
  <c r="L13" s="1"/>
  <c r="J13"/>
  <c r="I13"/>
  <c r="K12"/>
  <c r="L12" s="1"/>
  <c r="J12"/>
  <c r="I12"/>
  <c r="K15"/>
  <c r="L15" s="1"/>
  <c r="J15"/>
  <c r="I15"/>
  <c r="K14"/>
  <c r="L14" s="1"/>
  <c r="J14"/>
  <c r="I14"/>
  <c r="K11"/>
  <c r="L11" s="1"/>
  <c r="J11"/>
  <c r="I11"/>
  <c r="K10"/>
  <c r="L10" s="1"/>
  <c r="K9"/>
  <c r="L9" s="1"/>
  <c r="K6"/>
  <c r="J13" i="104"/>
  <c r="K13" s="1"/>
  <c r="L13" s="1"/>
  <c r="I13"/>
  <c r="K12"/>
  <c r="L12" s="1"/>
  <c r="J12"/>
  <c r="I12"/>
  <c r="K11"/>
  <c r="L11" s="1"/>
  <c r="J11"/>
  <c r="I11"/>
  <c r="J10"/>
  <c r="K10" s="1"/>
  <c r="L10" s="1"/>
  <c r="I10"/>
  <c r="J9"/>
  <c r="K9" s="1"/>
  <c r="L9" s="1"/>
  <c r="I9"/>
  <c r="K6"/>
  <c r="J15" i="35"/>
  <c r="K15" s="1"/>
  <c r="L15" s="1"/>
  <c r="I15"/>
  <c r="J14"/>
  <c r="K14" s="1"/>
  <c r="L14" s="1"/>
  <c r="I14"/>
  <c r="J16"/>
  <c r="K16" s="1"/>
  <c r="L16" s="1"/>
  <c r="I16"/>
  <c r="K13"/>
  <c r="L13" s="1"/>
  <c r="J13"/>
  <c r="I13"/>
  <c r="K12"/>
  <c r="L12" s="1"/>
  <c r="J12"/>
  <c r="I12"/>
  <c r="K11"/>
  <c r="L11" s="1"/>
  <c r="K10"/>
  <c r="L10" s="1"/>
  <c r="K9"/>
  <c r="L9" s="1"/>
  <c r="K6"/>
  <c r="J12" i="69"/>
  <c r="K12" s="1"/>
  <c r="L12" s="1"/>
  <c r="I12"/>
  <c r="J13"/>
  <c r="K13" s="1"/>
  <c r="L13" s="1"/>
  <c r="I13"/>
  <c r="K11"/>
  <c r="L11" s="1"/>
  <c r="J11"/>
  <c r="I11"/>
  <c r="K10"/>
  <c r="L10" s="1"/>
  <c r="J10"/>
  <c r="I10"/>
  <c r="J9"/>
  <c r="K9" s="1"/>
  <c r="L9" s="1"/>
  <c r="I9"/>
  <c r="K6"/>
  <c r="J16" i="98"/>
  <c r="K16" s="1"/>
  <c r="L16" s="1"/>
  <c r="I16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16" i="59"/>
  <c r="K16" s="1"/>
  <c r="L16" s="1"/>
  <c r="I16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13" i="100"/>
  <c r="K13" s="1"/>
  <c r="L13" s="1"/>
  <c r="I13"/>
  <c r="I12"/>
  <c r="J12" s="1"/>
  <c r="K12" s="1"/>
  <c r="L12" s="1"/>
  <c r="I11"/>
  <c r="J11" s="1"/>
  <c r="K11" s="1"/>
  <c r="L11" s="1"/>
  <c r="I10"/>
  <c r="J10" s="1"/>
  <c r="K10" s="1"/>
  <c r="L10" s="1"/>
  <c r="J9"/>
  <c r="K9" s="1"/>
  <c r="L9" s="1"/>
  <c r="I9"/>
  <c r="K6"/>
  <c r="I21" i="34"/>
  <c r="J21"/>
  <c r="K21" s="1"/>
  <c r="L21" s="1"/>
  <c r="I22"/>
  <c r="J22"/>
  <c r="K22" s="1"/>
  <c r="L22" s="1"/>
  <c r="I23"/>
  <c r="J23"/>
  <c r="K23" s="1"/>
  <c r="L23" s="1"/>
  <c r="I24"/>
  <c r="J24"/>
  <c r="K24" s="1"/>
  <c r="L24" s="1"/>
  <c r="I25"/>
  <c r="J25"/>
  <c r="K25" s="1"/>
  <c r="L25" s="1"/>
  <c r="I26"/>
  <c r="J26"/>
  <c r="K26" s="1"/>
  <c r="L26" s="1"/>
  <c r="I27"/>
  <c r="J27"/>
  <c r="K27" s="1"/>
  <c r="L27" s="1"/>
  <c r="I28"/>
  <c r="J28"/>
  <c r="K28" s="1"/>
  <c r="L28" s="1"/>
  <c r="I29"/>
  <c r="J29" s="1"/>
  <c r="K29" s="1"/>
  <c r="L29" s="1"/>
  <c r="I30"/>
  <c r="J30"/>
  <c r="K30" s="1"/>
  <c r="L30" s="1"/>
  <c r="I31"/>
  <c r="J31" s="1"/>
  <c r="K31" s="1"/>
  <c r="L31" s="1"/>
  <c r="I32"/>
  <c r="J32"/>
  <c r="K32" s="1"/>
  <c r="L32" s="1"/>
  <c r="I33"/>
  <c r="J33" s="1"/>
  <c r="K33" s="1"/>
  <c r="L33" s="1"/>
  <c r="I34"/>
  <c r="J34"/>
  <c r="K34" s="1"/>
  <c r="L34" s="1"/>
  <c r="I35"/>
  <c r="J35" s="1"/>
  <c r="K35" s="1"/>
  <c r="L35" s="1"/>
  <c r="I20"/>
  <c r="J20" s="1"/>
  <c r="K20" s="1"/>
  <c r="L20" s="1"/>
  <c r="J39"/>
  <c r="K39" s="1"/>
  <c r="L39" s="1"/>
  <c r="I39"/>
  <c r="J38"/>
  <c r="K38" s="1"/>
  <c r="L38" s="1"/>
  <c r="I38"/>
  <c r="J37"/>
  <c r="K37" s="1"/>
  <c r="L37" s="1"/>
  <c r="I37"/>
  <c r="J36"/>
  <c r="K36" s="1"/>
  <c r="L36" s="1"/>
  <c r="I36"/>
  <c r="I19"/>
  <c r="J19" s="1"/>
  <c r="K19" s="1"/>
  <c r="L19" s="1"/>
  <c r="I18"/>
  <c r="J18" s="1"/>
  <c r="K18" s="1"/>
  <c r="L18" s="1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6"/>
  <c r="J14" i="79"/>
  <c r="K14" s="1"/>
  <c r="L14" s="1"/>
  <c r="I14"/>
  <c r="J13"/>
  <c r="K13" s="1"/>
  <c r="L13" s="1"/>
  <c r="I13"/>
  <c r="K12"/>
  <c r="L12" s="1"/>
  <c r="J12"/>
  <c r="I12"/>
  <c r="K11"/>
  <c r="L11" s="1"/>
  <c r="J11"/>
  <c r="I11"/>
  <c r="J10"/>
  <c r="K10" s="1"/>
  <c r="L10" s="1"/>
  <c r="I10"/>
  <c r="K9"/>
  <c r="L9" s="1"/>
  <c r="J9"/>
  <c r="I9"/>
  <c r="K6"/>
  <c r="I28" i="58"/>
  <c r="J28" s="1"/>
  <c r="K28" s="1"/>
  <c r="L28" s="1"/>
  <c r="J27"/>
  <c r="K27" s="1"/>
  <c r="L27" s="1"/>
  <c r="I27"/>
  <c r="J26"/>
  <c r="K26" s="1"/>
  <c r="L26" s="1"/>
  <c r="I26"/>
  <c r="X26"/>
  <c r="Y26" s="1"/>
  <c r="Z26" s="1"/>
  <c r="W26"/>
  <c r="X25"/>
  <c r="Y25" s="1"/>
  <c r="Z25" s="1"/>
  <c r="W25"/>
  <c r="J25"/>
  <c r="K25" s="1"/>
  <c r="L25" s="1"/>
  <c r="I25"/>
  <c r="X27"/>
  <c r="Y27" s="1"/>
  <c r="Z27" s="1"/>
  <c r="W27"/>
  <c r="J14"/>
  <c r="K14" s="1"/>
  <c r="L14" s="1"/>
  <c r="I14"/>
  <c r="J13"/>
  <c r="K13" s="1"/>
  <c r="L13" s="1"/>
  <c r="I13"/>
  <c r="J12"/>
  <c r="K12" s="1"/>
  <c r="L12" s="1"/>
  <c r="I12"/>
  <c r="K30"/>
  <c r="L30" s="1"/>
  <c r="J30"/>
  <c r="I30"/>
  <c r="J29"/>
  <c r="K29" s="1"/>
  <c r="L29" s="1"/>
  <c r="I29"/>
  <c r="I24"/>
  <c r="J24" s="1"/>
  <c r="K24" s="1"/>
  <c r="L24" s="1"/>
  <c r="J23"/>
  <c r="K23" s="1"/>
  <c r="L23" s="1"/>
  <c r="I23"/>
  <c r="K22"/>
  <c r="L22" s="1"/>
  <c r="J22"/>
  <c r="I22"/>
  <c r="K19"/>
  <c r="J11"/>
  <c r="K11" s="1"/>
  <c r="L11" s="1"/>
  <c r="I11"/>
  <c r="J10"/>
  <c r="K10" s="1"/>
  <c r="L10" s="1"/>
  <c r="I10"/>
  <c r="J9"/>
  <c r="K9" s="1"/>
  <c r="L9" s="1"/>
  <c r="I9"/>
  <c r="K6"/>
  <c r="K24" i="42"/>
  <c r="L24" s="1"/>
  <c r="J24"/>
  <c r="I24"/>
  <c r="J23"/>
  <c r="K23" s="1"/>
  <c r="L23" s="1"/>
  <c r="I23"/>
  <c r="J22"/>
  <c r="K22" s="1"/>
  <c r="L22" s="1"/>
  <c r="I22"/>
  <c r="K21"/>
  <c r="L21" s="1"/>
  <c r="J21"/>
  <c r="I21"/>
  <c r="K20"/>
  <c r="L20" s="1"/>
  <c r="J20"/>
  <c r="I20"/>
  <c r="K17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27" i="41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J23"/>
  <c r="K23" s="1"/>
  <c r="L23" s="1"/>
  <c r="I23"/>
  <c r="K20"/>
  <c r="J15"/>
  <c r="K15" s="1"/>
  <c r="L15" s="1"/>
  <c r="I15"/>
  <c r="I14"/>
  <c r="J14" s="1"/>
  <c r="K14" s="1"/>
  <c r="L14" s="1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15" i="64"/>
  <c r="K15" s="1"/>
  <c r="L15" s="1"/>
  <c r="I15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K23"/>
  <c r="L23" s="1"/>
  <c r="K20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K29" i="32"/>
  <c r="L29" s="1"/>
  <c r="J29"/>
  <c r="I29"/>
  <c r="J28"/>
  <c r="K28" s="1"/>
  <c r="L28" s="1"/>
  <c r="I28"/>
  <c r="J27"/>
  <c r="K27" s="1"/>
  <c r="L27" s="1"/>
  <c r="I27"/>
  <c r="J16"/>
  <c r="K16" s="1"/>
  <c r="L16" s="1"/>
  <c r="I16"/>
  <c r="J15"/>
  <c r="K15" s="1"/>
  <c r="L15" s="1"/>
  <c r="I15"/>
  <c r="J14"/>
  <c r="K14" s="1"/>
  <c r="L14" s="1"/>
  <c r="I14"/>
  <c r="J13"/>
  <c r="K13" s="1"/>
  <c r="L13" s="1"/>
  <c r="I13"/>
  <c r="J26"/>
  <c r="K26" s="1"/>
  <c r="L26" s="1"/>
  <c r="I26"/>
  <c r="J25"/>
  <c r="K25" s="1"/>
  <c r="L25" s="1"/>
  <c r="I25"/>
  <c r="K24"/>
  <c r="L24" s="1"/>
  <c r="K21"/>
  <c r="J12"/>
  <c r="K12" s="1"/>
  <c r="L12" s="1"/>
  <c r="I12"/>
  <c r="J11"/>
  <c r="K11" s="1"/>
  <c r="L11" s="1"/>
  <c r="I11"/>
  <c r="J10"/>
  <c r="K10" s="1"/>
  <c r="L10" s="1"/>
  <c r="I10"/>
  <c r="K9"/>
  <c r="L9" s="1"/>
  <c r="K6"/>
  <c r="J62" i="13"/>
  <c r="K62" s="1"/>
  <c r="L62" s="1"/>
  <c r="I62"/>
  <c r="J61"/>
  <c r="K61" s="1"/>
  <c r="L61" s="1"/>
  <c r="I61"/>
  <c r="J60"/>
  <c r="K60" s="1"/>
  <c r="L60" s="1"/>
  <c r="I60"/>
  <c r="J59"/>
  <c r="K59" s="1"/>
  <c r="L59" s="1"/>
  <c r="I59"/>
  <c r="J58"/>
  <c r="K58" s="1"/>
  <c r="L58" s="1"/>
  <c r="I58"/>
  <c r="J57"/>
  <c r="K57" s="1"/>
  <c r="L57" s="1"/>
  <c r="I57"/>
  <c r="J56"/>
  <c r="K56" s="1"/>
  <c r="L56" s="1"/>
  <c r="I56"/>
  <c r="J55"/>
  <c r="K55" s="1"/>
  <c r="L55" s="1"/>
  <c r="I55"/>
  <c r="K37"/>
  <c r="L37" s="1"/>
  <c r="J37"/>
  <c r="I37"/>
  <c r="K36"/>
  <c r="L36" s="1"/>
  <c r="J36"/>
  <c r="I36"/>
  <c r="J35"/>
  <c r="K35" s="1"/>
  <c r="L35" s="1"/>
  <c r="I35"/>
  <c r="J34"/>
  <c r="K34" s="1"/>
  <c r="L34" s="1"/>
  <c r="I34"/>
  <c r="K33"/>
  <c r="L33" s="1"/>
  <c r="J33"/>
  <c r="I33"/>
  <c r="J63"/>
  <c r="K63" s="1"/>
  <c r="L63" s="1"/>
  <c r="I63"/>
  <c r="J54"/>
  <c r="K54" s="1"/>
  <c r="L54" s="1"/>
  <c r="I54"/>
  <c r="J53"/>
  <c r="K53" s="1"/>
  <c r="L53" s="1"/>
  <c r="I53"/>
  <c r="K52"/>
  <c r="L52" s="1"/>
  <c r="K51"/>
  <c r="L51" s="1"/>
  <c r="K50"/>
  <c r="L50" s="1"/>
  <c r="K49"/>
  <c r="L49" s="1"/>
  <c r="K48"/>
  <c r="L48" s="1"/>
  <c r="K47"/>
  <c r="L47" s="1"/>
  <c r="K46"/>
  <c r="L46" s="1"/>
  <c r="K43"/>
  <c r="J38"/>
  <c r="K38" s="1"/>
  <c r="L38" s="1"/>
  <c r="I38"/>
  <c r="J32"/>
  <c r="K32" s="1"/>
  <c r="L32" s="1"/>
  <c r="I32"/>
  <c r="J31"/>
  <c r="K31" s="1"/>
  <c r="L31" s="1"/>
  <c r="I31"/>
  <c r="J30"/>
  <c r="K30" s="1"/>
  <c r="L30" s="1"/>
  <c r="I30"/>
  <c r="J29"/>
  <c r="K29" s="1"/>
  <c r="L29" s="1"/>
  <c r="I29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J21"/>
  <c r="K21" s="1"/>
  <c r="L21" s="1"/>
  <c r="I21"/>
  <c r="J20"/>
  <c r="K20" s="1"/>
  <c r="L20" s="1"/>
  <c r="I20"/>
  <c r="J19"/>
  <c r="K19" s="1"/>
  <c r="L19" s="1"/>
  <c r="I19"/>
  <c r="J18"/>
  <c r="K18" s="1"/>
  <c r="L18" s="1"/>
  <c r="I18"/>
  <c r="J17"/>
  <c r="K17" s="1"/>
  <c r="L17" s="1"/>
  <c r="I17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6"/>
  <c r="J21" i="121"/>
  <c r="K21" s="1"/>
  <c r="L21" s="1"/>
  <c r="I21"/>
  <c r="J20"/>
  <c r="K20" s="1"/>
  <c r="L20" s="1"/>
  <c r="I20"/>
  <c r="J19"/>
  <c r="K19" s="1"/>
  <c r="L19" s="1"/>
  <c r="I19"/>
  <c r="K16"/>
  <c r="J11"/>
  <c r="K11" s="1"/>
  <c r="L11" s="1"/>
  <c r="I11"/>
  <c r="J10"/>
  <c r="K10" s="1"/>
  <c r="L10" s="1"/>
  <c r="I10"/>
  <c r="K9"/>
  <c r="L9" s="1"/>
  <c r="J9"/>
  <c r="I9"/>
  <c r="K6"/>
  <c r="K27" i="118"/>
  <c r="L27" s="1"/>
  <c r="J27"/>
  <c r="I27"/>
  <c r="K26"/>
  <c r="L26" s="1"/>
  <c r="J26"/>
  <c r="I26"/>
  <c r="J25"/>
  <c r="K25" s="1"/>
  <c r="L25" s="1"/>
  <c r="I25"/>
  <c r="J24"/>
  <c r="K24" s="1"/>
  <c r="L24" s="1"/>
  <c r="I24"/>
  <c r="K23"/>
  <c r="L23" s="1"/>
  <c r="K20"/>
  <c r="J15"/>
  <c r="K15" s="1"/>
  <c r="L15" s="1"/>
  <c r="I15"/>
  <c r="I14"/>
  <c r="J14" s="1"/>
  <c r="K14" s="1"/>
  <c r="L14" s="1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K9"/>
  <c r="L9" s="1"/>
  <c r="K6"/>
  <c r="J21" i="48"/>
  <c r="K21" s="1"/>
  <c r="L21" s="1"/>
  <c r="I21"/>
  <c r="J20"/>
  <c r="K20" s="1"/>
  <c r="L20" s="1"/>
  <c r="I20"/>
  <c r="K19"/>
  <c r="L19" s="1"/>
  <c r="K16"/>
  <c r="J11"/>
  <c r="K11" s="1"/>
  <c r="L11" s="1"/>
  <c r="I11"/>
  <c r="J10"/>
  <c r="K10" s="1"/>
  <c r="L10" s="1"/>
  <c r="I10"/>
  <c r="J9"/>
  <c r="K9" s="1"/>
  <c r="L9" s="1"/>
  <c r="I9"/>
  <c r="K6"/>
  <c r="J21" i="96"/>
  <c r="K21" s="1"/>
  <c r="L21" s="1"/>
  <c r="I21"/>
  <c r="J20"/>
  <c r="K20" s="1"/>
  <c r="L20" s="1"/>
  <c r="I20"/>
  <c r="J19"/>
  <c r="K19" s="1"/>
  <c r="L19" s="1"/>
  <c r="I19"/>
  <c r="K16"/>
  <c r="J11"/>
  <c r="K11" s="1"/>
  <c r="L11" s="1"/>
  <c r="I11"/>
  <c r="J10"/>
  <c r="K10" s="1"/>
  <c r="L10" s="1"/>
  <c r="I10"/>
  <c r="J9"/>
  <c r="K9" s="1"/>
  <c r="L9" s="1"/>
  <c r="I9"/>
  <c r="K6"/>
  <c r="K21" i="74"/>
  <c r="L21" s="1"/>
  <c r="J21"/>
  <c r="I21"/>
  <c r="K20"/>
  <c r="L20" s="1"/>
  <c r="J20"/>
  <c r="I20"/>
  <c r="I19"/>
  <c r="J19" s="1"/>
  <c r="K19" s="1"/>
  <c r="L19" s="1"/>
  <c r="K16"/>
  <c r="J11"/>
  <c r="K11" s="1"/>
  <c r="L11" s="1"/>
  <c r="I11"/>
  <c r="J10"/>
  <c r="K10" s="1"/>
  <c r="L10" s="1"/>
  <c r="I10"/>
  <c r="J9"/>
  <c r="K9" s="1"/>
  <c r="L9" s="1"/>
  <c r="I9"/>
  <c r="K6"/>
  <c r="J21" i="97"/>
  <c r="K21" s="1"/>
  <c r="L21" s="1"/>
  <c r="I21"/>
  <c r="J20"/>
  <c r="K20" s="1"/>
  <c r="L20" s="1"/>
  <c r="I20"/>
  <c r="J19"/>
  <c r="K19" s="1"/>
  <c r="L19" s="1"/>
  <c r="I19"/>
  <c r="K16"/>
  <c r="J11"/>
  <c r="K11" s="1"/>
  <c r="L11" s="1"/>
  <c r="I11"/>
  <c r="J10"/>
  <c r="K10" s="1"/>
  <c r="L10" s="1"/>
  <c r="I10"/>
  <c r="K9"/>
  <c r="L9" s="1"/>
  <c r="K6"/>
  <c r="J27" i="119"/>
  <c r="K27" s="1"/>
  <c r="L27" s="1"/>
  <c r="I27"/>
  <c r="K26"/>
  <c r="L26" s="1"/>
  <c r="J26"/>
  <c r="I26"/>
  <c r="K25"/>
  <c r="L25" s="1"/>
  <c r="J25"/>
  <c r="I25"/>
  <c r="J24"/>
  <c r="K24" s="1"/>
  <c r="L24" s="1"/>
  <c r="I24"/>
  <c r="K23"/>
  <c r="L23" s="1"/>
  <c r="K20"/>
  <c r="J15"/>
  <c r="K15" s="1"/>
  <c r="L15" s="1"/>
  <c r="I15"/>
  <c r="I14"/>
  <c r="J14" s="1"/>
  <c r="K14" s="1"/>
  <c r="L14" s="1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K9"/>
  <c r="L9" s="1"/>
  <c r="K6"/>
  <c r="K27" i="103"/>
  <c r="L27" s="1"/>
  <c r="J27"/>
  <c r="I27"/>
  <c r="J26"/>
  <c r="K26" s="1"/>
  <c r="L26" s="1"/>
  <c r="I26"/>
  <c r="J25"/>
  <c r="K25" s="1"/>
  <c r="L25" s="1"/>
  <c r="I25"/>
  <c r="K24"/>
  <c r="L24" s="1"/>
  <c r="J24"/>
  <c r="I24"/>
  <c r="K23"/>
  <c r="L23" s="1"/>
  <c r="J23"/>
  <c r="I23"/>
  <c r="J22"/>
  <c r="K22" s="1"/>
  <c r="L22" s="1"/>
  <c r="I22"/>
  <c r="K21"/>
  <c r="L21" s="1"/>
  <c r="K18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K9"/>
  <c r="L9" s="1"/>
  <c r="K6"/>
  <c r="K25" i="101"/>
  <c r="L25" s="1"/>
  <c r="J25"/>
  <c r="I25"/>
  <c r="K24"/>
  <c r="L24" s="1"/>
  <c r="J24"/>
  <c r="I24"/>
  <c r="J23"/>
  <c r="K23" s="1"/>
  <c r="L23" s="1"/>
  <c r="I23"/>
  <c r="J22"/>
  <c r="K22" s="1"/>
  <c r="L22" s="1"/>
  <c r="I22"/>
  <c r="K21"/>
  <c r="L21" s="1"/>
  <c r="J21"/>
  <c r="I21"/>
  <c r="K18"/>
  <c r="J13"/>
  <c r="K13" s="1"/>
  <c r="L13" s="1"/>
  <c r="I13"/>
  <c r="I12"/>
  <c r="J12" s="1"/>
  <c r="K12" s="1"/>
  <c r="L12" s="1"/>
  <c r="J11"/>
  <c r="K11" s="1"/>
  <c r="L11" s="1"/>
  <c r="I11"/>
  <c r="I10"/>
  <c r="J10" s="1"/>
  <c r="K10" s="1"/>
  <c r="L10" s="1"/>
  <c r="K9"/>
  <c r="L9" s="1"/>
  <c r="K6"/>
  <c r="K21" i="86"/>
  <c r="L21" s="1"/>
  <c r="L20"/>
  <c r="L19"/>
  <c r="K16"/>
  <c r="J11"/>
  <c r="K11" s="1"/>
  <c r="L11" s="1"/>
  <c r="I11"/>
  <c r="J10"/>
  <c r="K10" s="1"/>
  <c r="L10" s="1"/>
  <c r="I10"/>
  <c r="J9"/>
  <c r="K9" s="1"/>
  <c r="L9" s="1"/>
  <c r="I9"/>
  <c r="K6"/>
  <c r="K12" i="99"/>
  <c r="L12" s="1"/>
  <c r="J12"/>
  <c r="I12"/>
  <c r="J23"/>
  <c r="K23" s="1"/>
  <c r="L23" s="1"/>
  <c r="I23"/>
  <c r="J22"/>
  <c r="K22" s="1"/>
  <c r="L22" s="1"/>
  <c r="I22"/>
  <c r="J21"/>
  <c r="K21" s="1"/>
  <c r="L21" s="1"/>
  <c r="I21"/>
  <c r="J20"/>
  <c r="K20" s="1"/>
  <c r="L20" s="1"/>
  <c r="I20"/>
  <c r="K17"/>
  <c r="J11"/>
  <c r="K11" s="1"/>
  <c r="L11" s="1"/>
  <c r="I11"/>
  <c r="J10"/>
  <c r="K10" s="1"/>
  <c r="L10" s="1"/>
  <c r="I10"/>
  <c r="J9"/>
  <c r="K9" s="1"/>
  <c r="L9" s="1"/>
  <c r="I9"/>
  <c r="K6"/>
  <c r="J35" i="85"/>
  <c r="K35" s="1"/>
  <c r="L35" s="1"/>
  <c r="I35"/>
  <c r="J34"/>
  <c r="K34" s="1"/>
  <c r="L34" s="1"/>
  <c r="I34"/>
  <c r="J33"/>
  <c r="K33" s="1"/>
  <c r="L33" s="1"/>
  <c r="I33"/>
  <c r="J21"/>
  <c r="K21" s="1"/>
  <c r="L21" s="1"/>
  <c r="I21"/>
  <c r="J20"/>
  <c r="K20" s="1"/>
  <c r="L20" s="1"/>
  <c r="I20"/>
  <c r="J19"/>
  <c r="K19" s="1"/>
  <c r="L19" s="1"/>
  <c r="I19"/>
  <c r="J18"/>
  <c r="K18" s="1"/>
  <c r="L18" s="1"/>
  <c r="I18"/>
  <c r="J17"/>
  <c r="K17" s="1"/>
  <c r="L17" s="1"/>
  <c r="I17"/>
  <c r="J16"/>
  <c r="K16" s="1"/>
  <c r="L16" s="1"/>
  <c r="I16"/>
  <c r="Y17"/>
  <c r="Z17" s="1"/>
  <c r="X17"/>
  <c r="W17"/>
  <c r="Y16"/>
  <c r="Z16" s="1"/>
  <c r="X16"/>
  <c r="W16"/>
  <c r="Y15"/>
  <c r="Z15" s="1"/>
  <c r="X15"/>
  <c r="W15"/>
  <c r="J15"/>
  <c r="K15" s="1"/>
  <c r="L15" s="1"/>
  <c r="I15"/>
  <c r="X19"/>
  <c r="Y19" s="1"/>
  <c r="Z19" s="1"/>
  <c r="W19"/>
  <c r="X18"/>
  <c r="Y18" s="1"/>
  <c r="Z18" s="1"/>
  <c r="W18"/>
  <c r="X20"/>
  <c r="Y20" s="1"/>
  <c r="Z20" s="1"/>
  <c r="W20"/>
  <c r="J32"/>
  <c r="K32" s="1"/>
  <c r="L32" s="1"/>
  <c r="I32"/>
  <c r="J31"/>
  <c r="K31" s="1"/>
  <c r="L31" s="1"/>
  <c r="I31"/>
  <c r="J30"/>
  <c r="K30" s="1"/>
  <c r="L30" s="1"/>
  <c r="I30"/>
  <c r="J29"/>
  <c r="K29" s="1"/>
  <c r="L29" s="1"/>
  <c r="I29"/>
  <c r="K26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26" i="33"/>
  <c r="K26" s="1"/>
  <c r="L26" s="1"/>
  <c r="I26"/>
  <c r="J25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K19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15" i="17"/>
  <c r="K15" s="1"/>
  <c r="L15" s="1"/>
  <c r="I15"/>
  <c r="J14"/>
  <c r="K14" s="1"/>
  <c r="L14" s="1"/>
  <c r="I14"/>
  <c r="K30"/>
  <c r="L30" s="1"/>
  <c r="J30"/>
  <c r="I30"/>
  <c r="J29"/>
  <c r="K29" s="1"/>
  <c r="L29" s="1"/>
  <c r="I29"/>
  <c r="K28"/>
  <c r="L28" s="1"/>
  <c r="J28"/>
  <c r="I28"/>
  <c r="J27"/>
  <c r="K27" s="1"/>
  <c r="L27" s="1"/>
  <c r="I27"/>
  <c r="K26"/>
  <c r="L26" s="1"/>
  <c r="J26"/>
  <c r="I26"/>
  <c r="J25"/>
  <c r="K25" s="1"/>
  <c r="L25" s="1"/>
  <c r="I25"/>
  <c r="K24"/>
  <c r="L24" s="1"/>
  <c r="J24"/>
  <c r="I24"/>
  <c r="J23"/>
  <c r="K23" s="1"/>
  <c r="L23" s="1"/>
  <c r="I23"/>
  <c r="K20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K9"/>
  <c r="L9" s="1"/>
  <c r="K6"/>
  <c r="J27" i="63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J23"/>
  <c r="K23" s="1"/>
  <c r="L23" s="1"/>
  <c r="I23"/>
  <c r="K22"/>
  <c r="L22" s="1"/>
  <c r="K21"/>
  <c r="L21" s="1"/>
  <c r="K18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33" i="31"/>
  <c r="K33" s="1"/>
  <c r="L33" s="1"/>
  <c r="I33"/>
  <c r="J32"/>
  <c r="K32" s="1"/>
  <c r="L32" s="1"/>
  <c r="I32"/>
  <c r="J18"/>
  <c r="K18" s="1"/>
  <c r="L18" s="1"/>
  <c r="I18"/>
  <c r="J17"/>
  <c r="K17" s="1"/>
  <c r="L17" s="1"/>
  <c r="I17"/>
  <c r="J16"/>
  <c r="K16" s="1"/>
  <c r="L16" s="1"/>
  <c r="I16"/>
  <c r="K35"/>
  <c r="L35" s="1"/>
  <c r="J35"/>
  <c r="I35"/>
  <c r="J34"/>
  <c r="K34" s="1"/>
  <c r="L34" s="1"/>
  <c r="I34"/>
  <c r="I31"/>
  <c r="J31" s="1"/>
  <c r="K31" s="1"/>
  <c r="L31" s="1"/>
  <c r="J30"/>
  <c r="K30" s="1"/>
  <c r="L30" s="1"/>
  <c r="I30"/>
  <c r="J29"/>
  <c r="K29" s="1"/>
  <c r="L29" s="1"/>
  <c r="I29"/>
  <c r="J28"/>
  <c r="K28" s="1"/>
  <c r="L28" s="1"/>
  <c r="I28"/>
  <c r="J27"/>
  <c r="K27" s="1"/>
  <c r="L27" s="1"/>
  <c r="I27"/>
  <c r="J26"/>
  <c r="K26" s="1"/>
  <c r="L26" s="1"/>
  <c r="I26"/>
  <c r="K23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K10"/>
  <c r="L10" s="1"/>
  <c r="K9"/>
  <c r="L9" s="1"/>
  <c r="K6"/>
  <c r="J47" i="16"/>
  <c r="L47" s="1"/>
  <c r="I47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J48"/>
  <c r="K48" s="1"/>
  <c r="L48" s="1"/>
  <c r="I48"/>
  <c r="J46"/>
  <c r="K46" s="1"/>
  <c r="L46" s="1"/>
  <c r="I46"/>
  <c r="J45"/>
  <c r="K45" s="1"/>
  <c r="L45" s="1"/>
  <c r="I45"/>
  <c r="J44"/>
  <c r="K44" s="1"/>
  <c r="L44" s="1"/>
  <c r="I44"/>
  <c r="I43"/>
  <c r="J43" s="1"/>
  <c r="K43" s="1"/>
  <c r="L43" s="1"/>
  <c r="J42"/>
  <c r="K42" s="1"/>
  <c r="L42" s="1"/>
  <c r="I42"/>
  <c r="I41"/>
  <c r="J41" s="1"/>
  <c r="K41" s="1"/>
  <c r="L41" s="1"/>
  <c r="J40"/>
  <c r="K40" s="1"/>
  <c r="L40" s="1"/>
  <c r="I40"/>
  <c r="J39"/>
  <c r="K39" s="1"/>
  <c r="L39" s="1"/>
  <c r="I39"/>
  <c r="J38"/>
  <c r="K38" s="1"/>
  <c r="L38" s="1"/>
  <c r="I38"/>
  <c r="J37"/>
  <c r="K37" s="1"/>
  <c r="L37" s="1"/>
  <c r="I37"/>
  <c r="K36"/>
  <c r="L36" s="1"/>
  <c r="K33"/>
  <c r="J23"/>
  <c r="K23" s="1"/>
  <c r="L23" s="1"/>
  <c r="I23"/>
  <c r="J22"/>
  <c r="K22" s="1"/>
  <c r="L22" s="1"/>
  <c r="I22"/>
  <c r="J21"/>
  <c r="K21" s="1"/>
  <c r="L21" s="1"/>
  <c r="I21"/>
  <c r="J20"/>
  <c r="K20" s="1"/>
  <c r="L20" s="1"/>
  <c r="I20"/>
  <c r="J19"/>
  <c r="K19" s="1"/>
  <c r="L19" s="1"/>
  <c r="I19"/>
  <c r="J18"/>
  <c r="K18" s="1"/>
  <c r="L18" s="1"/>
  <c r="I18"/>
  <c r="J17"/>
  <c r="K17" s="1"/>
  <c r="L17" s="1"/>
  <c r="I17"/>
  <c r="J16"/>
  <c r="K16" s="1"/>
  <c r="L16" s="1"/>
  <c r="I16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I36" i="21"/>
  <c r="J36" s="1"/>
  <c r="K36" s="1"/>
  <c r="L36" s="1"/>
  <c r="I35"/>
  <c r="J35" s="1"/>
  <c r="K35" s="1"/>
  <c r="L35" s="1"/>
  <c r="I34"/>
  <c r="J34" s="1"/>
  <c r="K34" s="1"/>
  <c r="L34" s="1"/>
  <c r="J18"/>
  <c r="K18" s="1"/>
  <c r="L18" s="1"/>
  <c r="I18"/>
  <c r="J37"/>
  <c r="K37" s="1"/>
  <c r="L37" s="1"/>
  <c r="I37"/>
  <c r="J33"/>
  <c r="K33" s="1"/>
  <c r="L33" s="1"/>
  <c r="I33"/>
  <c r="K32"/>
  <c r="L32" s="1"/>
  <c r="K31"/>
  <c r="L31" s="1"/>
  <c r="K30"/>
  <c r="L30" s="1"/>
  <c r="K29"/>
  <c r="L29" s="1"/>
  <c r="K26"/>
  <c r="J21"/>
  <c r="K21" s="1"/>
  <c r="L21" s="1"/>
  <c r="I21"/>
  <c r="J20"/>
  <c r="K20" s="1"/>
  <c r="L20" s="1"/>
  <c r="I20"/>
  <c r="J19"/>
  <c r="K19" s="1"/>
  <c r="L19" s="1"/>
  <c r="I19"/>
  <c r="I17"/>
  <c r="J17" s="1"/>
  <c r="K17" s="1"/>
  <c r="L17" s="1"/>
  <c r="J16"/>
  <c r="K16" s="1"/>
  <c r="L16" s="1"/>
  <c r="I16"/>
  <c r="J15"/>
  <c r="K15" s="1"/>
  <c r="L15" s="1"/>
  <c r="I15"/>
  <c r="J14"/>
  <c r="K14" s="1"/>
  <c r="L14" s="1"/>
  <c r="I14"/>
  <c r="J13"/>
  <c r="K13" s="1"/>
  <c r="L13" s="1"/>
  <c r="I13"/>
  <c r="I12"/>
  <c r="J12" s="1"/>
  <c r="K12" s="1"/>
  <c r="L12" s="1"/>
  <c r="I11"/>
  <c r="J11" s="1"/>
  <c r="K11" s="1"/>
  <c r="L11" s="1"/>
  <c r="J10"/>
  <c r="K10" s="1"/>
  <c r="L10" s="1"/>
  <c r="I10"/>
  <c r="K9"/>
  <c r="L9" s="1"/>
  <c r="K6"/>
  <c r="K42" i="40"/>
  <c r="L42" s="1"/>
  <c r="J42"/>
  <c r="I42"/>
  <c r="J25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J21"/>
  <c r="K21" s="1"/>
  <c r="L21" s="1"/>
  <c r="I21"/>
  <c r="J41"/>
  <c r="K41" s="1"/>
  <c r="L41" s="1"/>
  <c r="I41"/>
  <c r="J40"/>
  <c r="K40" s="1"/>
  <c r="L40" s="1"/>
  <c r="I40"/>
  <c r="J39"/>
  <c r="K39" s="1"/>
  <c r="L39" s="1"/>
  <c r="I39"/>
  <c r="J38"/>
  <c r="K38" s="1"/>
  <c r="L38" s="1"/>
  <c r="I38"/>
  <c r="K37"/>
  <c r="L37" s="1"/>
  <c r="K36"/>
  <c r="L36" s="1"/>
  <c r="K35"/>
  <c r="L35" s="1"/>
  <c r="K34"/>
  <c r="L34" s="1"/>
  <c r="K33"/>
  <c r="L33" s="1"/>
  <c r="K30"/>
  <c r="J20"/>
  <c r="K20" s="1"/>
  <c r="L20" s="1"/>
  <c r="I20"/>
  <c r="J19"/>
  <c r="K19" s="1"/>
  <c r="L19" s="1"/>
  <c r="I19"/>
  <c r="J18"/>
  <c r="K18" s="1"/>
  <c r="L18" s="1"/>
  <c r="I18"/>
  <c r="J17"/>
  <c r="K17" s="1"/>
  <c r="L17" s="1"/>
  <c r="I17"/>
  <c r="J16"/>
  <c r="K16" s="1"/>
  <c r="L16" s="1"/>
  <c r="I16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K10"/>
  <c r="L10" s="1"/>
  <c r="K9"/>
  <c r="L9" s="1"/>
  <c r="K6"/>
  <c r="J33" i="36"/>
  <c r="K33" s="1"/>
  <c r="L33" s="1"/>
  <c r="I33"/>
  <c r="J32"/>
  <c r="K32" s="1"/>
  <c r="L32" s="1"/>
  <c r="I32"/>
  <c r="J31"/>
  <c r="K31" s="1"/>
  <c r="L31" s="1"/>
  <c r="I31"/>
  <c r="J30"/>
  <c r="K30" s="1"/>
  <c r="L30" s="1"/>
  <c r="I30"/>
  <c r="J29"/>
  <c r="K29" s="1"/>
  <c r="L29" s="1"/>
  <c r="I29"/>
  <c r="I13"/>
  <c r="J13" s="1"/>
  <c r="K13" s="1"/>
  <c r="L13" s="1"/>
  <c r="K25"/>
  <c r="L25" s="1"/>
  <c r="K24"/>
  <c r="L24" s="1"/>
  <c r="K23"/>
  <c r="L23" s="1"/>
  <c r="K22"/>
  <c r="L22" s="1"/>
  <c r="K21"/>
  <c r="L21" s="1"/>
  <c r="K18"/>
  <c r="J12"/>
  <c r="K12" s="1"/>
  <c r="L12" s="1"/>
  <c r="I12"/>
  <c r="J11"/>
  <c r="K11" s="1"/>
  <c r="L11" s="1"/>
  <c r="I11"/>
  <c r="J10"/>
  <c r="K10" s="1"/>
  <c r="L10" s="1"/>
  <c r="I10"/>
  <c r="I9"/>
  <c r="J9" s="1"/>
  <c r="K9" s="1"/>
  <c r="L9" s="1"/>
  <c r="K6"/>
  <c r="K47" i="15"/>
  <c r="L47" s="1"/>
  <c r="I48"/>
  <c r="J48"/>
  <c r="K48" s="1"/>
  <c r="L48" s="1"/>
  <c r="I49"/>
  <c r="J49"/>
  <c r="K49" s="1"/>
  <c r="L49" s="1"/>
  <c r="I50"/>
  <c r="J50" s="1"/>
  <c r="K50" s="1"/>
  <c r="L50" s="1"/>
  <c r="I51"/>
  <c r="J51"/>
  <c r="K51" s="1"/>
  <c r="L51" s="1"/>
  <c r="I52"/>
  <c r="J52"/>
  <c r="K52" s="1"/>
  <c r="L52" s="1"/>
  <c r="I53"/>
  <c r="J53"/>
  <c r="K53" s="1"/>
  <c r="L53" s="1"/>
  <c r="I54"/>
  <c r="J54"/>
  <c r="K54" s="1"/>
  <c r="L54" s="1"/>
  <c r="I55"/>
  <c r="J55"/>
  <c r="K55" s="1"/>
  <c r="L55" s="1"/>
  <c r="I56"/>
  <c r="J56"/>
  <c r="K56" s="1"/>
  <c r="L56" s="1"/>
  <c r="I57"/>
  <c r="J57"/>
  <c r="K57" s="1"/>
  <c r="L57" s="1"/>
  <c r="I58"/>
  <c r="J58"/>
  <c r="K58" s="1"/>
  <c r="L58" s="1"/>
  <c r="I32"/>
  <c r="J32" s="1"/>
  <c r="K32" s="1"/>
  <c r="L32" s="1"/>
  <c r="I31"/>
  <c r="J31" s="1"/>
  <c r="K31" s="1"/>
  <c r="L31" s="1"/>
  <c r="J30"/>
  <c r="K30" s="1"/>
  <c r="L30" s="1"/>
  <c r="I30"/>
  <c r="I29"/>
  <c r="J29" s="1"/>
  <c r="K29" s="1"/>
  <c r="L29" s="1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I23"/>
  <c r="J23" s="1"/>
  <c r="K23" s="1"/>
  <c r="L23" s="1"/>
  <c r="J22"/>
  <c r="K22" s="1"/>
  <c r="L22" s="1"/>
  <c r="I22"/>
  <c r="J21"/>
  <c r="K21" s="1"/>
  <c r="L21" s="1"/>
  <c r="I21"/>
  <c r="I20"/>
  <c r="J20" s="1"/>
  <c r="K20" s="1"/>
  <c r="L20" s="1"/>
  <c r="J59"/>
  <c r="K59" s="1"/>
  <c r="L59" s="1"/>
  <c r="I59"/>
  <c r="K44"/>
  <c r="L44" s="1"/>
  <c r="K43"/>
  <c r="L43" s="1"/>
  <c r="K42"/>
  <c r="L42" s="1"/>
  <c r="K41"/>
  <c r="L41" s="1"/>
  <c r="K38"/>
  <c r="J33"/>
  <c r="K33" s="1"/>
  <c r="L33" s="1"/>
  <c r="I33"/>
  <c r="I19"/>
  <c r="J19" s="1"/>
  <c r="K19" s="1"/>
  <c r="L19" s="1"/>
  <c r="J18"/>
  <c r="K18" s="1"/>
  <c r="L18" s="1"/>
  <c r="I18"/>
  <c r="I17"/>
  <c r="J17" s="1"/>
  <c r="K17" s="1"/>
  <c r="L17" s="1"/>
  <c r="J16"/>
  <c r="K16" s="1"/>
  <c r="L16" s="1"/>
  <c r="I16"/>
  <c r="J15"/>
  <c r="K15" s="1"/>
  <c r="L15" s="1"/>
  <c r="I15"/>
  <c r="K14"/>
  <c r="L14" s="1"/>
  <c r="K13"/>
  <c r="L13" s="1"/>
  <c r="K12"/>
  <c r="L12" s="1"/>
  <c r="K11"/>
  <c r="L11" s="1"/>
  <c r="K10"/>
  <c r="L10" s="1"/>
  <c r="K9"/>
  <c r="L9" s="1"/>
  <c r="K6"/>
  <c r="I20" i="18"/>
  <c r="J20"/>
  <c r="K20" s="1"/>
  <c r="L20" s="1"/>
  <c r="I21"/>
  <c r="J21"/>
  <c r="K21" s="1"/>
  <c r="L21" s="1"/>
  <c r="K9"/>
  <c r="L9" s="1"/>
  <c r="W9"/>
  <c r="X9"/>
  <c r="Y9" s="1"/>
  <c r="Z9" s="1"/>
  <c r="K10"/>
  <c r="L10" s="1"/>
  <c r="W10"/>
  <c r="X10"/>
  <c r="Y10" s="1"/>
  <c r="Z10" s="1"/>
  <c r="K11"/>
  <c r="L11" s="1"/>
  <c r="W11"/>
  <c r="X11"/>
  <c r="Y11" s="1"/>
  <c r="Z11" s="1"/>
  <c r="K12"/>
  <c r="L12" s="1"/>
  <c r="W12"/>
  <c r="X12"/>
  <c r="Y12" s="1"/>
  <c r="Z12" s="1"/>
  <c r="I13"/>
  <c r="J13"/>
  <c r="K13" s="1"/>
  <c r="L13" s="1"/>
  <c r="W13"/>
  <c r="X13"/>
  <c r="Y13" s="1"/>
  <c r="Z13" s="1"/>
  <c r="I14"/>
  <c r="J14"/>
  <c r="K14" s="1"/>
  <c r="L14" s="1"/>
  <c r="W14"/>
  <c r="X14"/>
  <c r="Y14" s="1"/>
  <c r="Z14" s="1"/>
  <c r="I15"/>
  <c r="J15"/>
  <c r="K15" s="1"/>
  <c r="L15" s="1"/>
  <c r="W15"/>
  <c r="X15"/>
  <c r="Y15" s="1"/>
  <c r="Z15" s="1"/>
  <c r="W26"/>
  <c r="X26"/>
  <c r="Y26" s="1"/>
  <c r="Z26" s="1"/>
  <c r="K48"/>
  <c r="L48" s="1"/>
  <c r="J48"/>
  <c r="I48"/>
  <c r="I47"/>
  <c r="J47" s="1"/>
  <c r="K47" s="1"/>
  <c r="L47" s="1"/>
  <c r="K46"/>
  <c r="L46" s="1"/>
  <c r="J46"/>
  <c r="I46"/>
  <c r="J25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J19"/>
  <c r="K19" s="1"/>
  <c r="L19" s="1"/>
  <c r="I19"/>
  <c r="J45"/>
  <c r="K45" s="1"/>
  <c r="L45" s="1"/>
  <c r="I45"/>
  <c r="J44"/>
  <c r="K44" s="1"/>
  <c r="L44" s="1"/>
  <c r="I44"/>
  <c r="J43"/>
  <c r="K43" s="1"/>
  <c r="L43" s="1"/>
  <c r="I43"/>
  <c r="J42"/>
  <c r="K42" s="1"/>
  <c r="L42" s="1"/>
  <c r="I42"/>
  <c r="J41"/>
  <c r="K41" s="1"/>
  <c r="L41" s="1"/>
  <c r="I41"/>
  <c r="J40"/>
  <c r="K40" s="1"/>
  <c r="L40" s="1"/>
  <c r="I40"/>
  <c r="J39"/>
  <c r="K39" s="1"/>
  <c r="L39" s="1"/>
  <c r="I39"/>
  <c r="J38"/>
  <c r="K38" s="1"/>
  <c r="L38" s="1"/>
  <c r="I38"/>
  <c r="J37"/>
  <c r="K37" s="1"/>
  <c r="L37" s="1"/>
  <c r="I37"/>
  <c r="J36"/>
  <c r="K36" s="1"/>
  <c r="L36" s="1"/>
  <c r="I36"/>
  <c r="K35"/>
  <c r="L35" s="1"/>
  <c r="K34"/>
  <c r="L34" s="1"/>
  <c r="K31"/>
  <c r="J26"/>
  <c r="K26" s="1"/>
  <c r="L26" s="1"/>
  <c r="I26"/>
  <c r="J18"/>
  <c r="K18" s="1"/>
  <c r="L18" s="1"/>
  <c r="I18"/>
  <c r="J17"/>
  <c r="K17" s="1"/>
  <c r="L17" s="1"/>
  <c r="I17"/>
  <c r="J16"/>
  <c r="K16" s="1"/>
  <c r="L16" s="1"/>
  <c r="I16"/>
  <c r="K6"/>
  <c r="J36" i="22"/>
  <c r="K36" s="1"/>
  <c r="L36" s="1"/>
  <c r="I36"/>
  <c r="J35"/>
  <c r="K35" s="1"/>
  <c r="L35" s="1"/>
  <c r="I35"/>
  <c r="J34"/>
  <c r="K34" s="1"/>
  <c r="L34" s="1"/>
  <c r="I34"/>
  <c r="J33"/>
  <c r="K33" s="1"/>
  <c r="L33" s="1"/>
  <c r="I33"/>
  <c r="J32"/>
  <c r="K32" s="1"/>
  <c r="L32" s="1"/>
  <c r="I32"/>
  <c r="J18"/>
  <c r="K18" s="1"/>
  <c r="L18" s="1"/>
  <c r="I18"/>
  <c r="K17"/>
  <c r="L17" s="1"/>
  <c r="J17"/>
  <c r="I17"/>
  <c r="J16"/>
  <c r="K16" s="1"/>
  <c r="L16" s="1"/>
  <c r="I16"/>
  <c r="K30"/>
  <c r="L30" s="1"/>
  <c r="K29"/>
  <c r="L29" s="1"/>
  <c r="K28"/>
  <c r="L28" s="1"/>
  <c r="K27"/>
  <c r="L27" s="1"/>
  <c r="K26"/>
  <c r="L26" s="1"/>
  <c r="K23"/>
  <c r="I15"/>
  <c r="J15" s="1"/>
  <c r="K15" s="1"/>
  <c r="L15" s="1"/>
  <c r="I14"/>
  <c r="J14" s="1"/>
  <c r="K14" s="1"/>
  <c r="L14" s="1"/>
  <c r="J13"/>
  <c r="K13" s="1"/>
  <c r="L13" s="1"/>
  <c r="I13"/>
  <c r="K12"/>
  <c r="L12" s="1"/>
  <c r="K11"/>
  <c r="L11" s="1"/>
  <c r="K10"/>
  <c r="L10" s="1"/>
  <c r="K9"/>
  <c r="L9" s="1"/>
  <c r="K6"/>
  <c r="I55" i="14"/>
  <c r="J55"/>
  <c r="K55" s="1"/>
  <c r="L55" s="1"/>
  <c r="I56"/>
  <c r="J56"/>
  <c r="K56" s="1"/>
  <c r="L56" s="1"/>
  <c r="I57"/>
  <c r="J57"/>
  <c r="K57"/>
  <c r="L57"/>
  <c r="I58"/>
  <c r="J58"/>
  <c r="K58" s="1"/>
  <c r="L58" s="1"/>
  <c r="I59"/>
  <c r="J59"/>
  <c r="K59" s="1"/>
  <c r="L59" s="1"/>
  <c r="I60"/>
  <c r="J60"/>
  <c r="K60" s="1"/>
  <c r="L60" s="1"/>
  <c r="I61"/>
  <c r="J61"/>
  <c r="K61" s="1"/>
  <c r="L61" s="1"/>
  <c r="I62"/>
  <c r="J62"/>
  <c r="K62" s="1"/>
  <c r="L62" s="1"/>
  <c r="I63"/>
  <c r="J63"/>
  <c r="K63" s="1"/>
  <c r="L63" s="1"/>
  <c r="I64"/>
  <c r="J64"/>
  <c r="K64" s="1"/>
  <c r="L64" s="1"/>
  <c r="I65"/>
  <c r="J65"/>
  <c r="K65" s="1"/>
  <c r="L65" s="1"/>
  <c r="I66"/>
  <c r="J66"/>
  <c r="K66" s="1"/>
  <c r="L66" s="1"/>
  <c r="I67"/>
  <c r="J67"/>
  <c r="K67" s="1"/>
  <c r="L67" s="1"/>
  <c r="I68"/>
  <c r="J68"/>
  <c r="K68" s="1"/>
  <c r="L68" s="1"/>
  <c r="I69"/>
  <c r="J69"/>
  <c r="K69" s="1"/>
  <c r="L69" s="1"/>
  <c r="J30"/>
  <c r="K30" s="1"/>
  <c r="L30" s="1"/>
  <c r="I30"/>
  <c r="J29"/>
  <c r="K29" s="1"/>
  <c r="L29" s="1"/>
  <c r="I29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J21"/>
  <c r="K21" s="1"/>
  <c r="L21" s="1"/>
  <c r="I21"/>
  <c r="J20"/>
  <c r="K20" s="1"/>
  <c r="L20" s="1"/>
  <c r="I20"/>
  <c r="J19"/>
  <c r="K19" s="1"/>
  <c r="L19" s="1"/>
  <c r="I19"/>
  <c r="J73"/>
  <c r="K73" s="1"/>
  <c r="L73" s="1"/>
  <c r="I73"/>
  <c r="J72"/>
  <c r="K72" s="1"/>
  <c r="L72" s="1"/>
  <c r="I72"/>
  <c r="J71"/>
  <c r="K71" s="1"/>
  <c r="L71" s="1"/>
  <c r="I71"/>
  <c r="J70"/>
  <c r="K70" s="1"/>
  <c r="L70" s="1"/>
  <c r="I70"/>
  <c r="J54"/>
  <c r="K54" s="1"/>
  <c r="L54" s="1"/>
  <c r="I54"/>
  <c r="J53"/>
  <c r="K53" s="1"/>
  <c r="L53" s="1"/>
  <c r="I53"/>
  <c r="J52"/>
  <c r="K52" s="1"/>
  <c r="L52" s="1"/>
  <c r="I52"/>
  <c r="J51"/>
  <c r="K51" s="1"/>
  <c r="L51" s="1"/>
  <c r="I51"/>
  <c r="J50"/>
  <c r="K50" s="1"/>
  <c r="L50" s="1"/>
  <c r="I50"/>
  <c r="J49"/>
  <c r="K49" s="1"/>
  <c r="L49" s="1"/>
  <c r="I49"/>
  <c r="J48"/>
  <c r="K48" s="1"/>
  <c r="L48" s="1"/>
  <c r="I48"/>
  <c r="K47"/>
  <c r="L47" s="1"/>
  <c r="K46"/>
  <c r="L46" s="1"/>
  <c r="K45"/>
  <c r="L45" s="1"/>
  <c r="K44"/>
  <c r="L44" s="1"/>
  <c r="K43"/>
  <c r="L43" s="1"/>
  <c r="K42"/>
  <c r="L42" s="1"/>
  <c r="K39"/>
  <c r="K34"/>
  <c r="L34" s="1"/>
  <c r="J34"/>
  <c r="I34"/>
  <c r="J33"/>
  <c r="K33" s="1"/>
  <c r="L33" s="1"/>
  <c r="I33"/>
  <c r="J32"/>
  <c r="K32" s="1"/>
  <c r="L32" s="1"/>
  <c r="I32"/>
  <c r="J31"/>
  <c r="K31" s="1"/>
  <c r="L31" s="1"/>
  <c r="I31"/>
  <c r="K18"/>
  <c r="L18" s="1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6"/>
  <c r="J27" i="11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J23"/>
  <c r="K23" s="1"/>
  <c r="L23" s="1"/>
  <c r="I23"/>
  <c r="K20"/>
  <c r="J15"/>
  <c r="K15" s="1"/>
  <c r="L15" s="1"/>
  <c r="I15"/>
  <c r="I14"/>
  <c r="J14" s="1"/>
  <c r="K14" s="1"/>
  <c r="L14" s="1"/>
  <c r="J13"/>
  <c r="K13" s="1"/>
  <c r="L13" s="1"/>
  <c r="I13"/>
  <c r="K12"/>
  <c r="L12" s="1"/>
  <c r="J12"/>
  <c r="I12"/>
  <c r="J11"/>
  <c r="K11" s="1"/>
  <c r="L11" s="1"/>
  <c r="I11"/>
  <c r="J10"/>
  <c r="K10" s="1"/>
  <c r="L10" s="1"/>
  <c r="I10"/>
  <c r="K9"/>
  <c r="L9" s="1"/>
  <c r="J9"/>
  <c r="I9"/>
  <c r="K6"/>
  <c r="J25" i="44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J21"/>
  <c r="K21" s="1"/>
  <c r="L21" s="1"/>
  <c r="I21"/>
  <c r="K18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K9"/>
  <c r="L9" s="1"/>
  <c r="J9"/>
  <c r="I9"/>
  <c r="K6"/>
  <c r="K21" i="52"/>
  <c r="L21" s="1"/>
  <c r="J21"/>
  <c r="I21"/>
  <c r="J20"/>
  <c r="K20" s="1"/>
  <c r="L20" s="1"/>
  <c r="I20"/>
  <c r="J19"/>
  <c r="K19" s="1"/>
  <c r="L19" s="1"/>
  <c r="I19"/>
  <c r="K16"/>
  <c r="K11"/>
  <c r="L11" s="1"/>
  <c r="J11"/>
  <c r="I11"/>
  <c r="J10"/>
  <c r="K10" s="1"/>
  <c r="L10" s="1"/>
  <c r="I10"/>
  <c r="J9"/>
  <c r="K9" s="1"/>
  <c r="L9" s="1"/>
  <c r="I9"/>
  <c r="K6"/>
  <c r="J25" i="107"/>
  <c r="K25" s="1"/>
  <c r="L25" s="1"/>
  <c r="I25"/>
  <c r="J24"/>
  <c r="K24" s="1"/>
  <c r="L24" s="1"/>
  <c r="I24"/>
  <c r="J23"/>
  <c r="K23" s="1"/>
  <c r="L23" s="1"/>
  <c r="I23"/>
  <c r="J22"/>
  <c r="K22" s="1"/>
  <c r="L22" s="1"/>
  <c r="I22"/>
  <c r="J21"/>
  <c r="K21" s="1"/>
  <c r="L21" s="1"/>
  <c r="I21"/>
  <c r="K18"/>
  <c r="I13"/>
  <c r="J13" s="1"/>
  <c r="K13" s="1"/>
  <c r="L13" s="1"/>
  <c r="I12"/>
  <c r="J12" s="1"/>
  <c r="K12" s="1"/>
  <c r="L12" s="1"/>
  <c r="I11"/>
  <c r="J11" s="1"/>
  <c r="K11" s="1"/>
  <c r="L11" s="1"/>
  <c r="I10"/>
  <c r="J10" s="1"/>
  <c r="K10" s="1"/>
  <c r="L10" s="1"/>
  <c r="I9"/>
  <c r="J9" s="1"/>
  <c r="K9" s="1"/>
  <c r="L9" s="1"/>
  <c r="K6"/>
  <c r="J25" i="120"/>
  <c r="K25" s="1"/>
  <c r="L25" s="1"/>
  <c r="I25"/>
  <c r="J24"/>
  <c r="K24" s="1"/>
  <c r="L24" s="1"/>
  <c r="I24"/>
  <c r="J23"/>
  <c r="K23" s="1"/>
  <c r="L23" s="1"/>
  <c r="I23"/>
  <c r="K22"/>
  <c r="L22" s="1"/>
  <c r="J22"/>
  <c r="I22"/>
  <c r="J21"/>
  <c r="K21" s="1"/>
  <c r="L21" s="1"/>
  <c r="I21"/>
  <c r="I13"/>
  <c r="J13" s="1"/>
  <c r="K13" s="1"/>
  <c r="L13" s="1"/>
  <c r="I12"/>
  <c r="J12" s="1"/>
  <c r="K12" s="1"/>
  <c r="L12" s="1"/>
  <c r="I11"/>
  <c r="J11" s="1"/>
  <c r="K11" s="1"/>
  <c r="L11" s="1"/>
  <c r="I10"/>
  <c r="J10" s="1"/>
  <c r="K10" s="1"/>
  <c r="L10" s="1"/>
  <c r="I9"/>
  <c r="J9" s="1"/>
  <c r="K9" s="1"/>
  <c r="L9" s="1"/>
  <c r="K6"/>
  <c r="J30" i="20"/>
  <c r="K30" s="1"/>
  <c r="L30" s="1"/>
  <c r="I30"/>
  <c r="J29"/>
  <c r="K29" s="1"/>
  <c r="L29" s="1"/>
  <c r="I29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K21"/>
  <c r="J16"/>
  <c r="K16" s="1"/>
  <c r="L16" s="1"/>
  <c r="I16"/>
  <c r="J15"/>
  <c r="K15" s="1"/>
  <c r="L15" s="1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18" i="25"/>
  <c r="I18"/>
  <c r="J11"/>
  <c r="I11"/>
  <c r="I12"/>
  <c r="J12"/>
  <c r="I13"/>
  <c r="J13"/>
  <c r="I14"/>
  <c r="J14"/>
  <c r="I15"/>
  <c r="J15"/>
  <c r="I16"/>
  <c r="J16"/>
  <c r="I17"/>
  <c r="J17"/>
  <c r="J10"/>
  <c r="I10"/>
  <c r="J9"/>
  <c r="I9"/>
  <c r="J8"/>
  <c r="I8"/>
  <c r="J7"/>
  <c r="I7"/>
  <c r="J6"/>
  <c r="I6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J10" i="88" l="1"/>
  <c r="J11"/>
  <c r="J12"/>
  <c r="J13"/>
  <c r="J14"/>
  <c r="J15"/>
  <c r="J16"/>
  <c r="J17" i="11"/>
  <c r="K17" s="1"/>
  <c r="L17" s="1"/>
  <c r="I17"/>
  <c r="J16"/>
  <c r="K16" s="1"/>
  <c r="L16" s="1"/>
  <c r="I16"/>
  <c r="J18"/>
  <c r="K18" s="1"/>
  <c r="L18" s="1"/>
  <c r="I18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I21" i="38"/>
  <c r="J21" s="1"/>
  <c r="K21" s="1"/>
  <c r="L21" s="1"/>
  <c r="I20"/>
  <c r="J20" s="1"/>
  <c r="K20" s="1"/>
  <c r="L20" s="1"/>
  <c r="I19"/>
  <c r="J19" s="1"/>
  <c r="K19" s="1"/>
  <c r="L19" s="1"/>
  <c r="J18"/>
  <c r="K18" s="1"/>
  <c r="L18" s="1"/>
  <c r="I18"/>
  <c r="J17"/>
  <c r="K17" s="1"/>
  <c r="L17" s="1"/>
  <c r="I17"/>
  <c r="I16"/>
  <c r="J16" s="1"/>
  <c r="K16" s="1"/>
  <c r="L16" s="1"/>
  <c r="I15"/>
  <c r="J15" s="1"/>
  <c r="K15" s="1"/>
  <c r="L15" s="1"/>
  <c r="I14"/>
  <c r="J14" s="1"/>
  <c r="K14" s="1"/>
  <c r="L14" s="1"/>
  <c r="I13"/>
  <c r="J13" s="1"/>
  <c r="K13" s="1"/>
  <c r="L13" s="1"/>
  <c r="I12"/>
  <c r="J12" s="1"/>
  <c r="K12" s="1"/>
  <c r="L12" s="1"/>
  <c r="I11"/>
  <c r="J11" s="1"/>
  <c r="K11" s="1"/>
  <c r="L11" s="1"/>
  <c r="K10"/>
  <c r="L10" s="1"/>
  <c r="K9"/>
  <c r="L9" s="1"/>
  <c r="K6"/>
  <c r="J15" i="51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24" i="10"/>
  <c r="K24" s="1"/>
  <c r="L24" s="1"/>
  <c r="I24"/>
  <c r="J13"/>
  <c r="K13" s="1"/>
  <c r="L13" s="1"/>
  <c r="I13"/>
  <c r="J25"/>
  <c r="K25" s="1"/>
  <c r="L25" s="1"/>
  <c r="I25"/>
  <c r="J23"/>
  <c r="K23" s="1"/>
  <c r="L23" s="1"/>
  <c r="I23"/>
  <c r="J22"/>
  <c r="K22" s="1"/>
  <c r="L22" s="1"/>
  <c r="I22"/>
  <c r="J21"/>
  <c r="K21" s="1"/>
  <c r="L21" s="1"/>
  <c r="I21"/>
  <c r="K18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J36" i="9"/>
  <c r="K36" s="1"/>
  <c r="L36" s="1"/>
  <c r="I36"/>
  <c r="J35"/>
  <c r="K35" s="1"/>
  <c r="L35" s="1"/>
  <c r="I35"/>
  <c r="J34"/>
  <c r="K34" s="1"/>
  <c r="L34" s="1"/>
  <c r="I34"/>
  <c r="J19"/>
  <c r="K19" s="1"/>
  <c r="L19" s="1"/>
  <c r="I19"/>
  <c r="J18"/>
  <c r="K18" s="1"/>
  <c r="L18" s="1"/>
  <c r="I18"/>
  <c r="J17"/>
  <c r="K17" s="1"/>
  <c r="L17" s="1"/>
  <c r="I17"/>
  <c r="J16"/>
  <c r="K16" s="1"/>
  <c r="L16" s="1"/>
  <c r="I16"/>
  <c r="K37"/>
  <c r="L37" s="1"/>
  <c r="J37"/>
  <c r="I37"/>
  <c r="J33"/>
  <c r="K33" s="1"/>
  <c r="L33" s="1"/>
  <c r="I33"/>
  <c r="K32"/>
  <c r="L32" s="1"/>
  <c r="K31"/>
  <c r="L31" s="1"/>
  <c r="K30"/>
  <c r="L30" s="1"/>
  <c r="K29"/>
  <c r="L29" s="1"/>
  <c r="K28"/>
  <c r="L28" s="1"/>
  <c r="K25"/>
  <c r="J20"/>
  <c r="K20" s="1"/>
  <c r="L20" s="1"/>
  <c r="I20"/>
  <c r="J15"/>
  <c r="K15" s="1"/>
  <c r="L15" s="1"/>
  <c r="I15"/>
  <c r="J14"/>
  <c r="K14" s="1"/>
  <c r="L14" s="1"/>
  <c r="I14"/>
  <c r="J13"/>
  <c r="K13" s="1"/>
  <c r="L13" s="1"/>
  <c r="I13"/>
  <c r="J12"/>
  <c r="K12" s="1"/>
  <c r="L12" s="1"/>
  <c r="I12"/>
  <c r="J11"/>
  <c r="K11" s="1"/>
  <c r="L11" s="1"/>
  <c r="I11"/>
  <c r="J10"/>
  <c r="K10" s="1"/>
  <c r="L10" s="1"/>
  <c r="I10"/>
  <c r="K9"/>
  <c r="L9" s="1"/>
  <c r="K6"/>
  <c r="I75" i="8"/>
  <c r="J75" s="1"/>
  <c r="K75" s="1"/>
  <c r="L75" s="1"/>
  <c r="J74"/>
  <c r="K74" s="1"/>
  <c r="L74" s="1"/>
  <c r="I74"/>
  <c r="J73"/>
  <c r="K73" s="1"/>
  <c r="L73" s="1"/>
  <c r="I73"/>
  <c r="J72"/>
  <c r="K72" s="1"/>
  <c r="L72" s="1"/>
  <c r="I72"/>
  <c r="J71"/>
  <c r="K71" s="1"/>
  <c r="L71" s="1"/>
  <c r="I71"/>
  <c r="J70"/>
  <c r="K70" s="1"/>
  <c r="L70" s="1"/>
  <c r="I70"/>
  <c r="I69"/>
  <c r="J69" s="1"/>
  <c r="K69" s="1"/>
  <c r="L69" s="1"/>
  <c r="J68"/>
  <c r="K68" s="1"/>
  <c r="L68" s="1"/>
  <c r="I68"/>
  <c r="J67"/>
  <c r="K67" s="1"/>
  <c r="L67" s="1"/>
  <c r="I67"/>
  <c r="I38"/>
  <c r="J38" s="1"/>
  <c r="K38" s="1"/>
  <c r="L38" s="1"/>
  <c r="I37"/>
  <c r="J37" s="1"/>
  <c r="K37" s="1"/>
  <c r="L37" s="1"/>
  <c r="I36"/>
  <c r="J36" s="1"/>
  <c r="K36" s="1"/>
  <c r="L36" s="1"/>
  <c r="I35"/>
  <c r="J35" s="1"/>
  <c r="K35" s="1"/>
  <c r="L35" s="1"/>
  <c r="I34"/>
  <c r="J34" s="1"/>
  <c r="K34" s="1"/>
  <c r="L34" s="1"/>
  <c r="I33"/>
  <c r="J33" s="1"/>
  <c r="K33" s="1"/>
  <c r="L33" s="1"/>
  <c r="J32"/>
  <c r="K32" s="1"/>
  <c r="L32" s="1"/>
  <c r="I32"/>
  <c r="I31"/>
  <c r="J31" s="1"/>
  <c r="K31" s="1"/>
  <c r="L31" s="1"/>
  <c r="I30"/>
  <c r="J30" s="1"/>
  <c r="K30" s="1"/>
  <c r="L30" s="1"/>
  <c r="J29"/>
  <c r="K29" s="1"/>
  <c r="L29" s="1"/>
  <c r="I29"/>
  <c r="J28"/>
  <c r="K28" s="1"/>
  <c r="L28" s="1"/>
  <c r="I28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I23"/>
  <c r="J23" s="1"/>
  <c r="K23" s="1"/>
  <c r="L23" s="1"/>
  <c r="J79"/>
  <c r="K79" s="1"/>
  <c r="L79" s="1"/>
  <c r="I79"/>
  <c r="J78"/>
  <c r="K78" s="1"/>
  <c r="L78" s="1"/>
  <c r="I78"/>
  <c r="J77"/>
  <c r="K77" s="1"/>
  <c r="L77" s="1"/>
  <c r="I77"/>
  <c r="J76"/>
  <c r="K76" s="1"/>
  <c r="L76" s="1"/>
  <c r="I76"/>
  <c r="J66"/>
  <c r="K66" s="1"/>
  <c r="L66" s="1"/>
  <c r="I66"/>
  <c r="I65"/>
  <c r="J65" s="1"/>
  <c r="K65" s="1"/>
  <c r="L65" s="1"/>
  <c r="I64"/>
  <c r="J64" s="1"/>
  <c r="K64" s="1"/>
  <c r="L64" s="1"/>
  <c r="I63"/>
  <c r="J63" s="1"/>
  <c r="K63" s="1"/>
  <c r="L63" s="1"/>
  <c r="I62"/>
  <c r="J62" s="1"/>
  <c r="K62" s="1"/>
  <c r="L62" s="1"/>
  <c r="K61"/>
  <c r="L61" s="1"/>
  <c r="K60"/>
  <c r="L60" s="1"/>
  <c r="K59"/>
  <c r="L59" s="1"/>
  <c r="K58"/>
  <c r="L58" s="1"/>
  <c r="K57"/>
  <c r="L57" s="1"/>
  <c r="K56"/>
  <c r="L56" s="1"/>
  <c r="K55"/>
  <c r="L55" s="1"/>
  <c r="K54"/>
  <c r="L54" s="1"/>
  <c r="K53"/>
  <c r="L53" s="1"/>
  <c r="K52"/>
  <c r="L52" s="1"/>
  <c r="K51"/>
  <c r="L51" s="1"/>
  <c r="K50"/>
  <c r="L50" s="1"/>
  <c r="K47"/>
  <c r="J42"/>
  <c r="K42" s="1"/>
  <c r="L42" s="1"/>
  <c r="I42"/>
  <c r="J41"/>
  <c r="K41" s="1"/>
  <c r="L41" s="1"/>
  <c r="I41"/>
  <c r="J40"/>
  <c r="K40" s="1"/>
  <c r="L40" s="1"/>
  <c r="I40"/>
  <c r="J39"/>
  <c r="K39" s="1"/>
  <c r="L39" s="1"/>
  <c r="I39"/>
  <c r="I22"/>
  <c r="J22" s="1"/>
  <c r="K22" s="1"/>
  <c r="L22" s="1"/>
  <c r="I21"/>
  <c r="J21" s="1"/>
  <c r="K21" s="1"/>
  <c r="L21" s="1"/>
  <c r="I20"/>
  <c r="J20" s="1"/>
  <c r="K20" s="1"/>
  <c r="L20" s="1"/>
  <c r="I19"/>
  <c r="J19" s="1"/>
  <c r="K19" s="1"/>
  <c r="L19" s="1"/>
  <c r="J18"/>
  <c r="K18" s="1"/>
  <c r="L18" s="1"/>
  <c r="I18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6"/>
  <c r="J14" i="47"/>
  <c r="K14" s="1"/>
  <c r="L14" s="1"/>
  <c r="I14"/>
  <c r="J13"/>
  <c r="K13" s="1"/>
  <c r="L13" s="1"/>
  <c r="I13"/>
  <c r="J27"/>
  <c r="K27" s="1"/>
  <c r="L27" s="1"/>
  <c r="I27"/>
  <c r="J26"/>
  <c r="K26" s="1"/>
  <c r="L26" s="1"/>
  <c r="I26"/>
  <c r="J25"/>
  <c r="K25" s="1"/>
  <c r="L25" s="1"/>
  <c r="I25"/>
  <c r="J24"/>
  <c r="K24" s="1"/>
  <c r="L24" s="1"/>
  <c r="I24"/>
  <c r="K23"/>
  <c r="L23" s="1"/>
  <c r="K22"/>
  <c r="L22" s="1"/>
  <c r="K19"/>
  <c r="J12"/>
  <c r="K12" s="1"/>
  <c r="L12" s="1"/>
  <c r="I12"/>
  <c r="J11"/>
  <c r="K11" s="1"/>
  <c r="L11" s="1"/>
  <c r="I11"/>
  <c r="J10"/>
  <c r="K10" s="1"/>
  <c r="L10" s="1"/>
  <c r="I10"/>
  <c r="J9"/>
  <c r="K9" s="1"/>
  <c r="L9" s="1"/>
  <c r="I9"/>
  <c r="K6"/>
  <c r="X62" i="7"/>
  <c r="Y62" s="1"/>
  <c r="Z62" s="1"/>
  <c r="W62"/>
  <c r="X61"/>
  <c r="Y61" s="1"/>
  <c r="Z61" s="1"/>
  <c r="W61"/>
  <c r="J24" i="68"/>
  <c r="K24" s="1"/>
  <c r="L24" s="1"/>
  <c r="I24"/>
  <c r="X13"/>
  <c r="Y13" s="1"/>
  <c r="Z13" s="1"/>
  <c r="W13"/>
  <c r="J13"/>
  <c r="K13" s="1"/>
  <c r="L13" s="1"/>
  <c r="I13"/>
  <c r="X12"/>
  <c r="Y12" s="1"/>
  <c r="Z12" s="1"/>
  <c r="W12"/>
  <c r="J12"/>
  <c r="K12" s="1"/>
  <c r="L12" s="1"/>
  <c r="I12"/>
  <c r="J25"/>
  <c r="K25" s="1"/>
  <c r="L25" s="1"/>
  <c r="I25"/>
  <c r="J23"/>
  <c r="K23" s="1"/>
  <c r="L23" s="1"/>
  <c r="I23"/>
  <c r="J22"/>
  <c r="K22" s="1"/>
  <c r="L22" s="1"/>
  <c r="I22"/>
  <c r="K19"/>
  <c r="J14"/>
  <c r="K14" s="1"/>
  <c r="L14" s="1"/>
  <c r="I14"/>
  <c r="J11"/>
  <c r="K11" s="1"/>
  <c r="L11" s="1"/>
  <c r="I11"/>
  <c r="J10"/>
  <c r="K10" s="1"/>
  <c r="L10" s="1"/>
  <c r="I10"/>
  <c r="K9"/>
  <c r="L9" s="1"/>
  <c r="K6"/>
  <c r="J62" i="7"/>
  <c r="K62" s="1"/>
  <c r="L62" s="1"/>
  <c r="I62"/>
  <c r="J61"/>
  <c r="K61" s="1"/>
  <c r="L61" s="1"/>
  <c r="I61"/>
  <c r="J60"/>
  <c r="K60" s="1"/>
  <c r="L60" s="1"/>
  <c r="I60"/>
  <c r="I59"/>
  <c r="J59" s="1"/>
  <c r="K59" s="1"/>
  <c r="L59" s="1"/>
  <c r="I58"/>
  <c r="J58" s="1"/>
  <c r="K58" s="1"/>
  <c r="L58" s="1"/>
  <c r="J57"/>
  <c r="K57" s="1"/>
  <c r="L57" s="1"/>
  <c r="I57"/>
  <c r="J56"/>
  <c r="K56" s="1"/>
  <c r="L56" s="1"/>
  <c r="I56"/>
  <c r="J55"/>
  <c r="K55" s="1"/>
  <c r="L55" s="1"/>
  <c r="I55"/>
  <c r="J54"/>
  <c r="K54" s="1"/>
  <c r="L54" s="1"/>
  <c r="I54"/>
  <c r="I24"/>
  <c r="J24"/>
  <c r="K24" s="1"/>
  <c r="L24" s="1"/>
  <c r="I25"/>
  <c r="J25"/>
  <c r="K25" s="1"/>
  <c r="L25" s="1"/>
  <c r="I26"/>
  <c r="J26"/>
  <c r="K26" s="1"/>
  <c r="L26" s="1"/>
  <c r="I27"/>
  <c r="J27"/>
  <c r="K27" s="1"/>
  <c r="L27" s="1"/>
  <c r="I28"/>
  <c r="J28" s="1"/>
  <c r="K28" s="1"/>
  <c r="L28" s="1"/>
  <c r="I29"/>
  <c r="J29" s="1"/>
  <c r="K29" s="1"/>
  <c r="L29" s="1"/>
  <c r="I30"/>
  <c r="J30" s="1"/>
  <c r="K30" s="1"/>
  <c r="L30" s="1"/>
  <c r="I31"/>
  <c r="J31"/>
  <c r="K31" s="1"/>
  <c r="L31" s="1"/>
  <c r="I32"/>
  <c r="J32" s="1"/>
  <c r="K32" s="1"/>
  <c r="L32" s="1"/>
  <c r="I33"/>
  <c r="J33" s="1"/>
  <c r="K33" s="1"/>
  <c r="L33" s="1"/>
  <c r="I34"/>
  <c r="J34" s="1"/>
  <c r="K34" s="1"/>
  <c r="L34" s="1"/>
  <c r="J53"/>
  <c r="K53" s="1"/>
  <c r="L53" s="1"/>
  <c r="I53"/>
  <c r="J52"/>
  <c r="K52" s="1"/>
  <c r="L52" s="1"/>
  <c r="I52"/>
  <c r="K51"/>
  <c r="L51" s="1"/>
  <c r="J51"/>
  <c r="I51"/>
  <c r="I50"/>
  <c r="J50" s="1"/>
  <c r="K50" s="1"/>
  <c r="L50" s="1"/>
  <c r="K49"/>
  <c r="L49" s="1"/>
  <c r="K48"/>
  <c r="L48" s="1"/>
  <c r="K47"/>
  <c r="L47" s="1"/>
  <c r="K46"/>
  <c r="L46" s="1"/>
  <c r="K45"/>
  <c r="L45" s="1"/>
  <c r="K42"/>
  <c r="J37"/>
  <c r="K37" s="1"/>
  <c r="L37" s="1"/>
  <c r="I37"/>
  <c r="J36"/>
  <c r="K36" s="1"/>
  <c r="L36" s="1"/>
  <c r="I36"/>
  <c r="J35"/>
  <c r="K35" s="1"/>
  <c r="L35" s="1"/>
  <c r="I35"/>
  <c r="K13"/>
  <c r="L13" s="1"/>
  <c r="K12"/>
  <c r="L12" s="1"/>
  <c r="K11"/>
  <c r="L11" s="1"/>
  <c r="K10"/>
  <c r="L10" s="1"/>
  <c r="K9"/>
  <c r="L9" s="1"/>
  <c r="K6"/>
  <c r="J23" i="27"/>
  <c r="K23" s="1"/>
  <c r="L23" s="1"/>
  <c r="I23"/>
  <c r="J22"/>
  <c r="K22" s="1"/>
  <c r="L22" s="1"/>
  <c r="I22"/>
  <c r="J21"/>
  <c r="K21" s="1"/>
  <c r="L21" s="1"/>
  <c r="I21"/>
  <c r="K20"/>
  <c r="L20" s="1"/>
  <c r="K17"/>
  <c r="J12"/>
  <c r="K12" s="1"/>
  <c r="L12" s="1"/>
  <c r="I12"/>
  <c r="J11"/>
  <c r="K11" s="1"/>
  <c r="L11" s="1"/>
  <c r="I11"/>
  <c r="J10"/>
  <c r="K10" s="1"/>
  <c r="L10" s="1"/>
  <c r="I10"/>
  <c r="K9"/>
  <c r="L9" s="1"/>
  <c r="K6"/>
  <c r="J15" i="83"/>
  <c r="I15"/>
  <c r="J18"/>
  <c r="I18"/>
  <c r="J13"/>
  <c r="I13"/>
  <c r="J12"/>
  <c r="I12"/>
  <c r="J17"/>
  <c r="I17"/>
  <c r="J16"/>
  <c r="I16"/>
  <c r="J11"/>
  <c r="I11"/>
  <c r="H198" i="125" l="1"/>
  <c r="G198"/>
  <c r="J195"/>
  <c r="I195"/>
  <c r="K195" s="1"/>
  <c r="J194"/>
  <c r="K194" s="1"/>
  <c r="I194"/>
  <c r="J193"/>
  <c r="K193" s="1"/>
  <c r="I193"/>
  <c r="J192"/>
  <c r="K192" s="1"/>
  <c r="I192"/>
  <c r="J191"/>
  <c r="K191" s="1"/>
  <c r="I191"/>
  <c r="J190"/>
  <c r="K190" s="1"/>
  <c r="I190"/>
  <c r="J189"/>
  <c r="K189" s="1"/>
  <c r="I189"/>
  <c r="J188"/>
  <c r="K188" s="1"/>
  <c r="I188"/>
  <c r="J187"/>
  <c r="K187" s="1"/>
  <c r="I187"/>
  <c r="J186"/>
  <c r="K186" s="1"/>
  <c r="I186"/>
  <c r="J185"/>
  <c r="K185" s="1"/>
  <c r="I185"/>
  <c r="J184"/>
  <c r="K184" s="1"/>
  <c r="I184"/>
  <c r="J183"/>
  <c r="K183" s="1"/>
  <c r="I183"/>
  <c r="J182"/>
  <c r="K182" s="1"/>
  <c r="I182"/>
  <c r="J181"/>
  <c r="K181" s="1"/>
  <c r="I181"/>
  <c r="J180"/>
  <c r="K180" s="1"/>
  <c r="I180"/>
  <c r="J179"/>
  <c r="K179" s="1"/>
  <c r="I179"/>
  <c r="J178"/>
  <c r="K178" s="1"/>
  <c r="I178"/>
  <c r="J177"/>
  <c r="K177" s="1"/>
  <c r="I177"/>
  <c r="J176"/>
  <c r="K176" s="1"/>
  <c r="I176"/>
  <c r="J175"/>
  <c r="K175" s="1"/>
  <c r="I175"/>
  <c r="J174"/>
  <c r="K174" s="1"/>
  <c r="I174"/>
  <c r="J173"/>
  <c r="K173" s="1"/>
  <c r="I173"/>
  <c r="J172"/>
  <c r="K172" s="1"/>
  <c r="I172"/>
  <c r="J171"/>
  <c r="K171" s="1"/>
  <c r="I171"/>
  <c r="J170"/>
  <c r="K170" s="1"/>
  <c r="I170"/>
  <c r="J169"/>
  <c r="K169" s="1"/>
  <c r="I169"/>
  <c r="J168"/>
  <c r="K168" s="1"/>
  <c r="I168"/>
  <c r="J167"/>
  <c r="K167" s="1"/>
  <c r="I167"/>
  <c r="J166"/>
  <c r="K166" s="1"/>
  <c r="I166"/>
  <c r="J165"/>
  <c r="K165" s="1"/>
  <c r="I165"/>
  <c r="J164"/>
  <c r="K164" s="1"/>
  <c r="I164"/>
  <c r="J163"/>
  <c r="K163" s="1"/>
  <c r="I163"/>
  <c r="J162"/>
  <c r="K162" s="1"/>
  <c r="I162"/>
  <c r="J161"/>
  <c r="K161" s="1"/>
  <c r="I161"/>
  <c r="J160"/>
  <c r="K160" s="1"/>
  <c r="I160"/>
  <c r="J159"/>
  <c r="K159" s="1"/>
  <c r="I159"/>
  <c r="J158"/>
  <c r="K158" s="1"/>
  <c r="I158"/>
  <c r="J157"/>
  <c r="K157" s="1"/>
  <c r="I157"/>
  <c r="J156"/>
  <c r="K156" s="1"/>
  <c r="I156"/>
  <c r="J155"/>
  <c r="K155" s="1"/>
  <c r="I155"/>
  <c r="J154"/>
  <c r="K154" s="1"/>
  <c r="I154"/>
  <c r="J153"/>
  <c r="K153" s="1"/>
  <c r="I153"/>
  <c r="J152"/>
  <c r="K152" s="1"/>
  <c r="I152"/>
  <c r="J151"/>
  <c r="K151" s="1"/>
  <c r="I151"/>
  <c r="J150"/>
  <c r="K150" s="1"/>
  <c r="I150"/>
  <c r="J149"/>
  <c r="K149" s="1"/>
  <c r="I149"/>
  <c r="J148"/>
  <c r="K148" s="1"/>
  <c r="I148"/>
  <c r="J147"/>
  <c r="K147" s="1"/>
  <c r="I147"/>
  <c r="J146"/>
  <c r="K146" s="1"/>
  <c r="I146"/>
  <c r="J145"/>
  <c r="K145" s="1"/>
  <c r="I145"/>
  <c r="J144"/>
  <c r="K144" s="1"/>
  <c r="I144"/>
  <c r="J143"/>
  <c r="K143" s="1"/>
  <c r="I143"/>
  <c r="J142"/>
  <c r="K142" s="1"/>
  <c r="I142"/>
  <c r="J141"/>
  <c r="K141" s="1"/>
  <c r="I141"/>
  <c r="J140"/>
  <c r="K140" s="1"/>
  <c r="I140"/>
  <c r="X139"/>
  <c r="Y139" s="1"/>
  <c r="P195" s="1"/>
  <c r="J139"/>
  <c r="K139" s="1"/>
  <c r="I139"/>
  <c r="X138"/>
  <c r="Y138" s="1"/>
  <c r="P194" s="1"/>
  <c r="J138"/>
  <c r="K138" s="1"/>
  <c r="I138"/>
  <c r="X137"/>
  <c r="Y137" s="1"/>
  <c r="J137"/>
  <c r="K137" s="1"/>
  <c r="I137"/>
  <c r="X136"/>
  <c r="Y136" s="1"/>
  <c r="J136"/>
  <c r="K136" s="1"/>
  <c r="I136"/>
  <c r="X135"/>
  <c r="Y135" s="1"/>
  <c r="J135"/>
  <c r="K135" s="1"/>
  <c r="I135"/>
  <c r="X134"/>
  <c r="Y134" s="1"/>
  <c r="J134"/>
  <c r="K134" s="1"/>
  <c r="I134"/>
  <c r="X133"/>
  <c r="Y133" s="1"/>
  <c r="J133"/>
  <c r="K133" s="1"/>
  <c r="I133"/>
  <c r="X132"/>
  <c r="Y132" s="1"/>
  <c r="J132"/>
  <c r="K132" s="1"/>
  <c r="I132"/>
  <c r="X131"/>
  <c r="Y131" s="1"/>
  <c r="J131"/>
  <c r="K131" s="1"/>
  <c r="I131"/>
  <c r="X130"/>
  <c r="Y130" s="1"/>
  <c r="J130"/>
  <c r="K130" s="1"/>
  <c r="I130"/>
  <c r="X129"/>
  <c r="Y129" s="1"/>
  <c r="J129"/>
  <c r="K129" s="1"/>
  <c r="I129"/>
  <c r="X128"/>
  <c r="Y128" s="1"/>
  <c r="J128"/>
  <c r="K128" s="1"/>
  <c r="I128"/>
  <c r="X127"/>
  <c r="Y127" s="1"/>
  <c r="P189" s="1"/>
  <c r="J127"/>
  <c r="K127" s="1"/>
  <c r="I127"/>
  <c r="X126"/>
  <c r="Y126" s="1"/>
  <c r="J126"/>
  <c r="K126" s="1"/>
  <c r="I126"/>
  <c r="X125"/>
  <c r="Y125" s="1"/>
  <c r="P174" s="1"/>
  <c r="J125"/>
  <c r="K125" s="1"/>
  <c r="I125"/>
  <c r="X124"/>
  <c r="Y124" s="1"/>
  <c r="P173" s="1"/>
  <c r="J124"/>
  <c r="K124" s="1"/>
  <c r="I124"/>
  <c r="X123"/>
  <c r="Y123" s="1"/>
  <c r="J123"/>
  <c r="K123" s="1"/>
  <c r="I123"/>
  <c r="X122"/>
  <c r="Y122" s="1"/>
  <c r="J122"/>
  <c r="K122" s="1"/>
  <c r="I122"/>
  <c r="X121"/>
  <c r="Y121" s="1"/>
  <c r="J121"/>
  <c r="K121" s="1"/>
  <c r="I121"/>
  <c r="X120"/>
  <c r="Y120" s="1"/>
  <c r="J120"/>
  <c r="K120" s="1"/>
  <c r="I120"/>
  <c r="X119"/>
  <c r="Y119" s="1"/>
  <c r="J119"/>
  <c r="K119" s="1"/>
  <c r="I119"/>
  <c r="X118"/>
  <c r="Y118" s="1"/>
  <c r="P169" s="1"/>
  <c r="J118"/>
  <c r="K118" s="1"/>
  <c r="I118"/>
  <c r="X117"/>
  <c r="Y117" s="1"/>
  <c r="J117"/>
  <c r="K117" s="1"/>
  <c r="I117"/>
  <c r="X116"/>
  <c r="Y116" s="1"/>
  <c r="J116"/>
  <c r="K116" s="1"/>
  <c r="I116"/>
  <c r="X115"/>
  <c r="Y115" s="1"/>
  <c r="J115"/>
  <c r="K115" s="1"/>
  <c r="I115"/>
  <c r="X114"/>
  <c r="Y114" s="1"/>
  <c r="J114"/>
  <c r="K114" s="1"/>
  <c r="I114"/>
  <c r="X113"/>
  <c r="Y113" s="1"/>
  <c r="J113"/>
  <c r="K113" s="1"/>
  <c r="I113"/>
  <c r="X112"/>
  <c r="Y112" s="1"/>
  <c r="P154" s="1"/>
  <c r="J112"/>
  <c r="K112" s="1"/>
  <c r="I112"/>
  <c r="X111"/>
  <c r="Y111" s="1"/>
  <c r="P153" s="1"/>
  <c r="J111"/>
  <c r="K111" s="1"/>
  <c r="I111"/>
  <c r="X110"/>
  <c r="Y110" s="1"/>
  <c r="J110"/>
  <c r="K110" s="1"/>
  <c r="I110"/>
  <c r="X109"/>
  <c r="Y109" s="1"/>
  <c r="J109"/>
  <c r="K109" s="1"/>
  <c r="I109"/>
  <c r="X108"/>
  <c r="Y108" s="1"/>
  <c r="J108"/>
  <c r="K108" s="1"/>
  <c r="I108"/>
  <c r="X107"/>
  <c r="Y107" s="1"/>
  <c r="J107"/>
  <c r="K107" s="1"/>
  <c r="I107"/>
  <c r="X106"/>
  <c r="Y106" s="1"/>
  <c r="J106"/>
  <c r="K106" s="1"/>
  <c r="I106"/>
  <c r="X105"/>
  <c r="Y105" s="1"/>
  <c r="J105"/>
  <c r="K105" s="1"/>
  <c r="I105"/>
  <c r="X104"/>
  <c r="Y104" s="1"/>
  <c r="J104"/>
  <c r="K104" s="1"/>
  <c r="I104"/>
  <c r="X103"/>
  <c r="Y103" s="1"/>
  <c r="P152" s="1"/>
  <c r="J103"/>
  <c r="K103" s="1"/>
  <c r="I103"/>
  <c r="X102"/>
  <c r="Y102" s="1"/>
  <c r="J102"/>
  <c r="K102" s="1"/>
  <c r="I102"/>
  <c r="X101"/>
  <c r="Y101" s="1"/>
  <c r="J101"/>
  <c r="K101" s="1"/>
  <c r="I101"/>
  <c r="X100"/>
  <c r="Y100" s="1"/>
  <c r="J100"/>
  <c r="K100" s="1"/>
  <c r="I100"/>
  <c r="X99"/>
  <c r="Y99" s="1"/>
  <c r="J99"/>
  <c r="K99" s="1"/>
  <c r="I99"/>
  <c r="X98"/>
  <c r="Y98" s="1"/>
  <c r="P151" s="1"/>
  <c r="J98"/>
  <c r="K98" s="1"/>
  <c r="I98"/>
  <c r="X97"/>
  <c r="Y97" s="1"/>
  <c r="J97"/>
  <c r="K97" s="1"/>
  <c r="I97"/>
  <c r="X96"/>
  <c r="Y96" s="1"/>
  <c r="J96"/>
  <c r="K96" s="1"/>
  <c r="I96"/>
  <c r="X95"/>
  <c r="Y95" s="1"/>
  <c r="J95"/>
  <c r="K95" s="1"/>
  <c r="I95"/>
  <c r="X94"/>
  <c r="Y94" s="1"/>
  <c r="P150" s="1"/>
  <c r="J94"/>
  <c r="K94" s="1"/>
  <c r="I94"/>
  <c r="X93"/>
  <c r="Y93" s="1"/>
  <c r="J93"/>
  <c r="K93" s="1"/>
  <c r="I93"/>
  <c r="X92"/>
  <c r="Y92" s="1"/>
  <c r="J92"/>
  <c r="K92" s="1"/>
  <c r="I92"/>
  <c r="X91"/>
  <c r="Y91" s="1"/>
  <c r="J91"/>
  <c r="K91" s="1"/>
  <c r="I91"/>
  <c r="X90"/>
  <c r="Y90" s="1"/>
  <c r="J90"/>
  <c r="K90" s="1"/>
  <c r="I90"/>
  <c r="X89"/>
  <c r="Y89" s="1"/>
  <c r="P143" s="1"/>
  <c r="J89"/>
  <c r="K89" s="1"/>
  <c r="I89"/>
  <c r="X88"/>
  <c r="Y88" s="1"/>
  <c r="J88"/>
  <c r="K88" s="1"/>
  <c r="I88"/>
  <c r="X87"/>
  <c r="Y87" s="1"/>
  <c r="P142" s="1"/>
  <c r="J87"/>
  <c r="K87" s="1"/>
  <c r="I87"/>
  <c r="X86"/>
  <c r="Y86" s="1"/>
  <c r="J86"/>
  <c r="K86" s="1"/>
  <c r="I86"/>
  <c r="X85"/>
  <c r="Y85" s="1"/>
  <c r="J85"/>
  <c r="K85" s="1"/>
  <c r="I85"/>
  <c r="X84"/>
  <c r="Y84" s="1"/>
  <c r="J84"/>
  <c r="K84" s="1"/>
  <c r="I84"/>
  <c r="X83"/>
  <c r="Y83" s="1"/>
  <c r="J83"/>
  <c r="K83" s="1"/>
  <c r="I83"/>
  <c r="X82"/>
  <c r="Y82" s="1"/>
  <c r="J82"/>
  <c r="K82" s="1"/>
  <c r="I82"/>
  <c r="X81"/>
  <c r="Y81" s="1"/>
  <c r="J81"/>
  <c r="K81" s="1"/>
  <c r="I81"/>
  <c r="X80"/>
  <c r="Y80" s="1"/>
  <c r="J80"/>
  <c r="K80" s="1"/>
  <c r="I80"/>
  <c r="X79"/>
  <c r="Y79" s="1"/>
  <c r="J79"/>
  <c r="K79" s="1"/>
  <c r="I79"/>
  <c r="X78"/>
  <c r="Y78" s="1"/>
  <c r="J78"/>
  <c r="K78" s="1"/>
  <c r="I78"/>
  <c r="X77"/>
  <c r="Y77" s="1"/>
  <c r="J77"/>
  <c r="K77" s="1"/>
  <c r="I77"/>
  <c r="X76"/>
  <c r="Y76" s="1"/>
  <c r="J76"/>
  <c r="K76" s="1"/>
  <c r="I76"/>
  <c r="X75"/>
  <c r="Y75" s="1"/>
  <c r="J75"/>
  <c r="K75" s="1"/>
  <c r="I75"/>
  <c r="X74"/>
  <c r="Y74" s="1"/>
  <c r="J74"/>
  <c r="K74" s="1"/>
  <c r="I74"/>
  <c r="X73"/>
  <c r="Y73" s="1"/>
  <c r="J73"/>
  <c r="K73" s="1"/>
  <c r="I73"/>
  <c r="X72"/>
  <c r="Y72" s="1"/>
  <c r="P85" s="1"/>
  <c r="J72"/>
  <c r="K72" s="1"/>
  <c r="I72"/>
  <c r="X71"/>
  <c r="Y71" s="1"/>
  <c r="P81" s="1"/>
  <c r="J71"/>
  <c r="K71" s="1"/>
  <c r="I71"/>
  <c r="X70"/>
  <c r="Y70" s="1"/>
  <c r="P80" s="1"/>
  <c r="J70"/>
  <c r="K70" s="1"/>
  <c r="I70"/>
  <c r="X69"/>
  <c r="Y69" s="1"/>
  <c r="J69"/>
  <c r="K69" s="1"/>
  <c r="I69"/>
  <c r="X68"/>
  <c r="Y68" s="1"/>
  <c r="J68"/>
  <c r="K68" s="1"/>
  <c r="I68"/>
  <c r="X67"/>
  <c r="Y67" s="1"/>
  <c r="J67"/>
  <c r="K67" s="1"/>
  <c r="I67"/>
  <c r="X66"/>
  <c r="Y66" s="1"/>
  <c r="J66"/>
  <c r="K66" s="1"/>
  <c r="I66"/>
  <c r="X65"/>
  <c r="Y65" s="1"/>
  <c r="J65"/>
  <c r="K65" s="1"/>
  <c r="I65"/>
  <c r="X64"/>
  <c r="Y64" s="1"/>
  <c r="J64"/>
  <c r="K64" s="1"/>
  <c r="I64"/>
  <c r="X63"/>
  <c r="Y63" s="1"/>
  <c r="J63"/>
  <c r="K63" s="1"/>
  <c r="I63"/>
  <c r="X62"/>
  <c r="Y62" s="1"/>
  <c r="J62"/>
  <c r="K62" s="1"/>
  <c r="I62"/>
  <c r="X61"/>
  <c r="Y61" s="1"/>
  <c r="J61"/>
  <c r="K61" s="1"/>
  <c r="I61"/>
  <c r="J60"/>
  <c r="K60" s="1"/>
  <c r="I60"/>
  <c r="H56"/>
  <c r="G56"/>
  <c r="J55"/>
  <c r="K55" s="1"/>
  <c r="I55"/>
  <c r="J54"/>
  <c r="K54" s="1"/>
  <c r="I54"/>
  <c r="J53"/>
  <c r="K53" s="1"/>
  <c r="I53"/>
  <c r="J52"/>
  <c r="K52" s="1"/>
  <c r="N52" s="1"/>
  <c r="I52"/>
  <c r="J51"/>
  <c r="K51" s="1"/>
  <c r="I51"/>
  <c r="J50"/>
  <c r="K50" s="1"/>
  <c r="I50"/>
  <c r="J49"/>
  <c r="K49" s="1"/>
  <c r="I49"/>
  <c r="J48"/>
  <c r="K48" s="1"/>
  <c r="N48" s="1"/>
  <c r="I48"/>
  <c r="J47"/>
  <c r="K47" s="1"/>
  <c r="I47"/>
  <c r="J46"/>
  <c r="K46" s="1"/>
  <c r="I46"/>
  <c r="J45"/>
  <c r="K45" s="1"/>
  <c r="I45"/>
  <c r="J44"/>
  <c r="K44" s="1"/>
  <c r="N44" s="1"/>
  <c r="I44"/>
  <c r="J43"/>
  <c r="K43" s="1"/>
  <c r="I43"/>
  <c r="J42"/>
  <c r="K42" s="1"/>
  <c r="I42"/>
  <c r="J41"/>
  <c r="K41" s="1"/>
  <c r="I41"/>
  <c r="J40"/>
  <c r="K40" s="1"/>
  <c r="N40" s="1"/>
  <c r="I40"/>
  <c r="J39"/>
  <c r="K39" s="1"/>
  <c r="I39"/>
  <c r="J38"/>
  <c r="K38" s="1"/>
  <c r="I38"/>
  <c r="J37"/>
  <c r="K37" s="1"/>
  <c r="I37"/>
  <c r="J36"/>
  <c r="K36" s="1"/>
  <c r="N36" s="1"/>
  <c r="I36"/>
  <c r="J35"/>
  <c r="K35" s="1"/>
  <c r="I35"/>
  <c r="J34"/>
  <c r="K34" s="1"/>
  <c r="I34"/>
  <c r="J33"/>
  <c r="K33" s="1"/>
  <c r="I33"/>
  <c r="J32"/>
  <c r="K32" s="1"/>
  <c r="N32" s="1"/>
  <c r="I32"/>
  <c r="J31"/>
  <c r="K31" s="1"/>
  <c r="I31"/>
  <c r="J30"/>
  <c r="K30" s="1"/>
  <c r="N30" s="1"/>
  <c r="I30"/>
  <c r="J29"/>
  <c r="K29" s="1"/>
  <c r="I29"/>
  <c r="J28"/>
  <c r="K28" s="1"/>
  <c r="N28" s="1"/>
  <c r="I28"/>
  <c r="J27"/>
  <c r="K27" s="1"/>
  <c r="I27"/>
  <c r="J26"/>
  <c r="K26" s="1"/>
  <c r="N26" s="1"/>
  <c r="I26"/>
  <c r="J25"/>
  <c r="K25" s="1"/>
  <c r="I25"/>
  <c r="J24"/>
  <c r="K24" s="1"/>
  <c r="N24" s="1"/>
  <c r="I24"/>
  <c r="J23"/>
  <c r="K23" s="1"/>
  <c r="I23"/>
  <c r="J22"/>
  <c r="K22" s="1"/>
  <c r="N22" s="1"/>
  <c r="I22"/>
  <c r="J21"/>
  <c r="K21" s="1"/>
  <c r="I21"/>
  <c r="J20"/>
  <c r="K20" s="1"/>
  <c r="N20" s="1"/>
  <c r="I20"/>
  <c r="X19"/>
  <c r="Y19" s="1"/>
  <c r="J19"/>
  <c r="K19" s="1"/>
  <c r="N19" s="1"/>
  <c r="I19"/>
  <c r="X18"/>
  <c r="Y18" s="1"/>
  <c r="J18"/>
  <c r="K18" s="1"/>
  <c r="N18" s="1"/>
  <c r="I18"/>
  <c r="X17"/>
  <c r="Y17" s="1"/>
  <c r="P50" s="1"/>
  <c r="J17"/>
  <c r="K17" s="1"/>
  <c r="N17" s="1"/>
  <c r="I17"/>
  <c r="X16"/>
  <c r="Y16" s="1"/>
  <c r="P49" s="1"/>
  <c r="J16"/>
  <c r="K16" s="1"/>
  <c r="N16" s="1"/>
  <c r="I16"/>
  <c r="X15"/>
  <c r="Y15" s="1"/>
  <c r="P48" s="1"/>
  <c r="J15"/>
  <c r="K15" s="1"/>
  <c r="N15" s="1"/>
  <c r="I15"/>
  <c r="X14"/>
  <c r="Y14" s="1"/>
  <c r="J14"/>
  <c r="K14" s="1"/>
  <c r="N14" s="1"/>
  <c r="I14"/>
  <c r="X13"/>
  <c r="Y13" s="1"/>
  <c r="P41" s="1"/>
  <c r="J13"/>
  <c r="K13" s="1"/>
  <c r="N13" s="1"/>
  <c r="I13"/>
  <c r="X12"/>
  <c r="Y12" s="1"/>
  <c r="J12"/>
  <c r="K12" s="1"/>
  <c r="N12" s="1"/>
  <c r="I12"/>
  <c r="X11"/>
  <c r="Y11" s="1"/>
  <c r="P24" s="1"/>
  <c r="J11"/>
  <c r="K11" s="1"/>
  <c r="N11" s="1"/>
  <c r="I11"/>
  <c r="X10"/>
  <c r="Y10" s="1"/>
  <c r="P21" s="1"/>
  <c r="J10"/>
  <c r="K10" s="1"/>
  <c r="N10" s="1"/>
  <c r="I10"/>
  <c r="X9"/>
  <c r="Y9" s="1"/>
  <c r="J9"/>
  <c r="K9" s="1"/>
  <c r="N9" s="1"/>
  <c r="I9"/>
  <c r="X8"/>
  <c r="Y8" s="1"/>
  <c r="J8"/>
  <c r="K8" s="1"/>
  <c r="N8" s="1"/>
  <c r="I8"/>
  <c r="X7"/>
  <c r="Y7" s="1"/>
  <c r="J7"/>
  <c r="K7" s="1"/>
  <c r="N7" s="1"/>
  <c r="I7"/>
  <c r="X6"/>
  <c r="Y6" s="1"/>
  <c r="J6"/>
  <c r="K6" s="1"/>
  <c r="N6" s="1"/>
  <c r="I6"/>
  <c r="M40" l="1"/>
  <c r="P67"/>
  <c r="P63"/>
  <c r="M13"/>
  <c r="M7"/>
  <c r="P62"/>
  <c r="P66"/>
  <c r="P65"/>
  <c r="P68"/>
  <c r="P64"/>
  <c r="M20"/>
  <c r="M28"/>
  <c r="M15"/>
  <c r="M19"/>
  <c r="M48"/>
  <c r="M12"/>
  <c r="M52"/>
  <c r="M11"/>
  <c r="M6"/>
  <c r="P30"/>
  <c r="P28"/>
  <c r="P36"/>
  <c r="P32"/>
  <c r="P34"/>
  <c r="P26"/>
  <c r="P35"/>
  <c r="M14"/>
  <c r="M21"/>
  <c r="N21"/>
  <c r="M26"/>
  <c r="M29"/>
  <c r="N29"/>
  <c r="M41"/>
  <c r="N41"/>
  <c r="M44"/>
  <c r="P114"/>
  <c r="P117"/>
  <c r="P116"/>
  <c r="P115"/>
  <c r="P29"/>
  <c r="N35"/>
  <c r="M35"/>
  <c r="N38"/>
  <c r="M38"/>
  <c r="N51"/>
  <c r="M51"/>
  <c r="N54"/>
  <c r="M54"/>
  <c r="M8"/>
  <c r="P46"/>
  <c r="P47"/>
  <c r="M16"/>
  <c r="M24"/>
  <c r="N27"/>
  <c r="M27"/>
  <c r="M32"/>
  <c r="N45"/>
  <c r="M45"/>
  <c r="P60"/>
  <c r="P61"/>
  <c r="P15"/>
  <c r="P12"/>
  <c r="P10"/>
  <c r="P8"/>
  <c r="P14"/>
  <c r="P13"/>
  <c r="P11"/>
  <c r="P9"/>
  <c r="P54"/>
  <c r="P55"/>
  <c r="P27"/>
  <c r="N39"/>
  <c r="M39"/>
  <c r="N42"/>
  <c r="M42"/>
  <c r="P45"/>
  <c r="N55"/>
  <c r="M55"/>
  <c r="M10"/>
  <c r="M18"/>
  <c r="M22"/>
  <c r="N25"/>
  <c r="M25"/>
  <c r="M30"/>
  <c r="N33"/>
  <c r="M33"/>
  <c r="M36"/>
  <c r="N49"/>
  <c r="M49"/>
  <c r="P75"/>
  <c r="P78"/>
  <c r="P74"/>
  <c r="P70"/>
  <c r="P77"/>
  <c r="P69"/>
  <c r="P73"/>
  <c r="P79"/>
  <c r="P71"/>
  <c r="P134"/>
  <c r="P133"/>
  <c r="P136"/>
  <c r="P135"/>
  <c r="P42"/>
  <c r="P43"/>
  <c r="P40"/>
  <c r="P44"/>
  <c r="P38"/>
  <c r="P39"/>
  <c r="P25"/>
  <c r="P33"/>
  <c r="N43"/>
  <c r="M43"/>
  <c r="N46"/>
  <c r="M46"/>
  <c r="P72"/>
  <c r="N23"/>
  <c r="M23"/>
  <c r="N31"/>
  <c r="M31"/>
  <c r="N37"/>
  <c r="M37"/>
  <c r="M53"/>
  <c r="N53"/>
  <c r="P93"/>
  <c r="P92"/>
  <c r="P22"/>
  <c r="P17"/>
  <c r="P20"/>
  <c r="P19"/>
  <c r="P18"/>
  <c r="P16"/>
  <c r="P51"/>
  <c r="P52"/>
  <c r="P7"/>
  <c r="P6"/>
  <c r="M9"/>
  <c r="M17"/>
  <c r="P23"/>
  <c r="P31"/>
  <c r="N34"/>
  <c r="M34"/>
  <c r="P37"/>
  <c r="N47"/>
  <c r="M47"/>
  <c r="M50"/>
  <c r="N50"/>
  <c r="P53"/>
  <c r="P76"/>
  <c r="P84"/>
  <c r="P170"/>
  <c r="P171"/>
  <c r="P172"/>
  <c r="P190"/>
  <c r="P191"/>
  <c r="P192"/>
  <c r="P193"/>
  <c r="P140"/>
  <c r="P141"/>
  <c r="P139"/>
  <c r="P130"/>
  <c r="P132"/>
  <c r="P131"/>
  <c r="P138"/>
  <c r="P137"/>
  <c r="P162"/>
  <c r="P163"/>
  <c r="P164"/>
  <c r="P165"/>
  <c r="P161"/>
  <c r="P186"/>
  <c r="P182"/>
  <c r="P178"/>
  <c r="P187"/>
  <c r="P183"/>
  <c r="P179"/>
  <c r="P175"/>
  <c r="P188"/>
  <c r="P184"/>
  <c r="P180"/>
  <c r="P176"/>
  <c r="P185"/>
  <c r="P181"/>
  <c r="P177"/>
  <c r="P122"/>
  <c r="P118"/>
  <c r="P121"/>
  <c r="P124"/>
  <c r="P120"/>
  <c r="P123"/>
  <c r="P119"/>
  <c r="P129"/>
  <c r="P128"/>
  <c r="P127"/>
  <c r="P102"/>
  <c r="P98"/>
  <c r="P94"/>
  <c r="P101"/>
  <c r="P97"/>
  <c r="P104"/>
  <c r="P100"/>
  <c r="P96"/>
  <c r="P103"/>
  <c r="P99"/>
  <c r="P95"/>
  <c r="P146"/>
  <c r="P147"/>
  <c r="P148"/>
  <c r="P144"/>
  <c r="P149"/>
  <c r="P145"/>
  <c r="P158"/>
  <c r="P159"/>
  <c r="P155"/>
  <c r="P160"/>
  <c r="P156"/>
  <c r="P157"/>
  <c r="P126"/>
  <c r="P125"/>
  <c r="P110"/>
  <c r="P106"/>
  <c r="P113"/>
  <c r="P109"/>
  <c r="P105"/>
  <c r="P112"/>
  <c r="P108"/>
  <c r="P111"/>
  <c r="P107"/>
  <c r="P82"/>
  <c r="P166"/>
  <c r="P167"/>
  <c r="P168"/>
  <c r="P90"/>
  <c r="P89"/>
  <c r="P88"/>
  <c r="P91"/>
  <c r="P87"/>
  <c r="P83"/>
  <c r="P86"/>
  <c r="H198" i="124"/>
  <c r="G198"/>
  <c r="J195"/>
  <c r="I195"/>
  <c r="K195" s="1"/>
  <c r="J194"/>
  <c r="K194" s="1"/>
  <c r="I194"/>
  <c r="J193"/>
  <c r="K193" s="1"/>
  <c r="I193"/>
  <c r="J192"/>
  <c r="K192" s="1"/>
  <c r="I192"/>
  <c r="J191"/>
  <c r="K191" s="1"/>
  <c r="I191"/>
  <c r="J190"/>
  <c r="K190" s="1"/>
  <c r="I190"/>
  <c r="J189"/>
  <c r="K189" s="1"/>
  <c r="I189"/>
  <c r="J188"/>
  <c r="K188" s="1"/>
  <c r="I188"/>
  <c r="J187"/>
  <c r="K187" s="1"/>
  <c r="I187"/>
  <c r="J186"/>
  <c r="K186" s="1"/>
  <c r="I186"/>
  <c r="J185"/>
  <c r="K185" s="1"/>
  <c r="I185"/>
  <c r="J184"/>
  <c r="K184" s="1"/>
  <c r="I184"/>
  <c r="J183"/>
  <c r="K183" s="1"/>
  <c r="I183"/>
  <c r="J182"/>
  <c r="K182" s="1"/>
  <c r="I182"/>
  <c r="J181"/>
  <c r="K181" s="1"/>
  <c r="I181"/>
  <c r="J180"/>
  <c r="K180" s="1"/>
  <c r="I180"/>
  <c r="J179"/>
  <c r="K179" s="1"/>
  <c r="I179"/>
  <c r="J178"/>
  <c r="K178" s="1"/>
  <c r="I178"/>
  <c r="J177"/>
  <c r="K177" s="1"/>
  <c r="I177"/>
  <c r="J176"/>
  <c r="K176" s="1"/>
  <c r="I176"/>
  <c r="J175"/>
  <c r="K175" s="1"/>
  <c r="I175"/>
  <c r="J174"/>
  <c r="K174" s="1"/>
  <c r="I174"/>
  <c r="J173"/>
  <c r="K173" s="1"/>
  <c r="I173"/>
  <c r="K172"/>
  <c r="J172"/>
  <c r="I172"/>
  <c r="J171"/>
  <c r="K171" s="1"/>
  <c r="I171"/>
  <c r="J170"/>
  <c r="K170" s="1"/>
  <c r="I170"/>
  <c r="J169"/>
  <c r="K169" s="1"/>
  <c r="I169"/>
  <c r="J168"/>
  <c r="K168" s="1"/>
  <c r="I168"/>
  <c r="J167"/>
  <c r="K167" s="1"/>
  <c r="I167"/>
  <c r="J166"/>
  <c r="K166" s="1"/>
  <c r="I166"/>
  <c r="J165"/>
  <c r="K165" s="1"/>
  <c r="I165"/>
  <c r="J164"/>
  <c r="K164" s="1"/>
  <c r="I164"/>
  <c r="J163"/>
  <c r="K163" s="1"/>
  <c r="I163"/>
  <c r="J162"/>
  <c r="K162" s="1"/>
  <c r="I162"/>
  <c r="J161"/>
  <c r="K161" s="1"/>
  <c r="I161"/>
  <c r="J160"/>
  <c r="K160" s="1"/>
  <c r="I160"/>
  <c r="J159"/>
  <c r="K159" s="1"/>
  <c r="I159"/>
  <c r="J158"/>
  <c r="K158" s="1"/>
  <c r="I158"/>
  <c r="J157"/>
  <c r="K157" s="1"/>
  <c r="I157"/>
  <c r="J156"/>
  <c r="K156" s="1"/>
  <c r="I156"/>
  <c r="J155"/>
  <c r="K155" s="1"/>
  <c r="I155"/>
  <c r="J154"/>
  <c r="K154" s="1"/>
  <c r="I154"/>
  <c r="J153"/>
  <c r="K153" s="1"/>
  <c r="I153"/>
  <c r="J152"/>
  <c r="K152" s="1"/>
  <c r="I152"/>
  <c r="J151"/>
  <c r="K151" s="1"/>
  <c r="I151"/>
  <c r="J150"/>
  <c r="K150" s="1"/>
  <c r="I150"/>
  <c r="J149"/>
  <c r="K149" s="1"/>
  <c r="I149"/>
  <c r="J148"/>
  <c r="K148" s="1"/>
  <c r="I148"/>
  <c r="J147"/>
  <c r="K147" s="1"/>
  <c r="I147"/>
  <c r="J146"/>
  <c r="K146" s="1"/>
  <c r="I146"/>
  <c r="J145"/>
  <c r="K145" s="1"/>
  <c r="I145"/>
  <c r="J144"/>
  <c r="K144" s="1"/>
  <c r="I144"/>
  <c r="J143"/>
  <c r="K143" s="1"/>
  <c r="I143"/>
  <c r="J142"/>
  <c r="K142" s="1"/>
  <c r="I142"/>
  <c r="J141"/>
  <c r="K141" s="1"/>
  <c r="I141"/>
  <c r="J140"/>
  <c r="K140" s="1"/>
  <c r="I140"/>
  <c r="J139"/>
  <c r="K139" s="1"/>
  <c r="I139"/>
  <c r="J138"/>
  <c r="K138" s="1"/>
  <c r="I138"/>
  <c r="J137"/>
  <c r="K137" s="1"/>
  <c r="I137"/>
  <c r="J136"/>
  <c r="K136" s="1"/>
  <c r="I136"/>
  <c r="J135"/>
  <c r="K135" s="1"/>
  <c r="I135"/>
  <c r="J134"/>
  <c r="K134" s="1"/>
  <c r="I134"/>
  <c r="J133"/>
  <c r="K133" s="1"/>
  <c r="I133"/>
  <c r="J132"/>
  <c r="K132" s="1"/>
  <c r="I132"/>
  <c r="J131"/>
  <c r="K131" s="1"/>
  <c r="I131"/>
  <c r="J130"/>
  <c r="K130" s="1"/>
  <c r="I130"/>
  <c r="J129"/>
  <c r="K129" s="1"/>
  <c r="I129"/>
  <c r="J128"/>
  <c r="K128" s="1"/>
  <c r="I128"/>
  <c r="J127"/>
  <c r="K127" s="1"/>
  <c r="I127"/>
  <c r="J126"/>
  <c r="K126" s="1"/>
  <c r="I126"/>
  <c r="J125"/>
  <c r="K125" s="1"/>
  <c r="I125"/>
  <c r="J124"/>
  <c r="K124" s="1"/>
  <c r="I124"/>
  <c r="J123"/>
  <c r="K123" s="1"/>
  <c r="I123"/>
  <c r="J122"/>
  <c r="K122" s="1"/>
  <c r="I122"/>
  <c r="K121"/>
  <c r="J121"/>
  <c r="I121"/>
  <c r="J120"/>
  <c r="K120" s="1"/>
  <c r="I120"/>
  <c r="J119"/>
  <c r="K119" s="1"/>
  <c r="I119"/>
  <c r="J118"/>
  <c r="K118" s="1"/>
  <c r="I118"/>
  <c r="J117"/>
  <c r="K117" s="1"/>
  <c r="I117"/>
  <c r="J116"/>
  <c r="K116" s="1"/>
  <c r="I116"/>
  <c r="J115"/>
  <c r="K115" s="1"/>
  <c r="I115"/>
  <c r="J114"/>
  <c r="K114" s="1"/>
  <c r="I114"/>
  <c r="J113"/>
  <c r="K113" s="1"/>
  <c r="I113"/>
  <c r="J112"/>
  <c r="K112" s="1"/>
  <c r="I112"/>
  <c r="J111"/>
  <c r="K111" s="1"/>
  <c r="I111"/>
  <c r="J110"/>
  <c r="K110" s="1"/>
  <c r="I110"/>
  <c r="J109"/>
  <c r="K109" s="1"/>
  <c r="I109"/>
  <c r="J108"/>
  <c r="K108" s="1"/>
  <c r="I108"/>
  <c r="J107"/>
  <c r="K107" s="1"/>
  <c r="I107"/>
  <c r="J106"/>
  <c r="K106" s="1"/>
  <c r="I106"/>
  <c r="J105"/>
  <c r="K105" s="1"/>
  <c r="I105"/>
  <c r="J104"/>
  <c r="K104" s="1"/>
  <c r="I104"/>
  <c r="J103"/>
  <c r="K103" s="1"/>
  <c r="I103"/>
  <c r="J102"/>
  <c r="K102" s="1"/>
  <c r="I102"/>
  <c r="J101"/>
  <c r="K101" s="1"/>
  <c r="I101"/>
  <c r="J100"/>
  <c r="K100" s="1"/>
  <c r="I100"/>
  <c r="J99"/>
  <c r="K99" s="1"/>
  <c r="I99"/>
  <c r="J98"/>
  <c r="K98" s="1"/>
  <c r="I98"/>
  <c r="J97"/>
  <c r="K97" s="1"/>
  <c r="I97"/>
  <c r="J96"/>
  <c r="K96" s="1"/>
  <c r="I96"/>
  <c r="J95"/>
  <c r="K95" s="1"/>
  <c r="I95"/>
  <c r="J94"/>
  <c r="K94" s="1"/>
  <c r="I94"/>
  <c r="J93"/>
  <c r="K93" s="1"/>
  <c r="I93"/>
  <c r="J92"/>
  <c r="K92" s="1"/>
  <c r="I92"/>
  <c r="J91"/>
  <c r="K91" s="1"/>
  <c r="I91"/>
  <c r="J90"/>
  <c r="K90" s="1"/>
  <c r="I90"/>
  <c r="J89"/>
  <c r="K89" s="1"/>
  <c r="I89"/>
  <c r="J88"/>
  <c r="K88" s="1"/>
  <c r="I88"/>
  <c r="J87"/>
  <c r="K87" s="1"/>
  <c r="I87"/>
  <c r="J86"/>
  <c r="K86" s="1"/>
  <c r="I86"/>
  <c r="J85"/>
  <c r="K85" s="1"/>
  <c r="I85"/>
  <c r="J84"/>
  <c r="K84" s="1"/>
  <c r="I84"/>
  <c r="J83"/>
  <c r="K83" s="1"/>
  <c r="I83"/>
  <c r="J82"/>
  <c r="K82" s="1"/>
  <c r="I82"/>
  <c r="J81"/>
  <c r="K81" s="1"/>
  <c r="I81"/>
  <c r="J80"/>
  <c r="K80" s="1"/>
  <c r="I80"/>
  <c r="J79"/>
  <c r="K79" s="1"/>
  <c r="I79"/>
  <c r="J78"/>
  <c r="K78" s="1"/>
  <c r="I78"/>
  <c r="J77"/>
  <c r="K77" s="1"/>
  <c r="I77"/>
  <c r="J76"/>
  <c r="K76" s="1"/>
  <c r="I76"/>
  <c r="J75"/>
  <c r="K75" s="1"/>
  <c r="I75"/>
  <c r="J74"/>
  <c r="K74" s="1"/>
  <c r="I74"/>
  <c r="J73"/>
  <c r="K73" s="1"/>
  <c r="I73"/>
  <c r="J72"/>
  <c r="K72" s="1"/>
  <c r="I72"/>
  <c r="J71"/>
  <c r="K71" s="1"/>
  <c r="I71"/>
  <c r="J70"/>
  <c r="K70" s="1"/>
  <c r="I70"/>
  <c r="J69"/>
  <c r="K69" s="1"/>
  <c r="I69"/>
  <c r="J68"/>
  <c r="K68" s="1"/>
  <c r="I68"/>
  <c r="J67" l="1"/>
  <c r="K67" s="1"/>
  <c r="I67"/>
  <c r="J66"/>
  <c r="K66" s="1"/>
  <c r="I66"/>
  <c r="J65"/>
  <c r="K65" s="1"/>
  <c r="I65"/>
  <c r="J64"/>
  <c r="K64" s="1"/>
  <c r="I64"/>
  <c r="J63"/>
  <c r="K63" s="1"/>
  <c r="I63"/>
  <c r="J62"/>
  <c r="K62" s="1"/>
  <c r="I62"/>
  <c r="J61"/>
  <c r="K61" s="1"/>
  <c r="I61"/>
  <c r="J60"/>
  <c r="K60" s="1"/>
  <c r="I60"/>
  <c r="H56"/>
  <c r="G56"/>
  <c r="J55"/>
  <c r="K55" s="1"/>
  <c r="I55"/>
  <c r="J54"/>
  <c r="K54" s="1"/>
  <c r="N54" s="1"/>
  <c r="I54"/>
  <c r="J53"/>
  <c r="K53" s="1"/>
  <c r="I53"/>
  <c r="J52"/>
  <c r="K52" s="1"/>
  <c r="N52" s="1"/>
  <c r="I52"/>
  <c r="J51"/>
  <c r="K51" s="1"/>
  <c r="I51"/>
  <c r="J50"/>
  <c r="K50" s="1"/>
  <c r="I50"/>
  <c r="J49"/>
  <c r="K49" s="1"/>
  <c r="N49" s="1"/>
  <c r="I49"/>
  <c r="J48"/>
  <c r="K48" s="1"/>
  <c r="I48"/>
  <c r="J47"/>
  <c r="K47" s="1"/>
  <c r="N47" s="1"/>
  <c r="I47"/>
  <c r="J46"/>
  <c r="K46" s="1"/>
  <c r="I46"/>
  <c r="J45"/>
  <c r="K45" s="1"/>
  <c r="N45" s="1"/>
  <c r="I45"/>
  <c r="J44"/>
  <c r="K44" s="1"/>
  <c r="I44"/>
  <c r="J43"/>
  <c r="K43" s="1"/>
  <c r="N43" s="1"/>
  <c r="I43"/>
  <c r="J42"/>
  <c r="K42" s="1"/>
  <c r="N42" s="1"/>
  <c r="I42"/>
  <c r="J41"/>
  <c r="K41" s="1"/>
  <c r="N41" s="1"/>
  <c r="I41"/>
  <c r="J40"/>
  <c r="K40" s="1"/>
  <c r="N40" s="1"/>
  <c r="I40"/>
  <c r="J39"/>
  <c r="K39" s="1"/>
  <c r="N39" s="1"/>
  <c r="I39"/>
  <c r="J38"/>
  <c r="K38" s="1"/>
  <c r="N38" s="1"/>
  <c r="I38"/>
  <c r="J37"/>
  <c r="K37" s="1"/>
  <c r="N37" s="1"/>
  <c r="I37"/>
  <c r="J36"/>
  <c r="K36" s="1"/>
  <c r="N36" s="1"/>
  <c r="I36"/>
  <c r="J35"/>
  <c r="K35" s="1"/>
  <c r="N35" s="1"/>
  <c r="I35"/>
  <c r="J34"/>
  <c r="K34" s="1"/>
  <c r="N34" s="1"/>
  <c r="I34"/>
  <c r="J33"/>
  <c r="K33" s="1"/>
  <c r="N33" s="1"/>
  <c r="I33"/>
  <c r="J32"/>
  <c r="K32" s="1"/>
  <c r="N32" s="1"/>
  <c r="I32"/>
  <c r="J31"/>
  <c r="K31" s="1"/>
  <c r="N31" s="1"/>
  <c r="I31"/>
  <c r="J30"/>
  <c r="K30" s="1"/>
  <c r="N30" s="1"/>
  <c r="I30"/>
  <c r="J29"/>
  <c r="K29" s="1"/>
  <c r="N29" s="1"/>
  <c r="I29"/>
  <c r="M28"/>
  <c r="J28"/>
  <c r="K28" s="1"/>
  <c r="N28" s="1"/>
  <c r="I28"/>
  <c r="J27"/>
  <c r="K27" s="1"/>
  <c r="N27" s="1"/>
  <c r="I27"/>
  <c r="J26"/>
  <c r="K26" s="1"/>
  <c r="N26" s="1"/>
  <c r="I26"/>
  <c r="J25"/>
  <c r="K25" s="1"/>
  <c r="N25" s="1"/>
  <c r="I25"/>
  <c r="J24"/>
  <c r="K24" s="1"/>
  <c r="I24"/>
  <c r="J23"/>
  <c r="K23" s="1"/>
  <c r="N23" s="1"/>
  <c r="I23"/>
  <c r="J22"/>
  <c r="K22" s="1"/>
  <c r="N22" s="1"/>
  <c r="I22"/>
  <c r="J21"/>
  <c r="K21" s="1"/>
  <c r="I21"/>
  <c r="J20"/>
  <c r="K20" s="1"/>
  <c r="I20"/>
  <c r="J19"/>
  <c r="K19" s="1"/>
  <c r="I19"/>
  <c r="J18"/>
  <c r="K18" s="1"/>
  <c r="I18"/>
  <c r="J17"/>
  <c r="K17" s="1"/>
  <c r="I17"/>
  <c r="J16"/>
  <c r="K16" s="1"/>
  <c r="I16"/>
  <c r="J15"/>
  <c r="K15" s="1"/>
  <c r="I15"/>
  <c r="J14"/>
  <c r="K14" s="1"/>
  <c r="I14"/>
  <c r="M18" l="1"/>
  <c r="N18"/>
  <c r="M14"/>
  <c r="N14"/>
  <c r="N16"/>
  <c r="M16"/>
  <c r="N20"/>
  <c r="M20"/>
  <c r="M23"/>
  <c r="M27"/>
  <c r="M47"/>
  <c r="M54"/>
  <c r="M22"/>
  <c r="M26"/>
  <c r="M49"/>
  <c r="N21"/>
  <c r="M21"/>
  <c r="N15"/>
  <c r="M15"/>
  <c r="N24"/>
  <c r="M24"/>
  <c r="N17"/>
  <c r="M17"/>
  <c r="N19"/>
  <c r="M19"/>
  <c r="N51"/>
  <c r="M51"/>
  <c r="M31"/>
  <c r="M33"/>
  <c r="M35"/>
  <c r="M37"/>
  <c r="M39"/>
  <c r="M41"/>
  <c r="M43"/>
  <c r="N50"/>
  <c r="M50"/>
  <c r="N48"/>
  <c r="M48"/>
  <c r="N46"/>
  <c r="M46"/>
  <c r="N44"/>
  <c r="M44"/>
  <c r="M52"/>
  <c r="M25"/>
  <c r="M30"/>
  <c r="M32"/>
  <c r="M34"/>
  <c r="M36"/>
  <c r="M38"/>
  <c r="M40"/>
  <c r="M42"/>
  <c r="N55"/>
  <c r="M55"/>
  <c r="N53"/>
  <c r="M53"/>
  <c r="M29"/>
  <c r="M45"/>
  <c r="X102" l="1"/>
  <c r="Y102" s="1"/>
  <c r="X139" l="1"/>
  <c r="Y139" s="1"/>
  <c r="P195" s="1"/>
  <c r="X138"/>
  <c r="Y138" s="1"/>
  <c r="P194" s="1"/>
  <c r="X137"/>
  <c r="Y137" s="1"/>
  <c r="X136"/>
  <c r="Y136" s="1"/>
  <c r="X135"/>
  <c r="Y135" s="1"/>
  <c r="X134"/>
  <c r="Y134" s="1"/>
  <c r="X133"/>
  <c r="Y133" s="1"/>
  <c r="X17"/>
  <c r="Y17" s="1"/>
  <c r="P50" s="1"/>
  <c r="X18"/>
  <c r="Y18" s="1"/>
  <c r="X19"/>
  <c r="Y19" s="1"/>
  <c r="P55" l="1"/>
  <c r="P54"/>
  <c r="P53"/>
  <c r="P52"/>
  <c r="P51"/>
  <c r="AJ22" i="123" l="1"/>
  <c r="AJ21"/>
  <c r="AJ19"/>
  <c r="AJ18"/>
  <c r="AJ17"/>
  <c r="AJ16"/>
  <c r="AJ15"/>
  <c r="AJ14"/>
  <c r="AJ13"/>
  <c r="AJ12"/>
  <c r="AJ11"/>
  <c r="AJ10"/>
  <c r="AJ9"/>
  <c r="AJ8"/>
  <c r="AJ7"/>
  <c r="AJ6"/>
  <c r="AG22"/>
  <c r="AG21"/>
  <c r="AG20"/>
  <c r="AG19"/>
  <c r="AG18"/>
  <c r="AG15"/>
  <c r="AG14"/>
  <c r="AG13"/>
  <c r="AG12"/>
  <c r="AG11"/>
  <c r="AG10"/>
  <c r="AG9"/>
  <c r="AG8"/>
  <c r="AG7"/>
  <c r="AG6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L104" l="1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AA22"/>
  <c r="AB22" s="1"/>
  <c r="AA21"/>
  <c r="AA20"/>
  <c r="AA19"/>
  <c r="AA18"/>
  <c r="AB18" s="1"/>
  <c r="AA17"/>
  <c r="AA16"/>
  <c r="AA15"/>
  <c r="AB15" s="1"/>
  <c r="AA14"/>
  <c r="AB14" s="1"/>
  <c r="AA13"/>
  <c r="AA12"/>
  <c r="AA11"/>
  <c r="AB11" s="1"/>
  <c r="AA10"/>
  <c r="AB10" s="1"/>
  <c r="AA9"/>
  <c r="AA8"/>
  <c r="AA7"/>
  <c r="AB7" s="1"/>
  <c r="AA6"/>
  <c r="AB6" s="1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K22"/>
  <c r="AK21"/>
  <c r="AK20"/>
  <c r="AK19"/>
  <c r="AK18"/>
  <c r="AK17"/>
  <c r="AK16"/>
  <c r="AK15"/>
  <c r="AK14"/>
  <c r="AK13"/>
  <c r="AK12"/>
  <c r="AK11"/>
  <c r="AK10"/>
  <c r="AK9"/>
  <c r="AK8"/>
  <c r="AK7"/>
  <c r="AH22"/>
  <c r="AH21"/>
  <c r="AH20"/>
  <c r="AH19"/>
  <c r="AH18"/>
  <c r="AH17"/>
  <c r="AH16"/>
  <c r="AH15"/>
  <c r="AH14"/>
  <c r="AH13"/>
  <c r="AH12"/>
  <c r="AH11"/>
  <c r="AH10"/>
  <c r="AH9"/>
  <c r="AH8"/>
  <c r="AH7"/>
  <c r="AK6"/>
  <c r="AH6"/>
  <c r="L22"/>
  <c r="D22"/>
  <c r="L21"/>
  <c r="D21"/>
  <c r="L20"/>
  <c r="D20"/>
  <c r="L19"/>
  <c r="D19"/>
  <c r="L18"/>
  <c r="D18"/>
  <c r="L17"/>
  <c r="D17"/>
  <c r="L16"/>
  <c r="D16"/>
  <c r="L15"/>
  <c r="D15"/>
  <c r="L14"/>
  <c r="D14"/>
  <c r="L13"/>
  <c r="D13"/>
  <c r="L12"/>
  <c r="D12"/>
  <c r="L11"/>
  <c r="D11"/>
  <c r="L10"/>
  <c r="D10"/>
  <c r="L9"/>
  <c r="D9"/>
  <c r="L8"/>
  <c r="D8"/>
  <c r="L7"/>
  <c r="D7"/>
  <c r="L6"/>
  <c r="D6"/>
  <c r="X132" i="124"/>
  <c r="Y132" s="1"/>
  <c r="X131"/>
  <c r="Y131" s="1"/>
  <c r="X130"/>
  <c r="Y130" s="1"/>
  <c r="X129"/>
  <c r="Y129" s="1"/>
  <c r="X128"/>
  <c r="Y128" s="1"/>
  <c r="X127"/>
  <c r="Y127" s="1"/>
  <c r="P189" s="1"/>
  <c r="X126"/>
  <c r="Y126" s="1"/>
  <c r="X125"/>
  <c r="Y125" s="1"/>
  <c r="P174" s="1"/>
  <c r="X124"/>
  <c r="Y124" s="1"/>
  <c r="P173" s="1"/>
  <c r="X123"/>
  <c r="Y123" s="1"/>
  <c r="X122"/>
  <c r="Y122" s="1"/>
  <c r="X121"/>
  <c r="Y121" s="1"/>
  <c r="X120"/>
  <c r="Y120" s="1"/>
  <c r="X119"/>
  <c r="Y119" s="1"/>
  <c r="X118"/>
  <c r="Y118" s="1"/>
  <c r="P169" s="1"/>
  <c r="X117"/>
  <c r="Y117" s="1"/>
  <c r="X116"/>
  <c r="Y116" s="1"/>
  <c r="X115"/>
  <c r="Y115" s="1"/>
  <c r="X114"/>
  <c r="Y114" s="1"/>
  <c r="X113"/>
  <c r="Y113" s="1"/>
  <c r="X112"/>
  <c r="Y112" s="1"/>
  <c r="P154" s="1"/>
  <c r="X111"/>
  <c r="Y111" s="1"/>
  <c r="P153" s="1"/>
  <c r="X110"/>
  <c r="Y110" s="1"/>
  <c r="X109"/>
  <c r="Y109" s="1"/>
  <c r="X108"/>
  <c r="Y108" s="1"/>
  <c r="X107"/>
  <c r="Y107" s="1"/>
  <c r="X106"/>
  <c r="Y106" s="1"/>
  <c r="X105"/>
  <c r="Y105" s="1"/>
  <c r="X104"/>
  <c r="Y104" s="1"/>
  <c r="X103"/>
  <c r="Y103" s="1"/>
  <c r="P152" s="1"/>
  <c r="X101"/>
  <c r="Y101" s="1"/>
  <c r="X100"/>
  <c r="Y100" s="1"/>
  <c r="X99"/>
  <c r="Y99" s="1"/>
  <c r="X98"/>
  <c r="Y98" s="1"/>
  <c r="P151" s="1"/>
  <c r="X97"/>
  <c r="Y97" s="1"/>
  <c r="X96"/>
  <c r="Y96" s="1"/>
  <c r="X95"/>
  <c r="Y95" s="1"/>
  <c r="X94"/>
  <c r="Y94" s="1"/>
  <c r="P150" s="1"/>
  <c r="X93"/>
  <c r="Y93" s="1"/>
  <c r="X92"/>
  <c r="Y92" s="1"/>
  <c r="X91"/>
  <c r="Y91" s="1"/>
  <c r="X90"/>
  <c r="Y90" s="1"/>
  <c r="X89"/>
  <c r="Y89" s="1"/>
  <c r="P143" s="1"/>
  <c r="X88"/>
  <c r="Y88" s="1"/>
  <c r="X87"/>
  <c r="Y87" s="1"/>
  <c r="P142" s="1"/>
  <c r="X86"/>
  <c r="Y86" s="1"/>
  <c r="X85"/>
  <c r="Y85" s="1"/>
  <c r="X84"/>
  <c r="Y84" s="1"/>
  <c r="X83"/>
  <c r="Y83" s="1"/>
  <c r="X82"/>
  <c r="Y82" s="1"/>
  <c r="X81"/>
  <c r="Y81" s="1"/>
  <c r="X80"/>
  <c r="Y80" s="1"/>
  <c r="X79"/>
  <c r="Y79" s="1"/>
  <c r="X78"/>
  <c r="Y78" s="1"/>
  <c r="X77"/>
  <c r="Y77" s="1"/>
  <c r="X76"/>
  <c r="Y76" s="1"/>
  <c r="X75"/>
  <c r="Y75" s="1"/>
  <c r="X74"/>
  <c r="Y74" s="1"/>
  <c r="X73"/>
  <c r="Y73" s="1"/>
  <c r="X72"/>
  <c r="Y72" s="1"/>
  <c r="X71"/>
  <c r="Y71" s="1"/>
  <c r="P81" s="1"/>
  <c r="X70"/>
  <c r="Y70" s="1"/>
  <c r="X69"/>
  <c r="Y69" s="1"/>
  <c r="P68" s="1"/>
  <c r="X68"/>
  <c r="Y68" s="1"/>
  <c r="X67"/>
  <c r="Y67" s="1"/>
  <c r="X66"/>
  <c r="Y66" s="1"/>
  <c r="X65"/>
  <c r="Y65" s="1"/>
  <c r="X64"/>
  <c r="Y64" s="1"/>
  <c r="X63"/>
  <c r="Y63" s="1"/>
  <c r="X62"/>
  <c r="Y62" s="1"/>
  <c r="X61"/>
  <c r="Y61" s="1"/>
  <c r="X16"/>
  <c r="Y16" s="1"/>
  <c r="P49" s="1"/>
  <c r="X15"/>
  <c r="Y15" s="1"/>
  <c r="P48" s="1"/>
  <c r="X14"/>
  <c r="Y14" s="1"/>
  <c r="X13"/>
  <c r="Y13" s="1"/>
  <c r="J13"/>
  <c r="K13" s="1"/>
  <c r="I13"/>
  <c r="X12"/>
  <c r="Y12" s="1"/>
  <c r="J12"/>
  <c r="K12" s="1"/>
  <c r="I12"/>
  <c r="X11"/>
  <c r="Y11" s="1"/>
  <c r="J11"/>
  <c r="K11" s="1"/>
  <c r="I11"/>
  <c r="X10"/>
  <c r="Y10" s="1"/>
  <c r="J10"/>
  <c r="K10" s="1"/>
  <c r="I10"/>
  <c r="X9"/>
  <c r="Y9" s="1"/>
  <c r="J9"/>
  <c r="K9" s="1"/>
  <c r="I9"/>
  <c r="X8"/>
  <c r="Y8" s="1"/>
  <c r="J8"/>
  <c r="K8" s="1"/>
  <c r="I8"/>
  <c r="X7"/>
  <c r="Y7" s="1"/>
  <c r="J7"/>
  <c r="K7" s="1"/>
  <c r="I7"/>
  <c r="X6"/>
  <c r="Y6" s="1"/>
  <c r="J6"/>
  <c r="K6" s="1"/>
  <c r="I6"/>
  <c r="O23" i="123"/>
  <c r="R96" s="1"/>
  <c r="S96" s="1"/>
  <c r="AB21"/>
  <c r="AB20"/>
  <c r="AB19"/>
  <c r="AB17"/>
  <c r="AB16"/>
  <c r="AB13"/>
  <c r="AB12"/>
  <c r="AB9"/>
  <c r="AB8"/>
  <c r="U131" i="124" l="1"/>
  <c r="M192" s="1"/>
  <c r="U131" i="125"/>
  <c r="P91" i="124"/>
  <c r="P88"/>
  <c r="P86"/>
  <c r="P87"/>
  <c r="P90"/>
  <c r="P89"/>
  <c r="P137"/>
  <c r="P138"/>
  <c r="P145"/>
  <c r="P144"/>
  <c r="P146"/>
  <c r="P149"/>
  <c r="P148"/>
  <c r="P147"/>
  <c r="P164"/>
  <c r="P161"/>
  <c r="P163"/>
  <c r="P162"/>
  <c r="P165"/>
  <c r="P185"/>
  <c r="P181"/>
  <c r="P188"/>
  <c r="P187"/>
  <c r="P186"/>
  <c r="P184"/>
  <c r="P182"/>
  <c r="P180"/>
  <c r="P177"/>
  <c r="P183"/>
  <c r="P179"/>
  <c r="P178"/>
  <c r="P176"/>
  <c r="P175"/>
  <c r="P93"/>
  <c r="P92"/>
  <c r="P141"/>
  <c r="P140"/>
  <c r="P139"/>
  <c r="P193"/>
  <c r="P192"/>
  <c r="P190"/>
  <c r="P191"/>
  <c r="P117"/>
  <c r="P116"/>
  <c r="P114"/>
  <c r="P115"/>
  <c r="P171"/>
  <c r="P170"/>
  <c r="P172"/>
  <c r="P103"/>
  <c r="P97"/>
  <c r="P96"/>
  <c r="P94"/>
  <c r="P101"/>
  <c r="P100"/>
  <c r="P98"/>
  <c r="P95"/>
  <c r="P104"/>
  <c r="P102"/>
  <c r="P99"/>
  <c r="P124"/>
  <c r="P122"/>
  <c r="P119"/>
  <c r="P123"/>
  <c r="P121"/>
  <c r="P120"/>
  <c r="P118"/>
  <c r="P131"/>
  <c r="P132"/>
  <c r="P130"/>
  <c r="P168"/>
  <c r="P166"/>
  <c r="P167"/>
  <c r="P78"/>
  <c r="P77"/>
  <c r="P79"/>
  <c r="P76"/>
  <c r="P74"/>
  <c r="P73"/>
  <c r="P75"/>
  <c r="P72"/>
  <c r="P70"/>
  <c r="P69"/>
  <c r="P80"/>
  <c r="P71"/>
  <c r="P129"/>
  <c r="P128"/>
  <c r="P127"/>
  <c r="P85"/>
  <c r="P84"/>
  <c r="P82"/>
  <c r="P83"/>
  <c r="P109"/>
  <c r="P108"/>
  <c r="P106"/>
  <c r="P113"/>
  <c r="P112"/>
  <c r="P110"/>
  <c r="P107"/>
  <c r="P111"/>
  <c r="P105"/>
  <c r="P125"/>
  <c r="P126"/>
  <c r="P134"/>
  <c r="P136"/>
  <c r="P135"/>
  <c r="P133"/>
  <c r="P158"/>
  <c r="P160"/>
  <c r="P159"/>
  <c r="P157"/>
  <c r="P156"/>
  <c r="P155"/>
  <c r="P36"/>
  <c r="P33"/>
  <c r="P28"/>
  <c r="P30"/>
  <c r="P26"/>
  <c r="P35"/>
  <c r="P32"/>
  <c r="P27"/>
  <c r="P34"/>
  <c r="P29"/>
  <c r="P31"/>
  <c r="P14"/>
  <c r="P15"/>
  <c r="P16"/>
  <c r="P17"/>
  <c r="P22"/>
  <c r="P20"/>
  <c r="P18"/>
  <c r="P21"/>
  <c r="P19"/>
  <c r="P44"/>
  <c r="P41"/>
  <c r="P38"/>
  <c r="P43"/>
  <c r="P40"/>
  <c r="P37"/>
  <c r="P42"/>
  <c r="P39"/>
  <c r="P46"/>
  <c r="P45"/>
  <c r="P47"/>
  <c r="P61"/>
  <c r="P60"/>
  <c r="P24"/>
  <c r="P23"/>
  <c r="P25"/>
  <c r="P64"/>
  <c r="P66"/>
  <c r="P63"/>
  <c r="P65"/>
  <c r="P62"/>
  <c r="P67"/>
  <c r="P13"/>
  <c r="P12"/>
  <c r="P8"/>
  <c r="P9"/>
  <c r="P7"/>
  <c r="P6"/>
  <c r="R33" i="123"/>
  <c r="S33" s="1"/>
  <c r="R62"/>
  <c r="S62" s="1"/>
  <c r="R66"/>
  <c r="S66" s="1"/>
  <c r="R77"/>
  <c r="S77" s="1"/>
  <c r="R92"/>
  <c r="S92" s="1"/>
  <c r="R98"/>
  <c r="S98" s="1"/>
  <c r="R29"/>
  <c r="S29" s="1"/>
  <c r="R35"/>
  <c r="S35" s="1"/>
  <c r="R40"/>
  <c r="S40" s="1"/>
  <c r="R45"/>
  <c r="S45" s="1"/>
  <c r="R51"/>
  <c r="S51" s="1"/>
  <c r="R53"/>
  <c r="S53" s="1"/>
  <c r="R56"/>
  <c r="S56" s="1"/>
  <c r="R65"/>
  <c r="S65" s="1"/>
  <c r="R68"/>
  <c r="S68" s="1"/>
  <c r="R70"/>
  <c r="S70" s="1"/>
  <c r="R74"/>
  <c r="S74" s="1"/>
  <c r="R79"/>
  <c r="S79" s="1"/>
  <c r="R83"/>
  <c r="S83" s="1"/>
  <c r="R85"/>
  <c r="S85" s="1"/>
  <c r="R88"/>
  <c r="S88" s="1"/>
  <c r="R97"/>
  <c r="S97" s="1"/>
  <c r="R100"/>
  <c r="S100" s="1"/>
  <c r="R104"/>
  <c r="S104" s="1"/>
  <c r="R28"/>
  <c r="S28" s="1"/>
  <c r="R30"/>
  <c r="S30" s="1"/>
  <c r="R36"/>
  <c r="S36" s="1"/>
  <c r="R38"/>
  <c r="S38" s="1"/>
  <c r="R44"/>
  <c r="S44" s="1"/>
  <c r="R46"/>
  <c r="S46" s="1"/>
  <c r="R52"/>
  <c r="S52" s="1"/>
  <c r="R54"/>
  <c r="S54" s="1"/>
  <c r="R58"/>
  <c r="S58" s="1"/>
  <c r="R63"/>
  <c r="S63" s="1"/>
  <c r="R67"/>
  <c r="S67" s="1"/>
  <c r="R69"/>
  <c r="S69" s="1"/>
  <c r="R72"/>
  <c r="S72" s="1"/>
  <c r="R81"/>
  <c r="S81" s="1"/>
  <c r="R84"/>
  <c r="S84" s="1"/>
  <c r="R86"/>
  <c r="S86" s="1"/>
  <c r="R90"/>
  <c r="S90" s="1"/>
  <c r="R95"/>
  <c r="S95" s="1"/>
  <c r="R99"/>
  <c r="S99" s="1"/>
  <c r="R101"/>
  <c r="S101" s="1"/>
  <c r="R103"/>
  <c r="S103" s="1"/>
  <c r="R41"/>
  <c r="S41" s="1"/>
  <c r="R49"/>
  <c r="S49" s="1"/>
  <c r="R57"/>
  <c r="S57" s="1"/>
  <c r="R60"/>
  <c r="S60" s="1"/>
  <c r="R71"/>
  <c r="S71" s="1"/>
  <c r="R75"/>
  <c r="S75" s="1"/>
  <c r="R80"/>
  <c r="S80" s="1"/>
  <c r="R89"/>
  <c r="S89" s="1"/>
  <c r="R94"/>
  <c r="S94" s="1"/>
  <c r="R27"/>
  <c r="S27" s="1"/>
  <c r="R32"/>
  <c r="S32" s="1"/>
  <c r="R37"/>
  <c r="S37" s="1"/>
  <c r="R43"/>
  <c r="S43" s="1"/>
  <c r="R48"/>
  <c r="S48" s="1"/>
  <c r="R102"/>
  <c r="S102" s="1"/>
  <c r="R26"/>
  <c r="S26" s="1"/>
  <c r="R31"/>
  <c r="S31" s="1"/>
  <c r="R34"/>
  <c r="S34" s="1"/>
  <c r="R39"/>
  <c r="S39" s="1"/>
  <c r="R42"/>
  <c r="S42" s="1"/>
  <c r="R47"/>
  <c r="S47" s="1"/>
  <c r="R50"/>
  <c r="S50" s="1"/>
  <c r="R55"/>
  <c r="S55" s="1"/>
  <c r="R59"/>
  <c r="S59" s="1"/>
  <c r="R61"/>
  <c r="S61" s="1"/>
  <c r="R64"/>
  <c r="S64" s="1"/>
  <c r="R73"/>
  <c r="S73" s="1"/>
  <c r="R76"/>
  <c r="S76" s="1"/>
  <c r="R78"/>
  <c r="S78" s="1"/>
  <c r="R82"/>
  <c r="S82" s="1"/>
  <c r="R87"/>
  <c r="S87" s="1"/>
  <c r="R91"/>
  <c r="S91" s="1"/>
  <c r="R93"/>
  <c r="S93" s="1"/>
  <c r="N7" i="124"/>
  <c r="M7"/>
  <c r="N9"/>
  <c r="M9"/>
  <c r="M13"/>
  <c r="N13"/>
  <c r="N6"/>
  <c r="M6"/>
  <c r="N10"/>
  <c r="M10"/>
  <c r="M8"/>
  <c r="N8"/>
  <c r="N12"/>
  <c r="M12"/>
  <c r="M11"/>
  <c r="N11"/>
  <c r="P11"/>
  <c r="P10"/>
  <c r="W52" i="8"/>
  <c r="X52" s="1"/>
  <c r="Y52" s="1"/>
  <c r="Z52" s="1"/>
  <c r="X53"/>
  <c r="Y53" s="1"/>
  <c r="Z53" s="1"/>
  <c r="W53"/>
  <c r="M193" i="124" l="1"/>
  <c r="V131"/>
  <c r="M190"/>
  <c r="M191"/>
  <c r="U122"/>
  <c r="V122" s="1"/>
  <c r="U122" i="125"/>
  <c r="V122" s="1"/>
  <c r="U74" i="124"/>
  <c r="M92" s="1"/>
  <c r="U74" i="125"/>
  <c r="U115" i="124"/>
  <c r="V115" s="1"/>
  <c r="U115" i="125"/>
  <c r="V115" s="1"/>
  <c r="U121" i="124"/>
  <c r="V121" s="1"/>
  <c r="U121" i="125"/>
  <c r="V121" s="1"/>
  <c r="U73" i="124"/>
  <c r="M88" s="1"/>
  <c r="U73" i="125"/>
  <c r="U105" i="124"/>
  <c r="V105" s="1"/>
  <c r="U105" i="125"/>
  <c r="V105" s="1"/>
  <c r="U70" i="124"/>
  <c r="M72" s="1"/>
  <c r="U70" i="125"/>
  <c r="U117" i="124"/>
  <c r="V117" s="1"/>
  <c r="U117" i="125"/>
  <c r="V117" s="1"/>
  <c r="U99" i="124"/>
  <c r="V99" s="1"/>
  <c r="U99" i="125"/>
  <c r="V99" s="1"/>
  <c r="U85" i="124"/>
  <c r="V85" s="1"/>
  <c r="U85" i="125"/>
  <c r="U69" i="124"/>
  <c r="M68" s="1"/>
  <c r="U69" i="125"/>
  <c r="U83" i="124"/>
  <c r="M132" s="1"/>
  <c r="U83" i="125"/>
  <c r="U62" i="124"/>
  <c r="V62" s="1"/>
  <c r="U62" i="125"/>
  <c r="V62" s="1"/>
  <c r="U110" i="124"/>
  <c r="V110" s="1"/>
  <c r="U110" i="125"/>
  <c r="V110" s="1"/>
  <c r="U84" i="124"/>
  <c r="M134" s="1"/>
  <c r="U84" i="125"/>
  <c r="U134" i="124"/>
  <c r="V134" s="1"/>
  <c r="U134" i="125"/>
  <c r="V134" s="1"/>
  <c r="U119" i="124"/>
  <c r="V119" s="1"/>
  <c r="U119" i="125"/>
  <c r="V119" s="1"/>
  <c r="U102" i="124"/>
  <c r="V102" s="1"/>
  <c r="U102" i="125"/>
  <c r="V102" s="1"/>
  <c r="U87" i="124"/>
  <c r="M142" s="1"/>
  <c r="U87" i="125"/>
  <c r="U71" i="124"/>
  <c r="M81" s="1"/>
  <c r="U71" i="125"/>
  <c r="U135" i="124"/>
  <c r="V135" s="1"/>
  <c r="U135" i="125"/>
  <c r="V135" s="1"/>
  <c r="U118" i="124"/>
  <c r="M169" s="1"/>
  <c r="U118" i="125"/>
  <c r="U103" i="124"/>
  <c r="M152" s="1"/>
  <c r="U103" i="125"/>
  <c r="U86" i="124"/>
  <c r="M139" s="1"/>
  <c r="U86" i="125"/>
  <c r="U64" i="124"/>
  <c r="V64" s="1"/>
  <c r="U64" i="125"/>
  <c r="V64" s="1"/>
  <c r="U101" i="124"/>
  <c r="V101" s="1"/>
  <c r="U101" i="125"/>
  <c r="V101" s="1"/>
  <c r="U108" i="124"/>
  <c r="V108" s="1"/>
  <c r="U108" i="125"/>
  <c r="V108" s="1"/>
  <c r="U137" i="124"/>
  <c r="V137" s="1"/>
  <c r="U137" i="125"/>
  <c r="V137" s="1"/>
  <c r="U92" i="124"/>
  <c r="V92" s="1"/>
  <c r="U92" i="125"/>
  <c r="V92" s="1"/>
  <c r="U104" i="124"/>
  <c r="V104" s="1"/>
  <c r="U104" i="125"/>
  <c r="V104" s="1"/>
  <c r="U89" i="124"/>
  <c r="M143" s="1"/>
  <c r="U89" i="125"/>
  <c r="U120" i="124"/>
  <c r="V120" s="1"/>
  <c r="U120" i="125"/>
  <c r="V120" s="1"/>
  <c r="U112" i="124"/>
  <c r="M154" s="1"/>
  <c r="U112" i="125"/>
  <c r="U128" i="124"/>
  <c r="V128" s="1"/>
  <c r="U128" i="125"/>
  <c r="V128" s="1"/>
  <c r="U113" i="124"/>
  <c r="M158" s="1"/>
  <c r="U113" i="125"/>
  <c r="U96" i="124"/>
  <c r="V96" s="1"/>
  <c r="U96" i="125"/>
  <c r="V96" s="1"/>
  <c r="U82" i="124"/>
  <c r="M128" s="1"/>
  <c r="U82" i="125"/>
  <c r="U66" i="124"/>
  <c r="V66" s="1"/>
  <c r="U66" i="125"/>
  <c r="V66" s="1"/>
  <c r="U78" i="124"/>
  <c r="M116" s="1"/>
  <c r="U78" i="125"/>
  <c r="U129" i="124"/>
  <c r="V129" s="1"/>
  <c r="U129" i="125"/>
  <c r="V129" s="1"/>
  <c r="U106" i="124"/>
  <c r="V106" s="1"/>
  <c r="U106" i="125"/>
  <c r="V106" s="1"/>
  <c r="U76" i="124"/>
  <c r="M109" s="1"/>
  <c r="U76" i="125"/>
  <c r="U130" i="124"/>
  <c r="V130" s="1"/>
  <c r="U130" i="125"/>
  <c r="V130" s="1"/>
  <c r="U116" i="124"/>
  <c r="M168" s="1"/>
  <c r="U116" i="125"/>
  <c r="U98" i="124"/>
  <c r="M151" s="1"/>
  <c r="U98" i="125"/>
  <c r="U81" i="124"/>
  <c r="V81" s="1"/>
  <c r="U81" i="125"/>
  <c r="V81" s="1"/>
  <c r="U65" i="124"/>
  <c r="M60" s="1"/>
  <c r="U65" i="125"/>
  <c r="U132" i="124"/>
  <c r="V132" s="1"/>
  <c r="U132" i="125"/>
  <c r="V132" s="1"/>
  <c r="U114" i="124"/>
  <c r="M162" s="1"/>
  <c r="U114" i="125"/>
  <c r="U100" i="124"/>
  <c r="V100" s="1"/>
  <c r="U100" i="125"/>
  <c r="V100" s="1"/>
  <c r="U80" i="124"/>
  <c r="M126" s="1"/>
  <c r="U80" i="125"/>
  <c r="U133" i="124"/>
  <c r="V133" s="1"/>
  <c r="U133" i="125"/>
  <c r="V133" s="1"/>
  <c r="U97" i="124"/>
  <c r="V97" s="1"/>
  <c r="U97" i="125"/>
  <c r="V97" s="1"/>
  <c r="M191"/>
  <c r="V131"/>
  <c r="M193"/>
  <c r="M192"/>
  <c r="M190"/>
  <c r="U90" i="124"/>
  <c r="V90" s="1"/>
  <c r="N143" s="1"/>
  <c r="U90" i="125"/>
  <c r="V90" s="1"/>
  <c r="N143" s="1"/>
  <c r="U67" i="124"/>
  <c r="V67" s="1"/>
  <c r="U67" i="125"/>
  <c r="V67" s="1"/>
  <c r="U136" i="124"/>
  <c r="V136" s="1"/>
  <c r="U136" i="125"/>
  <c r="V136" s="1"/>
  <c r="U139" i="124"/>
  <c r="M195" s="1"/>
  <c r="U139" i="125"/>
  <c r="U88" i="124"/>
  <c r="V88" s="1"/>
  <c r="U88" i="125"/>
  <c r="V88" s="1"/>
  <c r="U126" i="124"/>
  <c r="U126" i="125"/>
  <c r="U111" i="124"/>
  <c r="M153" s="1"/>
  <c r="U111" i="125"/>
  <c r="U94" i="124"/>
  <c r="M150" s="1"/>
  <c r="U94" i="125"/>
  <c r="U77" i="124"/>
  <c r="V77" s="1"/>
  <c r="U77" i="125"/>
  <c r="V77" s="1"/>
  <c r="U61" i="124"/>
  <c r="V61" s="1"/>
  <c r="U61" i="125"/>
  <c r="V61" s="1"/>
  <c r="U72" i="124"/>
  <c r="M85" s="1"/>
  <c r="U72" i="125"/>
  <c r="U124" i="124"/>
  <c r="M173" s="1"/>
  <c r="U124" i="125"/>
  <c r="U95" i="124"/>
  <c r="V95" s="1"/>
  <c r="U95" i="125"/>
  <c r="V95" s="1"/>
  <c r="U138" i="124"/>
  <c r="M194" s="1"/>
  <c r="U138" i="125"/>
  <c r="U125" i="124"/>
  <c r="M174" s="1"/>
  <c r="U125" i="125"/>
  <c r="U107" i="124"/>
  <c r="V107" s="1"/>
  <c r="U107" i="125"/>
  <c r="V107" s="1"/>
  <c r="U93" i="124"/>
  <c r="M145" s="1"/>
  <c r="U93" i="125"/>
  <c r="U79" i="124"/>
  <c r="U79" i="125"/>
  <c r="U63" i="124"/>
  <c r="V63" s="1"/>
  <c r="U63" i="125"/>
  <c r="V63" s="1"/>
  <c r="U123" i="124"/>
  <c r="U123" i="125"/>
  <c r="U109" i="124"/>
  <c r="V109" s="1"/>
  <c r="U109" i="125"/>
  <c r="V109" s="1"/>
  <c r="U91" i="124"/>
  <c r="V91" s="1"/>
  <c r="U91" i="125"/>
  <c r="V91" s="1"/>
  <c r="U75" i="124"/>
  <c r="M102" s="1"/>
  <c r="U75" i="125"/>
  <c r="U127" i="124"/>
  <c r="M189" s="1"/>
  <c r="U127" i="125"/>
  <c r="U68" i="124"/>
  <c r="V68" s="1"/>
  <c r="U68" i="125"/>
  <c r="V68" s="1"/>
  <c r="M157" i="124"/>
  <c r="M129"/>
  <c r="M117"/>
  <c r="M110"/>
  <c r="M108"/>
  <c r="M105"/>
  <c r="M107"/>
  <c r="M167"/>
  <c r="M166"/>
  <c r="M165"/>
  <c r="M82"/>
  <c r="M146"/>
  <c r="M118"/>
  <c r="M120"/>
  <c r="M121"/>
  <c r="M122"/>
  <c r="M123"/>
  <c r="M119"/>
  <c r="M124"/>
  <c r="M172"/>
  <c r="M171"/>
  <c r="M170"/>
  <c r="M100"/>
  <c r="M95"/>
  <c r="M94"/>
  <c r="M180"/>
  <c r="M183"/>
  <c r="M176"/>
  <c r="M181"/>
  <c r="M179"/>
  <c r="M185"/>
  <c r="M184"/>
  <c r="M175"/>
  <c r="M178"/>
  <c r="M182"/>
  <c r="M177"/>
  <c r="M186"/>
  <c r="M188"/>
  <c r="M187"/>
  <c r="M93"/>
  <c r="M90"/>
  <c r="M87"/>
  <c r="M89"/>
  <c r="M76"/>
  <c r="M73"/>
  <c r="M79"/>
  <c r="M70"/>
  <c r="M74"/>
  <c r="M69"/>
  <c r="N192"/>
  <c r="N190"/>
  <c r="N191"/>
  <c r="N193"/>
  <c r="M137"/>
  <c r="M131"/>
  <c r="M135"/>
  <c r="M136"/>
  <c r="M141"/>
  <c r="M140"/>
  <c r="V74"/>
  <c r="V139"/>
  <c r="N195" s="1"/>
  <c r="M63"/>
  <c r="M62"/>
  <c r="M66"/>
  <c r="M64"/>
  <c r="V87"/>
  <c r="N142" s="1"/>
  <c r="V76"/>
  <c r="V126"/>
  <c r="V94"/>
  <c r="N150" s="1"/>
  <c r="V124"/>
  <c r="N173" s="1"/>
  <c r="V138"/>
  <c r="N194" s="1"/>
  <c r="V79"/>
  <c r="V123"/>
  <c r="V127"/>
  <c r="N189" s="1"/>
  <c r="V112"/>
  <c r="N154" s="1"/>
  <c r="V83"/>
  <c r="V118"/>
  <c r="N169" s="1"/>
  <c r="V82"/>
  <c r="V65"/>
  <c r="M61"/>
  <c r="V80"/>
  <c r="V93"/>
  <c r="V75"/>
  <c r="X42" i="14"/>
  <c r="W42"/>
  <c r="V114" i="124" l="1"/>
  <c r="N161" s="1"/>
  <c r="V98"/>
  <c r="N151" s="1"/>
  <c r="V71"/>
  <c r="N81" s="1"/>
  <c r="V73"/>
  <c r="V116"/>
  <c r="N167" s="1"/>
  <c r="V84"/>
  <c r="V69"/>
  <c r="N68" s="1"/>
  <c r="V70"/>
  <c r="V78"/>
  <c r="N114" s="1"/>
  <c r="M133"/>
  <c r="M130"/>
  <c r="M138"/>
  <c r="M77"/>
  <c r="M78"/>
  <c r="M80"/>
  <c r="M91"/>
  <c r="M161"/>
  <c r="M106"/>
  <c r="M112"/>
  <c r="M113"/>
  <c r="M127"/>
  <c r="V113"/>
  <c r="V86"/>
  <c r="N140" s="1"/>
  <c r="V103"/>
  <c r="N152" s="1"/>
  <c r="M67"/>
  <c r="M65"/>
  <c r="V89"/>
  <c r="M71"/>
  <c r="M75"/>
  <c r="M86"/>
  <c r="M125"/>
  <c r="M111"/>
  <c r="M115"/>
  <c r="M156"/>
  <c r="N191" i="125"/>
  <c r="N192"/>
  <c r="N190"/>
  <c r="N193"/>
  <c r="V118"/>
  <c r="N169" s="1"/>
  <c r="M169"/>
  <c r="V71"/>
  <c r="N81" s="1"/>
  <c r="M81"/>
  <c r="V83"/>
  <c r="M131"/>
  <c r="M132"/>
  <c r="M130"/>
  <c r="V85"/>
  <c r="M138"/>
  <c r="M137"/>
  <c r="V74"/>
  <c r="M93"/>
  <c r="M92"/>
  <c r="V125" i="124"/>
  <c r="N174" s="1"/>
  <c r="M97"/>
  <c r="M104"/>
  <c r="M96"/>
  <c r="M148"/>
  <c r="M147"/>
  <c r="M83"/>
  <c r="M163"/>
  <c r="M164"/>
  <c r="M114"/>
  <c r="M159"/>
  <c r="M155"/>
  <c r="M189" i="125"/>
  <c r="V127"/>
  <c r="N189" s="1"/>
  <c r="M170"/>
  <c r="M171"/>
  <c r="V123"/>
  <c r="M172"/>
  <c r="V79"/>
  <c r="M118"/>
  <c r="M123"/>
  <c r="M121"/>
  <c r="M122"/>
  <c r="M119"/>
  <c r="M124"/>
  <c r="M120"/>
  <c r="M194"/>
  <c r="V138"/>
  <c r="N194" s="1"/>
  <c r="V124"/>
  <c r="N173" s="1"/>
  <c r="M173"/>
  <c r="M150"/>
  <c r="V94"/>
  <c r="N150" s="1"/>
  <c r="M185"/>
  <c r="M182"/>
  <c r="M179"/>
  <c r="M180"/>
  <c r="M184"/>
  <c r="M181"/>
  <c r="M178"/>
  <c r="M175"/>
  <c r="M176"/>
  <c r="M186"/>
  <c r="M177"/>
  <c r="M187"/>
  <c r="M188"/>
  <c r="V126"/>
  <c r="M183"/>
  <c r="V139"/>
  <c r="N195" s="1"/>
  <c r="M195"/>
  <c r="V116"/>
  <c r="M167"/>
  <c r="M168"/>
  <c r="M166"/>
  <c r="V76"/>
  <c r="M111"/>
  <c r="M113"/>
  <c r="M108"/>
  <c r="M107"/>
  <c r="M109"/>
  <c r="M110"/>
  <c r="M105"/>
  <c r="M112"/>
  <c r="M106"/>
  <c r="M139"/>
  <c r="M141"/>
  <c r="M140"/>
  <c r="V86"/>
  <c r="V111" i="124"/>
  <c r="N153" s="1"/>
  <c r="V72"/>
  <c r="N83" s="1"/>
  <c r="M99"/>
  <c r="M98"/>
  <c r="M101"/>
  <c r="M149"/>
  <c r="M144"/>
  <c r="M84"/>
  <c r="M160"/>
  <c r="V80" i="125"/>
  <c r="M126"/>
  <c r="M125"/>
  <c r="M163"/>
  <c r="M165"/>
  <c r="M164"/>
  <c r="M162"/>
  <c r="M161"/>
  <c r="V114"/>
  <c r="V65"/>
  <c r="M61"/>
  <c r="M60"/>
  <c r="V98"/>
  <c r="N151" s="1"/>
  <c r="M151"/>
  <c r="V78"/>
  <c r="M115"/>
  <c r="M114"/>
  <c r="M117"/>
  <c r="M116"/>
  <c r="V82"/>
  <c r="M127"/>
  <c r="M129"/>
  <c r="M128"/>
  <c r="V113"/>
  <c r="M160"/>
  <c r="M158"/>
  <c r="M156"/>
  <c r="M159"/>
  <c r="M157"/>
  <c r="M155"/>
  <c r="M154"/>
  <c r="V112"/>
  <c r="N154" s="1"/>
  <c r="V89"/>
  <c r="M143"/>
  <c r="V103"/>
  <c r="N152" s="1"/>
  <c r="M152"/>
  <c r="M142"/>
  <c r="V87"/>
  <c r="N142" s="1"/>
  <c r="M135"/>
  <c r="M136"/>
  <c r="M134"/>
  <c r="V84"/>
  <c r="M133"/>
  <c r="V69"/>
  <c r="M65"/>
  <c r="M64"/>
  <c r="M67"/>
  <c r="M66"/>
  <c r="M68"/>
  <c r="M63"/>
  <c r="M62"/>
  <c r="V70"/>
  <c r="M69"/>
  <c r="M77"/>
  <c r="M70"/>
  <c r="M78"/>
  <c r="M71"/>
  <c r="M79"/>
  <c r="M72"/>
  <c r="M80"/>
  <c r="M76"/>
  <c r="M73"/>
  <c r="M74"/>
  <c r="M75"/>
  <c r="V73"/>
  <c r="M87"/>
  <c r="M89"/>
  <c r="M91"/>
  <c r="M88"/>
  <c r="M90"/>
  <c r="M86"/>
  <c r="M103" i="124"/>
  <c r="V75" i="125"/>
  <c r="M102"/>
  <c r="M97"/>
  <c r="M103"/>
  <c r="M98"/>
  <c r="M104"/>
  <c r="M95"/>
  <c r="M101"/>
  <c r="M99"/>
  <c r="M94"/>
  <c r="M100"/>
  <c r="M96"/>
  <c r="M149"/>
  <c r="M147"/>
  <c r="M145"/>
  <c r="M148"/>
  <c r="V93"/>
  <c r="M144"/>
  <c r="M146"/>
  <c r="V125"/>
  <c r="N174" s="1"/>
  <c r="M174"/>
  <c r="V72"/>
  <c r="M85"/>
  <c r="M83"/>
  <c r="M82"/>
  <c r="M84"/>
  <c r="M153"/>
  <c r="V111"/>
  <c r="N153" s="1"/>
  <c r="N132" i="124"/>
  <c r="N131"/>
  <c r="N130"/>
  <c r="N108"/>
  <c r="N112"/>
  <c r="N111"/>
  <c r="N107"/>
  <c r="N106"/>
  <c r="N105"/>
  <c r="N109"/>
  <c r="N110"/>
  <c r="N113"/>
  <c r="N104"/>
  <c r="N96"/>
  <c r="N100"/>
  <c r="N101"/>
  <c r="N102"/>
  <c r="N95"/>
  <c r="N103"/>
  <c r="N99"/>
  <c r="N94"/>
  <c r="N98"/>
  <c r="N97"/>
  <c r="N156"/>
  <c r="N160"/>
  <c r="N159"/>
  <c r="N157"/>
  <c r="N158"/>
  <c r="N155"/>
  <c r="N139"/>
  <c r="N138"/>
  <c r="N137"/>
  <c r="N172"/>
  <c r="N170"/>
  <c r="N171"/>
  <c r="N185"/>
  <c r="N181"/>
  <c r="N184"/>
  <c r="N177"/>
  <c r="N188"/>
  <c r="N179"/>
  <c r="N180"/>
  <c r="N175"/>
  <c r="N178"/>
  <c r="N182"/>
  <c r="N176"/>
  <c r="N186"/>
  <c r="N187"/>
  <c r="N183"/>
  <c r="N92"/>
  <c r="N93"/>
  <c r="N149"/>
  <c r="N148"/>
  <c r="N147"/>
  <c r="N144"/>
  <c r="N146"/>
  <c r="N145"/>
  <c r="N125"/>
  <c r="N126"/>
  <c r="N120"/>
  <c r="N124"/>
  <c r="N118"/>
  <c r="N123"/>
  <c r="N119"/>
  <c r="N122"/>
  <c r="N121"/>
  <c r="N165"/>
  <c r="N162"/>
  <c r="N164"/>
  <c r="N89"/>
  <c r="N88"/>
  <c r="N90"/>
  <c r="N86"/>
  <c r="N91"/>
  <c r="N87"/>
  <c r="N166"/>
  <c r="N133"/>
  <c r="N134"/>
  <c r="N136"/>
  <c r="N135"/>
  <c r="N80"/>
  <c r="N77"/>
  <c r="N73"/>
  <c r="N72"/>
  <c r="N69"/>
  <c r="N74"/>
  <c r="N70"/>
  <c r="N78"/>
  <c r="N76"/>
  <c r="N71"/>
  <c r="N79"/>
  <c r="N75"/>
  <c r="N116"/>
  <c r="N115"/>
  <c r="N85"/>
  <c r="N84"/>
  <c r="N128"/>
  <c r="N127"/>
  <c r="N129"/>
  <c r="N60"/>
  <c r="N61"/>
  <c r="N65"/>
  <c r="N67"/>
  <c r="N63"/>
  <c r="V28" i="7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N66" i="124" l="1"/>
  <c r="N62"/>
  <c r="N82"/>
  <c r="N117"/>
  <c r="N168"/>
  <c r="N163"/>
  <c r="N141"/>
  <c r="N64"/>
  <c r="N175" i="125"/>
  <c r="N184"/>
  <c r="N188"/>
  <c r="N187"/>
  <c r="N185"/>
  <c r="N176"/>
  <c r="N180"/>
  <c r="N177"/>
  <c r="N183"/>
  <c r="N181"/>
  <c r="N186"/>
  <c r="N182"/>
  <c r="N179"/>
  <c r="N178"/>
  <c r="N149"/>
  <c r="N148"/>
  <c r="N145"/>
  <c r="N146"/>
  <c r="N144"/>
  <c r="N147"/>
  <c r="N99"/>
  <c r="N96"/>
  <c r="N98"/>
  <c r="N102"/>
  <c r="N95"/>
  <c r="N101"/>
  <c r="N94"/>
  <c r="N104"/>
  <c r="N97"/>
  <c r="N103"/>
  <c r="N100"/>
  <c r="N91"/>
  <c r="N89"/>
  <c r="N88"/>
  <c r="N86"/>
  <c r="N90"/>
  <c r="N87"/>
  <c r="N165"/>
  <c r="N161"/>
  <c r="N164"/>
  <c r="N162"/>
  <c r="N163"/>
  <c r="N125"/>
  <c r="N126"/>
  <c r="N171"/>
  <c r="N170"/>
  <c r="N172"/>
  <c r="N60"/>
  <c r="N61"/>
  <c r="N106"/>
  <c r="N109"/>
  <c r="N108"/>
  <c r="N110"/>
  <c r="N113"/>
  <c r="N112"/>
  <c r="N111"/>
  <c r="N105"/>
  <c r="N107"/>
  <c r="N79"/>
  <c r="N72"/>
  <c r="N76"/>
  <c r="N80"/>
  <c r="N70"/>
  <c r="N71"/>
  <c r="N73"/>
  <c r="N69"/>
  <c r="N77"/>
  <c r="N74"/>
  <c r="N78"/>
  <c r="N75"/>
  <c r="N65"/>
  <c r="N67"/>
  <c r="N68"/>
  <c r="N64"/>
  <c r="N62"/>
  <c r="N66"/>
  <c r="N63"/>
  <c r="N155"/>
  <c r="N158"/>
  <c r="N157"/>
  <c r="N156"/>
  <c r="N160"/>
  <c r="N159"/>
  <c r="N128"/>
  <c r="N127"/>
  <c r="N129"/>
  <c r="N82"/>
  <c r="N84"/>
  <c r="N85"/>
  <c r="N83"/>
  <c r="N135"/>
  <c r="N136"/>
  <c r="N133"/>
  <c r="N134"/>
  <c r="N167"/>
  <c r="N168"/>
  <c r="N166"/>
  <c r="N92"/>
  <c r="N93"/>
  <c r="N115"/>
  <c r="N116"/>
  <c r="N114"/>
  <c r="N117"/>
  <c r="N141"/>
  <c r="N140"/>
  <c r="N139"/>
  <c r="N120"/>
  <c r="N124"/>
  <c r="N123"/>
  <c r="N121"/>
  <c r="N118"/>
  <c r="N119"/>
  <c r="N122"/>
  <c r="N137"/>
  <c r="N138"/>
  <c r="N130"/>
  <c r="N131"/>
  <c r="N132"/>
  <c r="T28" i="25"/>
  <c r="S28"/>
  <c r="H28"/>
  <c r="G28"/>
  <c r="X14" i="58" l="1"/>
  <c r="Y14" s="1"/>
  <c r="Z14" s="1"/>
  <c r="W14"/>
  <c r="X23"/>
  <c r="Y23" s="1"/>
  <c r="Z23" s="1"/>
  <c r="W23"/>
  <c r="X25" i="18" l="1"/>
  <c r="Y25" s="1"/>
  <c r="Z25" s="1"/>
  <c r="W25"/>
  <c r="X48"/>
  <c r="Y48" s="1"/>
  <c r="Z48" s="1"/>
  <c r="W48"/>
  <c r="V38" i="24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J25" i="25" l="1"/>
  <c r="I25"/>
  <c r="J24"/>
  <c r="I24"/>
  <c r="J23"/>
  <c r="I23"/>
  <c r="J22"/>
  <c r="I22"/>
  <c r="J21"/>
  <c r="I21"/>
  <c r="J20"/>
  <c r="I20"/>
  <c r="J19"/>
  <c r="I19"/>
  <c r="U18" i="77" l="1"/>
  <c r="V18" s="1"/>
  <c r="U17"/>
  <c r="V17" s="1"/>
  <c r="U16"/>
  <c r="V16" s="1"/>
  <c r="U15"/>
  <c r="V15" s="1"/>
  <c r="U14"/>
  <c r="V14" s="1"/>
  <c r="U13"/>
  <c r="V13" s="1"/>
  <c r="U12"/>
  <c r="V12" s="1"/>
  <c r="U11"/>
  <c r="V11" s="1"/>
  <c r="U10"/>
  <c r="V10" s="1"/>
  <c r="U9"/>
  <c r="V9" s="1"/>
  <c r="U8"/>
  <c r="V8" s="1"/>
  <c r="U7"/>
  <c r="V7" s="1"/>
  <c r="U6"/>
  <c r="V6" s="1"/>
  <c r="V37" i="83" l="1"/>
  <c r="U37"/>
  <c r="J37"/>
  <c r="I37"/>
  <c r="T36"/>
  <c r="S36"/>
  <c r="R36"/>
  <c r="Q36"/>
  <c r="P36"/>
  <c r="O36"/>
  <c r="N36"/>
  <c r="H36"/>
  <c r="G36"/>
  <c r="F36"/>
  <c r="E36"/>
  <c r="D36"/>
  <c r="C36"/>
  <c r="B36"/>
  <c r="V32"/>
  <c r="U32"/>
  <c r="V31"/>
  <c r="U31"/>
  <c r="V30"/>
  <c r="U30"/>
  <c r="V29"/>
  <c r="U29"/>
  <c r="V28"/>
  <c r="U28"/>
  <c r="J28"/>
  <c r="I28"/>
  <c r="V27"/>
  <c r="U27"/>
  <c r="J27"/>
  <c r="I27"/>
  <c r="V26"/>
  <c r="U26"/>
  <c r="J26"/>
  <c r="I26"/>
  <c r="V25"/>
  <c r="U25"/>
  <c r="J25"/>
  <c r="I25"/>
  <c r="V24"/>
  <c r="U24"/>
  <c r="J24"/>
  <c r="I24"/>
  <c r="V23"/>
  <c r="U23"/>
  <c r="J23"/>
  <c r="I23"/>
  <c r="V22"/>
  <c r="U22"/>
  <c r="J22"/>
  <c r="I22"/>
  <c r="V21"/>
  <c r="U21"/>
  <c r="J21"/>
  <c r="I21"/>
  <c r="V20"/>
  <c r="U20"/>
  <c r="J20"/>
  <c r="I20"/>
  <c r="V19"/>
  <c r="U19"/>
  <c r="J19"/>
  <c r="I19"/>
  <c r="V14"/>
  <c r="U14"/>
  <c r="J14"/>
  <c r="I14"/>
  <c r="V10"/>
  <c r="U10"/>
  <c r="J10"/>
  <c r="I10"/>
  <c r="V9"/>
  <c r="U9"/>
  <c r="J9"/>
  <c r="I9"/>
  <c r="V7"/>
  <c r="U7"/>
  <c r="J7"/>
  <c r="I7"/>
  <c r="V8"/>
  <c r="U8"/>
  <c r="J8"/>
  <c r="I8"/>
  <c r="V6"/>
  <c r="U6"/>
  <c r="J6"/>
  <c r="I6"/>
  <c r="T70" i="23" l="1"/>
  <c r="S70"/>
  <c r="H70"/>
  <c r="G70"/>
  <c r="V65"/>
  <c r="U65"/>
  <c r="V59"/>
  <c r="U59"/>
  <c r="V58"/>
  <c r="U58"/>
  <c r="V57"/>
  <c r="U57"/>
  <c r="V56"/>
  <c r="U56"/>
  <c r="V55"/>
  <c r="U55"/>
  <c r="V54"/>
  <c r="U54"/>
  <c r="V52"/>
  <c r="U52"/>
  <c r="V51"/>
  <c r="U51"/>
  <c r="V50"/>
  <c r="U50"/>
  <c r="V48"/>
  <c r="U48"/>
  <c r="V45"/>
  <c r="U45"/>
  <c r="V44"/>
  <c r="U44"/>
  <c r="V42"/>
  <c r="U42"/>
  <c r="V41"/>
  <c r="U41"/>
  <c r="V40"/>
  <c r="U40"/>
  <c r="V39"/>
  <c r="U39"/>
  <c r="V36"/>
  <c r="U36"/>
  <c r="V34"/>
  <c r="U34"/>
  <c r="V33"/>
  <c r="U33"/>
  <c r="V32"/>
  <c r="U32"/>
  <c r="V31"/>
  <c r="U31"/>
  <c r="V18"/>
  <c r="U18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7"/>
  <c r="U17"/>
  <c r="V16"/>
  <c r="U16"/>
  <c r="V13"/>
  <c r="U13"/>
  <c r="V12"/>
  <c r="U12"/>
  <c r="V11"/>
  <c r="U11"/>
  <c r="V10"/>
  <c r="U10"/>
  <c r="V9"/>
  <c r="U9"/>
  <c r="V8"/>
  <c r="U8"/>
  <c r="V7"/>
  <c r="U7"/>
  <c r="V6"/>
  <c r="U6"/>
  <c r="K66" i="114" l="1"/>
  <c r="K65"/>
  <c r="Y13" i="75"/>
  <c r="Y12"/>
  <c r="Y11"/>
  <c r="Y10"/>
  <c r="Y9"/>
  <c r="Y15"/>
  <c r="Y14"/>
  <c r="Z14" s="1"/>
  <c r="X15"/>
  <c r="X14"/>
  <c r="X13"/>
  <c r="X12"/>
  <c r="I111" i="114"/>
  <c r="Y6" i="75"/>
  <c r="X47" i="18" l="1"/>
  <c r="Y47" s="1"/>
  <c r="Z47" s="1"/>
  <c r="W47"/>
  <c r="X46"/>
  <c r="Y46" s="1"/>
  <c r="Z46" s="1"/>
  <c r="W46"/>
  <c r="X45"/>
  <c r="Y45" s="1"/>
  <c r="Z45" s="1"/>
  <c r="W45"/>
  <c r="X44"/>
  <c r="Y44" s="1"/>
  <c r="Z44" s="1"/>
  <c r="W44"/>
  <c r="X43"/>
  <c r="Y43" s="1"/>
  <c r="Z43" s="1"/>
  <c r="W43"/>
  <c r="X42"/>
  <c r="Y42" s="1"/>
  <c r="Z42" s="1"/>
  <c r="W42"/>
  <c r="X41"/>
  <c r="Y41" s="1"/>
  <c r="Z41" s="1"/>
  <c r="W41"/>
  <c r="X40"/>
  <c r="Y40" s="1"/>
  <c r="Z40" s="1"/>
  <c r="W40"/>
  <c r="X39"/>
  <c r="Y39" s="1"/>
  <c r="Z39" s="1"/>
  <c r="W39"/>
  <c r="X38"/>
  <c r="Y38" s="1"/>
  <c r="Z38" s="1"/>
  <c r="W38"/>
  <c r="X37"/>
  <c r="Y37" s="1"/>
  <c r="Z37" s="1"/>
  <c r="W37"/>
  <c r="X36"/>
  <c r="Y36" s="1"/>
  <c r="Z36" s="1"/>
  <c r="W36"/>
  <c r="W35"/>
  <c r="X35" s="1"/>
  <c r="Y35" s="1"/>
  <c r="Z35" s="1"/>
  <c r="X34"/>
  <c r="Y34" s="1"/>
  <c r="Z34" s="1"/>
  <c r="W34"/>
  <c r="Y31"/>
  <c r="Y6" i="88"/>
  <c r="R106" i="122"/>
  <c r="S106" s="1"/>
  <c r="L106"/>
  <c r="X11" i="35"/>
  <c r="Y11" s="1"/>
  <c r="Z11" s="1"/>
  <c r="W11"/>
  <c r="Y6" i="116"/>
  <c r="Y6" i="115"/>
  <c r="Y6" i="89"/>
  <c r="Y6" i="102"/>
  <c r="Y6" i="104"/>
  <c r="X11"/>
  <c r="Y11" s="1"/>
  <c r="W11"/>
  <c r="Y6" i="35"/>
  <c r="Y6" i="69"/>
  <c r="Y6" i="98"/>
  <c r="Y6" i="59"/>
  <c r="Y6" i="100"/>
  <c r="Y6" i="34"/>
  <c r="Y6" i="79"/>
  <c r="Y19" i="58"/>
  <c r="Y6"/>
  <c r="Y17" i="42"/>
  <c r="Y6"/>
  <c r="Y20" i="41"/>
  <c r="Y6"/>
  <c r="Y20" i="64"/>
  <c r="Y6"/>
  <c r="Y21" i="32"/>
  <c r="Y6"/>
  <c r="Y43" i="13"/>
  <c r="Y6"/>
  <c r="Y16" i="121"/>
  <c r="Y20" i="118"/>
  <c r="Y16" i="48"/>
  <c r="Y6"/>
  <c r="Y16" i="96"/>
  <c r="Y6"/>
  <c r="Y16" i="74"/>
  <c r="Y16" i="97"/>
  <c r="Y6"/>
  <c r="Y20" i="119"/>
  <c r="Y18" i="103"/>
  <c r="Y6"/>
  <c r="Y18" i="101"/>
  <c r="Y6"/>
  <c r="Y16" i="86"/>
  <c r="Y6"/>
  <c r="Y17" i="99"/>
  <c r="Y6"/>
  <c r="Y26" i="85"/>
  <c r="Y6"/>
  <c r="Y19" i="33"/>
  <c r="Y6"/>
  <c r="Y20" i="17"/>
  <c r="Y6"/>
  <c r="Y18" i="63"/>
  <c r="Y6"/>
  <c r="Y23" i="31"/>
  <c r="Y6"/>
  <c r="X13" i="16"/>
  <c r="Y13" s="1"/>
  <c r="Z13" s="1"/>
  <c r="W13"/>
  <c r="X12"/>
  <c r="Y12" s="1"/>
  <c r="Z12" s="1"/>
  <c r="W12"/>
  <c r="Y33"/>
  <c r="Y6"/>
  <c r="Y26" i="21"/>
  <c r="Y6"/>
  <c r="Y30" i="40"/>
  <c r="Y6"/>
  <c r="Y18" i="36"/>
  <c r="Y6"/>
  <c r="Y38" i="15"/>
  <c r="Y6"/>
  <c r="Y6" i="18"/>
  <c r="Y23" i="22"/>
  <c r="Y6"/>
  <c r="Y39" i="14"/>
  <c r="Y6"/>
  <c r="Y20" i="117"/>
  <c r="Y18" i="44"/>
  <c r="Y16" i="52"/>
  <c r="Y6"/>
  <c r="Y18" i="107"/>
  <c r="Y6" i="120"/>
  <c r="Y21" i="20"/>
  <c r="Y6"/>
  <c r="R28" i="122"/>
  <c r="S28" s="1"/>
  <c r="L28"/>
  <c r="X13" i="51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Y6"/>
  <c r="Y6" i="38"/>
  <c r="Y6" i="11"/>
  <c r="Y18" i="10"/>
  <c r="Y6"/>
  <c r="Y25" i="9"/>
  <c r="Y6"/>
  <c r="Y47" i="8"/>
  <c r="Y6"/>
  <c r="Y19" i="47"/>
  <c r="Y6"/>
  <c r="Y42" i="7"/>
  <c r="Y6"/>
  <c r="X9"/>
  <c r="Y9" s="1"/>
  <c r="Z9" s="1"/>
  <c r="W9"/>
  <c r="X25" i="68"/>
  <c r="Y25" s="1"/>
  <c r="Z25" s="1"/>
  <c r="W25"/>
  <c r="Y19"/>
  <c r="Y6"/>
  <c r="Y17" i="27"/>
  <c r="Y6"/>
  <c r="R103" i="122"/>
  <c r="S103" s="1"/>
  <c r="L103"/>
  <c r="R102"/>
  <c r="S102" s="1"/>
  <c r="L102"/>
  <c r="R105"/>
  <c r="S105" s="1"/>
  <c r="L105"/>
  <c r="R104"/>
  <c r="S104" s="1"/>
  <c r="L104"/>
  <c r="R69"/>
  <c r="S69" s="1"/>
  <c r="L69"/>
  <c r="R57"/>
  <c r="S57" s="1"/>
  <c r="L57"/>
  <c r="R56"/>
  <c r="S56" s="1"/>
  <c r="L56"/>
  <c r="R31"/>
  <c r="S31" s="1"/>
  <c r="L31"/>
  <c r="R30"/>
  <c r="S30" s="1"/>
  <c r="L30"/>
  <c r="R55"/>
  <c r="S55" s="1"/>
  <c r="L55"/>
  <c r="R54"/>
  <c r="S54" s="1"/>
  <c r="L54"/>
  <c r="R91"/>
  <c r="S91" s="1"/>
  <c r="L91"/>
  <c r="R90"/>
  <c r="S90" s="1"/>
  <c r="L90"/>
  <c r="R78"/>
  <c r="S78" s="1"/>
  <c r="L78"/>
  <c r="R98"/>
  <c r="S98" s="1"/>
  <c r="L98"/>
  <c r="R99"/>
  <c r="S99" s="1"/>
  <c r="L99"/>
  <c r="R67"/>
  <c r="S67" s="1"/>
  <c r="L67"/>
  <c r="R66"/>
  <c r="S66" s="1"/>
  <c r="L66"/>
  <c r="R53"/>
  <c r="S53" s="1"/>
  <c r="L53"/>
  <c r="R52"/>
  <c r="S52" s="1"/>
  <c r="L52"/>
  <c r="R97"/>
  <c r="S97" s="1"/>
  <c r="L97"/>
  <c r="R101"/>
  <c r="S101" s="1"/>
  <c r="L101"/>
  <c r="R89"/>
  <c r="S89" s="1"/>
  <c r="L89"/>
  <c r="R88"/>
  <c r="S88" s="1"/>
  <c r="L88"/>
  <c r="R87"/>
  <c r="S87" s="1"/>
  <c r="L87"/>
  <c r="R86"/>
  <c r="S86" s="1"/>
  <c r="L86"/>
  <c r="R92"/>
  <c r="S92" s="1"/>
  <c r="L92"/>
  <c r="R51"/>
  <c r="S51" s="1"/>
  <c r="L51"/>
  <c r="R50"/>
  <c r="S50" s="1"/>
  <c r="L50"/>
  <c r="R29"/>
  <c r="S29" s="1"/>
  <c r="L29"/>
  <c r="R65"/>
  <c r="S65" s="1"/>
  <c r="L65"/>
  <c r="R64"/>
  <c r="S64" s="1"/>
  <c r="L64"/>
  <c r="R49"/>
  <c r="S49" s="1"/>
  <c r="L49"/>
  <c r="R48"/>
  <c r="S48" s="1"/>
  <c r="L48"/>
  <c r="R47"/>
  <c r="S47" s="1"/>
  <c r="L47"/>
  <c r="R46"/>
  <c r="S46" s="1"/>
  <c r="L46"/>
  <c r="R95"/>
  <c r="S95" s="1"/>
  <c r="L95"/>
  <c r="R45"/>
  <c r="S45" s="1"/>
  <c r="L45"/>
  <c r="R44"/>
  <c r="S44" s="1"/>
  <c r="L44"/>
  <c r="R43"/>
  <c r="S43" s="1"/>
  <c r="L43"/>
  <c r="R42"/>
  <c r="S42" s="1"/>
  <c r="L42"/>
  <c r="R63"/>
  <c r="S63" s="1"/>
  <c r="L63"/>
  <c r="R62"/>
  <c r="S62" s="1"/>
  <c r="L62"/>
  <c r="R33"/>
  <c r="S33" s="1"/>
  <c r="L33"/>
  <c r="R94"/>
  <c r="S94" s="1"/>
  <c r="L94"/>
  <c r="R93"/>
  <c r="S93" s="1"/>
  <c r="L93"/>
  <c r="R41"/>
  <c r="S41" s="1"/>
  <c r="L41"/>
  <c r="R40"/>
  <c r="S40" s="1"/>
  <c r="L40"/>
  <c r="R85"/>
  <c r="S85" s="1"/>
  <c r="L85"/>
  <c r="R84"/>
  <c r="S84" s="1"/>
  <c r="L84"/>
  <c r="R76"/>
  <c r="S76" s="1"/>
  <c r="L76"/>
  <c r="R75"/>
  <c r="S75" s="1"/>
  <c r="L75"/>
  <c r="R74"/>
  <c r="S74" s="1"/>
  <c r="L74"/>
  <c r="R73"/>
  <c r="S73" s="1"/>
  <c r="L73"/>
  <c r="R83"/>
  <c r="S83" s="1"/>
  <c r="L83"/>
  <c r="R82"/>
  <c r="S82" s="1"/>
  <c r="L82"/>
  <c r="R61"/>
  <c r="S61" s="1"/>
  <c r="L61"/>
  <c r="R60"/>
  <c r="S60" s="1"/>
  <c r="L60"/>
  <c r="R96"/>
  <c r="S96" s="1"/>
  <c r="L96"/>
  <c r="R81"/>
  <c r="S81" s="1"/>
  <c r="L81"/>
  <c r="R80"/>
  <c r="S80" s="1"/>
  <c r="L80"/>
  <c r="R100"/>
  <c r="S100" s="1"/>
  <c r="L100"/>
  <c r="R72"/>
  <c r="S72" s="1"/>
  <c r="L72"/>
  <c r="R32"/>
  <c r="S32" s="1"/>
  <c r="L32"/>
  <c r="R59"/>
  <c r="S59" s="1"/>
  <c r="L59"/>
  <c r="R58"/>
  <c r="S58" s="1"/>
  <c r="L58"/>
  <c r="R39"/>
  <c r="S39" s="1"/>
  <c r="L39"/>
  <c r="R38"/>
  <c r="S38" s="1"/>
  <c r="L38"/>
  <c r="R79"/>
  <c r="S79" s="1"/>
  <c r="L79"/>
  <c r="R37"/>
  <c r="S37" s="1"/>
  <c r="L37"/>
  <c r="R36"/>
  <c r="S36" s="1"/>
  <c r="L36"/>
  <c r="R71"/>
  <c r="S71" s="1"/>
  <c r="L71"/>
  <c r="R70"/>
  <c r="S70" s="1"/>
  <c r="L70"/>
  <c r="R35"/>
  <c r="S35" s="1"/>
  <c r="L35"/>
  <c r="R34"/>
  <c r="S34" s="1"/>
  <c r="L34"/>
  <c r="R27"/>
  <c r="S27" s="1"/>
  <c r="L27"/>
  <c r="R26"/>
  <c r="S26" s="1"/>
  <c r="L26"/>
  <c r="X22"/>
  <c r="Y22" s="1"/>
  <c r="AA22" s="1"/>
  <c r="D22" s="1"/>
  <c r="L22"/>
  <c r="X21"/>
  <c r="Y21" s="1"/>
  <c r="AA21" s="1"/>
  <c r="D21" s="1"/>
  <c r="L21"/>
  <c r="X20"/>
  <c r="Y20" s="1"/>
  <c r="AA20" s="1"/>
  <c r="D20" s="1"/>
  <c r="L20"/>
  <c r="X19"/>
  <c r="Y19" s="1"/>
  <c r="AA19" s="1"/>
  <c r="D19" s="1"/>
  <c r="L19"/>
  <c r="X18"/>
  <c r="Y18" s="1"/>
  <c r="AA18" s="1"/>
  <c r="D18" s="1"/>
  <c r="L18"/>
  <c r="X17"/>
  <c r="Y17" s="1"/>
  <c r="AA17" s="1"/>
  <c r="D17" s="1"/>
  <c r="L17"/>
  <c r="X16"/>
  <c r="Y16" s="1"/>
  <c r="AA16" s="1"/>
  <c r="D16" s="1"/>
  <c r="L16"/>
  <c r="X15"/>
  <c r="Y15" s="1"/>
  <c r="AA15" s="1"/>
  <c r="D15" s="1"/>
  <c r="L15"/>
  <c r="X14"/>
  <c r="Y14" s="1"/>
  <c r="AA14" s="1"/>
  <c r="D14" s="1"/>
  <c r="L14"/>
  <c r="X13"/>
  <c r="Y13" s="1"/>
  <c r="AA13" s="1"/>
  <c r="D13" s="1"/>
  <c r="L13"/>
  <c r="X12"/>
  <c r="Y12" s="1"/>
  <c r="AA12" s="1"/>
  <c r="D12" s="1"/>
  <c r="L12"/>
  <c r="X11"/>
  <c r="Y11" s="1"/>
  <c r="AA11" s="1"/>
  <c r="D11" s="1"/>
  <c r="L11"/>
  <c r="X10"/>
  <c r="Y10" s="1"/>
  <c r="AA10" s="1"/>
  <c r="D10" s="1"/>
  <c r="L10"/>
  <c r="X9"/>
  <c r="Y9" s="1"/>
  <c r="AA9" s="1"/>
  <c r="D9" s="1"/>
  <c r="L9"/>
  <c r="X8"/>
  <c r="Y8" s="1"/>
  <c r="AA8" s="1"/>
  <c r="D8" s="1"/>
  <c r="L8"/>
  <c r="X7"/>
  <c r="Y7" s="1"/>
  <c r="AA7" s="1"/>
  <c r="D7" s="1"/>
  <c r="L7"/>
  <c r="X6"/>
  <c r="Y6" s="1"/>
  <c r="AA6" s="1"/>
  <c r="D6" s="1"/>
  <c r="L6"/>
  <c r="W11" i="15"/>
  <c r="X11" s="1"/>
  <c r="Y11" s="1"/>
  <c r="Z11" s="1"/>
  <c r="W32" i="21"/>
  <c r="X32" s="1"/>
  <c r="Y32" s="1"/>
  <c r="Z32" s="1"/>
  <c r="W31"/>
  <c r="X31" s="1"/>
  <c r="Y31" s="1"/>
  <c r="Z31" s="1"/>
  <c r="W19" i="15"/>
  <c r="X19" s="1"/>
  <c r="Y19" s="1"/>
  <c r="Z19" s="1"/>
  <c r="X18"/>
  <c r="Y18" s="1"/>
  <c r="Z18" s="1"/>
  <c r="W18"/>
  <c r="W24" i="34"/>
  <c r="X24" s="1"/>
  <c r="Y24" s="1"/>
  <c r="Z24" s="1"/>
  <c r="W23"/>
  <c r="X23" s="1"/>
  <c r="Y23" s="1"/>
  <c r="Z23" s="1"/>
  <c r="W22"/>
  <c r="X22" s="1"/>
  <c r="Y22" s="1"/>
  <c r="Z22" s="1"/>
  <c r="X14" i="85"/>
  <c r="Y14" s="1"/>
  <c r="Z14" s="1"/>
  <c r="W14"/>
  <c r="X13"/>
  <c r="Y13" s="1"/>
  <c r="Z13" s="1"/>
  <c r="W13"/>
  <c r="X21"/>
  <c r="Y21" s="1"/>
  <c r="Z21" s="1"/>
  <c r="W21"/>
  <c r="X12"/>
  <c r="Y12" s="1"/>
  <c r="Z12" s="1"/>
  <c r="W12"/>
  <c r="X16" i="18"/>
  <c r="Y16" s="1"/>
  <c r="Z16" s="1"/>
  <c r="W16"/>
  <c r="X21" i="121"/>
  <c r="Y21" s="1"/>
  <c r="Z21" s="1"/>
  <c r="W21"/>
  <c r="X20"/>
  <c r="Y20" s="1"/>
  <c r="Z20" s="1"/>
  <c r="W20"/>
  <c r="X19"/>
  <c r="Y19" s="1"/>
  <c r="Z19" s="1"/>
  <c r="W19"/>
  <c r="X11"/>
  <c r="Y11" s="1"/>
  <c r="Z11" s="1"/>
  <c r="W11"/>
  <c r="X10"/>
  <c r="Y10" s="1"/>
  <c r="Z10" s="1"/>
  <c r="W10"/>
  <c r="X9"/>
  <c r="Y9" s="1"/>
  <c r="Z9" s="1"/>
  <c r="W9"/>
  <c r="Y6"/>
  <c r="W15" i="38"/>
  <c r="X15" s="1"/>
  <c r="Y15" s="1"/>
  <c r="Z15" s="1"/>
  <c r="W14"/>
  <c r="X14" s="1"/>
  <c r="Y14" s="1"/>
  <c r="Z14" s="1"/>
  <c r="W25" i="8"/>
  <c r="X25" s="1"/>
  <c r="Y25" s="1"/>
  <c r="Z25" s="1"/>
  <c r="W24"/>
  <c r="X24" s="1"/>
  <c r="Y24" s="1"/>
  <c r="Z24" s="1"/>
  <c r="W23"/>
  <c r="X23" s="1"/>
  <c r="Y23" s="1"/>
  <c r="Z23" s="1"/>
  <c r="W22"/>
  <c r="X22" s="1"/>
  <c r="Y22" s="1"/>
  <c r="Z22" s="1"/>
  <c r="X55" i="7"/>
  <c r="Y55" s="1"/>
  <c r="Z55" s="1"/>
  <c r="W55"/>
  <c r="X54"/>
  <c r="Y54" s="1"/>
  <c r="Z54" s="1"/>
  <c r="W54"/>
  <c r="W30"/>
  <c r="X30" s="1"/>
  <c r="Y30" s="1"/>
  <c r="Z30" s="1"/>
  <c r="W29"/>
  <c r="X29" s="1"/>
  <c r="Y29" s="1"/>
  <c r="Z29" s="1"/>
  <c r="W28"/>
  <c r="X28" s="1"/>
  <c r="Y28" s="1"/>
  <c r="Z28" s="1"/>
  <c r="X21" i="14"/>
  <c r="Y21" s="1"/>
  <c r="Z21" s="1"/>
  <c r="W21"/>
  <c r="X20"/>
  <c r="Y20" s="1"/>
  <c r="Z20" s="1"/>
  <c r="W20"/>
  <c r="X19"/>
  <c r="Y19" s="1"/>
  <c r="Z19" s="1"/>
  <c r="W19"/>
  <c r="X18"/>
  <c r="Y18" s="1"/>
  <c r="Z18" s="1"/>
  <c r="W18"/>
  <c r="T21" i="77"/>
  <c r="S21"/>
  <c r="X25" i="120"/>
  <c r="Y25" s="1"/>
  <c r="Z25" s="1"/>
  <c r="W25"/>
  <c r="X24"/>
  <c r="Y24" s="1"/>
  <c r="Z24" s="1"/>
  <c r="W24"/>
  <c r="X23"/>
  <c r="Y23" s="1"/>
  <c r="Z23" s="1"/>
  <c r="W23"/>
  <c r="X22"/>
  <c r="Y22" s="1"/>
  <c r="Z22" s="1"/>
  <c r="W22"/>
  <c r="X21"/>
  <c r="Y21" s="1"/>
  <c r="Z21" s="1"/>
  <c r="W21"/>
  <c r="W13"/>
  <c r="X13" s="1"/>
  <c r="Y13" s="1"/>
  <c r="Z13" s="1"/>
  <c r="W12"/>
  <c r="X12" s="1"/>
  <c r="Y12" s="1"/>
  <c r="Z12" s="1"/>
  <c r="W11"/>
  <c r="X11" s="1"/>
  <c r="Y11" s="1"/>
  <c r="Z11" s="1"/>
  <c r="W10"/>
  <c r="X10" s="1"/>
  <c r="Y10" s="1"/>
  <c r="Z10" s="1"/>
  <c r="W9"/>
  <c r="X9" s="1"/>
  <c r="Y9" s="1"/>
  <c r="Z9" s="1"/>
  <c r="X28" i="32"/>
  <c r="Y28" s="1"/>
  <c r="Z28" s="1"/>
  <c r="W28"/>
  <c r="W13" i="38"/>
  <c r="X13" s="1"/>
  <c r="Y13" s="1"/>
  <c r="Z13" s="1"/>
  <c r="X51" i="13"/>
  <c r="Y51" s="1"/>
  <c r="Z51" s="1"/>
  <c r="W51"/>
  <c r="X50"/>
  <c r="Y50" s="1"/>
  <c r="Z50" s="1"/>
  <c r="W50"/>
  <c r="X49"/>
  <c r="Y49" s="1"/>
  <c r="Z49" s="1"/>
  <c r="W49"/>
  <c r="X20"/>
  <c r="Y20" s="1"/>
  <c r="Z20" s="1"/>
  <c r="W20"/>
  <c r="X19"/>
  <c r="Y19" s="1"/>
  <c r="Z19" s="1"/>
  <c r="W19"/>
  <c r="X18"/>
  <c r="Y18" s="1"/>
  <c r="Z18" s="1"/>
  <c r="W18"/>
  <c r="X14"/>
  <c r="Y14" s="1"/>
  <c r="Z14" s="1"/>
  <c r="W14"/>
  <c r="X67" i="14"/>
  <c r="Y67" s="1"/>
  <c r="Z67" s="1"/>
  <c r="W67"/>
  <c r="X46"/>
  <c r="Y46" s="1"/>
  <c r="Z46" s="1"/>
  <c r="W46"/>
  <c r="X15"/>
  <c r="Y15" s="1"/>
  <c r="Z15" s="1"/>
  <c r="W15"/>
  <c r="X14"/>
  <c r="Y14" s="1"/>
  <c r="Z14" s="1"/>
  <c r="W14"/>
  <c r="X10" i="8"/>
  <c r="Y10" s="1"/>
  <c r="Z10" s="1"/>
  <c r="W10"/>
  <c r="H30" i="78"/>
  <c r="G30"/>
  <c r="T30"/>
  <c r="S30"/>
  <c r="W33" i="31"/>
  <c r="X33" s="1"/>
  <c r="Y33" s="1"/>
  <c r="Z33" s="1"/>
  <c r="X9"/>
  <c r="Y9" s="1"/>
  <c r="Z9" s="1"/>
  <c r="W9"/>
  <c r="X29" i="36"/>
  <c r="Y29" s="1"/>
  <c r="Z29" s="1"/>
  <c r="W29"/>
  <c r="X25"/>
  <c r="Y25" s="1"/>
  <c r="Z25" s="1"/>
  <c r="W25"/>
  <c r="X24"/>
  <c r="Y24" s="1"/>
  <c r="Z24" s="1"/>
  <c r="W24"/>
  <c r="X23"/>
  <c r="Y23" s="1"/>
  <c r="Z23" s="1"/>
  <c r="W23"/>
  <c r="X13" i="15"/>
  <c r="Y13" s="1"/>
  <c r="Z13" s="1"/>
  <c r="W13"/>
  <c r="W25" i="34"/>
  <c r="X25" s="1"/>
  <c r="Y25" s="1"/>
  <c r="Z25" s="1"/>
  <c r="W21"/>
  <c r="X21" s="1"/>
  <c r="Y21" s="1"/>
  <c r="Z21" s="1"/>
  <c r="W20"/>
  <c r="X20" s="1"/>
  <c r="Y20" s="1"/>
  <c r="Z20" s="1"/>
  <c r="W19"/>
  <c r="X19" s="1"/>
  <c r="Y19" s="1"/>
  <c r="Z19" s="1"/>
  <c r="W18"/>
  <c r="X18" s="1"/>
  <c r="Y18" s="1"/>
  <c r="Z18" s="1"/>
  <c r="H21" i="77"/>
  <c r="G21"/>
  <c r="X27" i="119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X23"/>
  <c r="Y23" s="1"/>
  <c r="Z23" s="1"/>
  <c r="W23"/>
  <c r="X15"/>
  <c r="Y15" s="1"/>
  <c r="Z15" s="1"/>
  <c r="W15"/>
  <c r="W14"/>
  <c r="X14" s="1"/>
  <c r="Y14" s="1"/>
  <c r="Z14" s="1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/>
  <c r="W9"/>
  <c r="Y6"/>
  <c r="X27" i="118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X23"/>
  <c r="Y23" s="1"/>
  <c r="Z23" s="1"/>
  <c r="W23"/>
  <c r="X15"/>
  <c r="Y15" s="1"/>
  <c r="Z15" s="1"/>
  <c r="W15"/>
  <c r="W14"/>
  <c r="X14" s="1"/>
  <c r="Y14" s="1"/>
  <c r="Z14" s="1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Y6"/>
  <c r="X27" i="117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X23"/>
  <c r="Y23" s="1"/>
  <c r="Z23" s="1"/>
  <c r="W23"/>
  <c r="X15"/>
  <c r="Y15" s="1"/>
  <c r="Z15" s="1"/>
  <c r="W15"/>
  <c r="W14"/>
  <c r="X14" s="1"/>
  <c r="Y14" s="1"/>
  <c r="Z14" s="1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Y6"/>
  <c r="X14" i="116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W9"/>
  <c r="X9" s="1"/>
  <c r="Y9" s="1"/>
  <c r="Z9" s="1"/>
  <c r="X14" i="115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W9"/>
  <c r="X9" s="1"/>
  <c r="Y9" s="1"/>
  <c r="Z9" s="1"/>
  <c r="X13" i="33"/>
  <c r="Y13" s="1"/>
  <c r="Z13" s="1"/>
  <c r="W13"/>
  <c r="X30" i="58"/>
  <c r="Y30" s="1"/>
  <c r="Z30" s="1"/>
  <c r="W30"/>
  <c r="W14" i="31"/>
  <c r="X14" s="1"/>
  <c r="Y14" s="1"/>
  <c r="Z14" s="1"/>
  <c r="W43" i="16"/>
  <c r="X43" s="1"/>
  <c r="Y43" s="1"/>
  <c r="Z43" s="1"/>
  <c r="X42"/>
  <c r="Y42" s="1"/>
  <c r="Z42" s="1"/>
  <c r="W42"/>
  <c r="X23"/>
  <c r="Y23" s="1"/>
  <c r="Z23" s="1"/>
  <c r="W23"/>
  <c r="X22"/>
  <c r="Y22" s="1"/>
  <c r="Z22" s="1"/>
  <c r="W22"/>
  <c r="X21"/>
  <c r="Y21" s="1"/>
  <c r="Z21" s="1"/>
  <c r="W21"/>
  <c r="X34" i="21"/>
  <c r="Y34" s="1"/>
  <c r="Z34" s="1"/>
  <c r="W34"/>
  <c r="X29" i="15"/>
  <c r="Y29" s="1"/>
  <c r="Z29" s="1"/>
  <c r="W29"/>
  <c r="X28"/>
  <c r="Y28" s="1"/>
  <c r="Z28" s="1"/>
  <c r="W28"/>
  <c r="X27"/>
  <c r="Y27" s="1"/>
  <c r="Z27" s="1"/>
  <c r="W27"/>
  <c r="X26"/>
  <c r="Y26" s="1"/>
  <c r="Z26" s="1"/>
  <c r="W26"/>
  <c r="X22" i="99"/>
  <c r="Y22" s="1"/>
  <c r="Z22" s="1"/>
  <c r="W22"/>
  <c r="X11"/>
  <c r="Y11" s="1"/>
  <c r="Z11" s="1"/>
  <c r="W11"/>
  <c r="X20" i="18"/>
  <c r="Y20" s="1"/>
  <c r="Z20" s="1"/>
  <c r="W20"/>
  <c r="X19"/>
  <c r="Y19" s="1"/>
  <c r="Z19" s="1"/>
  <c r="W19"/>
  <c r="H174" i="114"/>
  <c r="G174"/>
  <c r="J173"/>
  <c r="K173" s="1"/>
  <c r="I173"/>
  <c r="J172"/>
  <c r="K172" s="1"/>
  <c r="I172"/>
  <c r="J171"/>
  <c r="K171" s="1"/>
  <c r="I171"/>
  <c r="J170"/>
  <c r="K170" s="1"/>
  <c r="I170"/>
  <c r="J169"/>
  <c r="K169" s="1"/>
  <c r="I169"/>
  <c r="J168"/>
  <c r="K168" s="1"/>
  <c r="I168"/>
  <c r="J167"/>
  <c r="K167" s="1"/>
  <c r="I167"/>
  <c r="J166"/>
  <c r="K166" s="1"/>
  <c r="I166"/>
  <c r="J165"/>
  <c r="K165" s="1"/>
  <c r="I165"/>
  <c r="J164"/>
  <c r="K164" s="1"/>
  <c r="I164"/>
  <c r="J163"/>
  <c r="K163" s="1"/>
  <c r="I163"/>
  <c r="J162"/>
  <c r="K162" s="1"/>
  <c r="I162"/>
  <c r="J161"/>
  <c r="K161" s="1"/>
  <c r="I161"/>
  <c r="J160"/>
  <c r="K160" s="1"/>
  <c r="I160"/>
  <c r="J159"/>
  <c r="K159" s="1"/>
  <c r="I159"/>
  <c r="J158"/>
  <c r="K158" s="1"/>
  <c r="I158"/>
  <c r="J157"/>
  <c r="K157" s="1"/>
  <c r="I157"/>
  <c r="J156"/>
  <c r="K156" s="1"/>
  <c r="I156"/>
  <c r="J155"/>
  <c r="K155" s="1"/>
  <c r="I155"/>
  <c r="J154"/>
  <c r="K154" s="1"/>
  <c r="I154"/>
  <c r="J153"/>
  <c r="K153" s="1"/>
  <c r="I153"/>
  <c r="J152"/>
  <c r="K152" s="1"/>
  <c r="I152"/>
  <c r="J151"/>
  <c r="K151" s="1"/>
  <c r="I151"/>
  <c r="J150"/>
  <c r="K150" s="1"/>
  <c r="I150"/>
  <c r="J149"/>
  <c r="K149" s="1"/>
  <c r="I149"/>
  <c r="J148"/>
  <c r="K148" s="1"/>
  <c r="I148"/>
  <c r="J147"/>
  <c r="K147" s="1"/>
  <c r="I147"/>
  <c r="J146"/>
  <c r="K146" s="1"/>
  <c r="I146"/>
  <c r="J145"/>
  <c r="K145" s="1"/>
  <c r="I145"/>
  <c r="J144"/>
  <c r="K144" s="1"/>
  <c r="I144"/>
  <c r="J143"/>
  <c r="K143" s="1"/>
  <c r="I143"/>
  <c r="J142"/>
  <c r="K142" s="1"/>
  <c r="I142"/>
  <c r="J141"/>
  <c r="K141" s="1"/>
  <c r="I141"/>
  <c r="J140"/>
  <c r="K140" s="1"/>
  <c r="I140"/>
  <c r="J139"/>
  <c r="K139" s="1"/>
  <c r="I139"/>
  <c r="J138"/>
  <c r="K138" s="1"/>
  <c r="I138"/>
  <c r="J137"/>
  <c r="K137" s="1"/>
  <c r="I137"/>
  <c r="J136"/>
  <c r="K136" s="1"/>
  <c r="I136"/>
  <c r="J135"/>
  <c r="K135" s="1"/>
  <c r="I135"/>
  <c r="J134"/>
  <c r="K134" s="1"/>
  <c r="I134"/>
  <c r="J133"/>
  <c r="K133" s="1"/>
  <c r="I133"/>
  <c r="J132"/>
  <c r="K132" s="1"/>
  <c r="I132"/>
  <c r="J131"/>
  <c r="K131" s="1"/>
  <c r="I131"/>
  <c r="J130"/>
  <c r="K130" s="1"/>
  <c r="I130"/>
  <c r="J129"/>
  <c r="K129" s="1"/>
  <c r="I129"/>
  <c r="J128"/>
  <c r="K128" s="1"/>
  <c r="I128"/>
  <c r="J127"/>
  <c r="K127" s="1"/>
  <c r="I127"/>
  <c r="J126"/>
  <c r="K126" s="1"/>
  <c r="I126"/>
  <c r="J125"/>
  <c r="K125" s="1"/>
  <c r="I125"/>
  <c r="J124"/>
  <c r="K124" s="1"/>
  <c r="I124"/>
  <c r="J123"/>
  <c r="K123" s="1"/>
  <c r="I123"/>
  <c r="J122"/>
  <c r="K122" s="1"/>
  <c r="I122"/>
  <c r="K121"/>
  <c r="J121"/>
  <c r="I121"/>
  <c r="J120"/>
  <c r="K120" s="1"/>
  <c r="I120"/>
  <c r="J119"/>
  <c r="K119" s="1"/>
  <c r="I119"/>
  <c r="J118"/>
  <c r="K118" s="1"/>
  <c r="I118"/>
  <c r="J117"/>
  <c r="K117" s="1"/>
  <c r="I117"/>
  <c r="J116"/>
  <c r="K116" s="1"/>
  <c r="I116"/>
  <c r="J115"/>
  <c r="K115" s="1"/>
  <c r="I115"/>
  <c r="X114"/>
  <c r="Y114"/>
  <c r="P173" s="1"/>
  <c r="J114"/>
  <c r="K114" s="1"/>
  <c r="I114"/>
  <c r="X113"/>
  <c r="Y113" s="1"/>
  <c r="P171" s="1"/>
  <c r="J113"/>
  <c r="K113" s="1"/>
  <c r="I113"/>
  <c r="X112"/>
  <c r="Y112" s="1"/>
  <c r="J112"/>
  <c r="K112" s="1"/>
  <c r="I112"/>
  <c r="X111"/>
  <c r="Y111" s="1"/>
  <c r="J111"/>
  <c r="K111" s="1"/>
  <c r="X110"/>
  <c r="Y110" s="1"/>
  <c r="P170" s="1"/>
  <c r="J110"/>
  <c r="K110" s="1"/>
  <c r="I110"/>
  <c r="X109"/>
  <c r="Y109" s="1"/>
  <c r="P169" s="1"/>
  <c r="J109"/>
  <c r="K109" s="1"/>
  <c r="I109"/>
  <c r="X108"/>
  <c r="Y108" s="1"/>
  <c r="P168" s="1"/>
  <c r="J108"/>
  <c r="K108" s="1"/>
  <c r="I108"/>
  <c r="X107"/>
  <c r="Y107" s="1"/>
  <c r="P167" s="1"/>
  <c r="J107"/>
  <c r="K107" s="1"/>
  <c r="I107"/>
  <c r="X106"/>
  <c r="Y106" s="1"/>
  <c r="P164" s="1"/>
  <c r="J106"/>
  <c r="K106" s="1"/>
  <c r="I106"/>
  <c r="X105"/>
  <c r="Y105" s="1"/>
  <c r="P163" s="1"/>
  <c r="J105"/>
  <c r="K105" s="1"/>
  <c r="I105"/>
  <c r="X104"/>
  <c r="Y104" s="1"/>
  <c r="J104"/>
  <c r="K104" s="1"/>
  <c r="I104"/>
  <c r="X103"/>
  <c r="Y103" s="1"/>
  <c r="P159" s="1"/>
  <c r="J103"/>
  <c r="K103" s="1"/>
  <c r="I103"/>
  <c r="X102"/>
  <c r="Y102" s="1"/>
  <c r="P156" s="1"/>
  <c r="J102"/>
  <c r="K102" s="1"/>
  <c r="I102"/>
  <c r="X101"/>
  <c r="Y101" s="1"/>
  <c r="P155" s="1"/>
  <c r="J101"/>
  <c r="K101" s="1"/>
  <c r="I101"/>
  <c r="X100"/>
  <c r="Y100" s="1"/>
  <c r="P152" s="1"/>
  <c r="J100"/>
  <c r="K100" s="1"/>
  <c r="I100"/>
  <c r="X99"/>
  <c r="Y99" s="1"/>
  <c r="J99"/>
  <c r="K99" s="1"/>
  <c r="I99"/>
  <c r="X98"/>
  <c r="Y98" s="1"/>
  <c r="P151" s="1"/>
  <c r="J98"/>
  <c r="K98" s="1"/>
  <c r="I98"/>
  <c r="X97"/>
  <c r="Y97" s="1"/>
  <c r="P148" s="1"/>
  <c r="J97"/>
  <c r="K97" s="1"/>
  <c r="I97"/>
  <c r="X96"/>
  <c r="Y96" s="1"/>
  <c r="J96"/>
  <c r="K96" s="1"/>
  <c r="I96"/>
  <c r="X95"/>
  <c r="Y95" s="1"/>
  <c r="J95"/>
  <c r="K95" s="1"/>
  <c r="I95"/>
  <c r="X94"/>
  <c r="Y94" s="1"/>
  <c r="J94"/>
  <c r="K94" s="1"/>
  <c r="I94"/>
  <c r="X93"/>
  <c r="Y93" s="1"/>
  <c r="J93"/>
  <c r="K93" s="1"/>
  <c r="I93"/>
  <c r="X92"/>
  <c r="Y92" s="1"/>
  <c r="J92"/>
  <c r="K92" s="1"/>
  <c r="I92"/>
  <c r="X91"/>
  <c r="Y91" s="1"/>
  <c r="P147" s="1"/>
  <c r="J91"/>
  <c r="K91" s="1"/>
  <c r="I91"/>
  <c r="X90"/>
  <c r="Y90" s="1"/>
  <c r="P143" s="1"/>
  <c r="J90"/>
  <c r="K90" s="1"/>
  <c r="I90"/>
  <c r="X89"/>
  <c r="Y89" s="1"/>
  <c r="P141" s="1"/>
  <c r="J89"/>
  <c r="K89" s="1"/>
  <c r="I89"/>
  <c r="X88"/>
  <c r="Y88" s="1"/>
  <c r="P146" s="1"/>
  <c r="J88"/>
  <c r="K88" s="1"/>
  <c r="I88"/>
  <c r="X87"/>
  <c r="Y87" s="1"/>
  <c r="J87"/>
  <c r="K87" s="1"/>
  <c r="I87"/>
  <c r="X86"/>
  <c r="Y86" s="1"/>
  <c r="J86"/>
  <c r="K86" s="1"/>
  <c r="I86"/>
  <c r="X85"/>
  <c r="Y85" s="1"/>
  <c r="P137" s="1"/>
  <c r="J85"/>
  <c r="K85" s="1"/>
  <c r="I85"/>
  <c r="X84"/>
  <c r="Y84" s="1"/>
  <c r="P136" s="1"/>
  <c r="J84"/>
  <c r="K84" s="1"/>
  <c r="I84"/>
  <c r="X83"/>
  <c r="Y83" s="1"/>
  <c r="J83"/>
  <c r="K83" s="1"/>
  <c r="I83"/>
  <c r="X82"/>
  <c r="Y82" s="1"/>
  <c r="P126" s="1"/>
  <c r="J82"/>
  <c r="K82" s="1"/>
  <c r="I82"/>
  <c r="X81"/>
  <c r="Y81" s="1"/>
  <c r="P121" s="1"/>
  <c r="J81"/>
  <c r="K81" s="1"/>
  <c r="I81"/>
  <c r="X80"/>
  <c r="Y80" s="1"/>
  <c r="P119" s="1"/>
  <c r="K80"/>
  <c r="J80"/>
  <c r="I80"/>
  <c r="X79"/>
  <c r="Y79" s="1"/>
  <c r="K79"/>
  <c r="J79"/>
  <c r="I79"/>
  <c r="X78"/>
  <c r="Y78" s="1"/>
  <c r="P113" s="1"/>
  <c r="J78"/>
  <c r="K78" s="1"/>
  <c r="I78"/>
  <c r="X77"/>
  <c r="Y77" s="1"/>
  <c r="J77"/>
  <c r="K77" s="1"/>
  <c r="I77"/>
  <c r="X76"/>
  <c r="Y76" s="1"/>
  <c r="J76"/>
  <c r="K76" s="1"/>
  <c r="I76"/>
  <c r="X75"/>
  <c r="Y75" s="1"/>
  <c r="J75"/>
  <c r="K75" s="1"/>
  <c r="I75"/>
  <c r="X74"/>
  <c r="Y74" s="1"/>
  <c r="J74"/>
  <c r="K74" s="1"/>
  <c r="I74"/>
  <c r="X73"/>
  <c r="Y73" s="1"/>
  <c r="J73"/>
  <c r="K73" s="1"/>
  <c r="I73"/>
  <c r="X72"/>
  <c r="Y72" s="1"/>
  <c r="P96" s="1"/>
  <c r="J72"/>
  <c r="K72" s="1"/>
  <c r="I72"/>
  <c r="X71"/>
  <c r="Y71" s="1"/>
  <c r="J71"/>
  <c r="K71" s="1"/>
  <c r="I71"/>
  <c r="X70"/>
  <c r="Y70" s="1"/>
  <c r="J70"/>
  <c r="K70" s="1"/>
  <c r="I70"/>
  <c r="X69"/>
  <c r="Y69" s="1"/>
  <c r="J69"/>
  <c r="K69" s="1"/>
  <c r="I69"/>
  <c r="X68"/>
  <c r="Y68" s="1"/>
  <c r="J68"/>
  <c r="K68" s="1"/>
  <c r="I68"/>
  <c r="X67"/>
  <c r="Y67" s="1"/>
  <c r="J67"/>
  <c r="K67" s="1"/>
  <c r="I67"/>
  <c r="X66"/>
  <c r="Y66" s="1"/>
  <c r="P88" s="1"/>
  <c r="J66"/>
  <c r="I66"/>
  <c r="X65"/>
  <c r="Y65" s="1"/>
  <c r="J65"/>
  <c r="I65"/>
  <c r="X64"/>
  <c r="Y64" s="1"/>
  <c r="P87" s="1"/>
  <c r="J64"/>
  <c r="K64" s="1"/>
  <c r="I64"/>
  <c r="X63"/>
  <c r="Y63" s="1"/>
  <c r="J63"/>
  <c r="K63" s="1"/>
  <c r="I63"/>
  <c r="X62"/>
  <c r="Y62" s="1"/>
  <c r="J62"/>
  <c r="K62" s="1"/>
  <c r="I62"/>
  <c r="X61"/>
  <c r="Y61" s="1"/>
  <c r="J61"/>
  <c r="K61" s="1"/>
  <c r="I61"/>
  <c r="X60"/>
  <c r="Y60" s="1"/>
  <c r="J60"/>
  <c r="K60" s="1"/>
  <c r="I60"/>
  <c r="X59"/>
  <c r="Y59" s="1"/>
  <c r="P77" s="1"/>
  <c r="J59"/>
  <c r="K59" s="1"/>
  <c r="I59"/>
  <c r="X58"/>
  <c r="Y58" s="1"/>
  <c r="P67" s="1"/>
  <c r="J58"/>
  <c r="K58" s="1"/>
  <c r="I58"/>
  <c r="X57"/>
  <c r="Y57" s="1"/>
  <c r="P66" s="1"/>
  <c r="J57"/>
  <c r="K57" s="1"/>
  <c r="I57"/>
  <c r="X56"/>
  <c r="Y56" s="1"/>
  <c r="J56"/>
  <c r="K56" s="1"/>
  <c r="I56"/>
  <c r="X55"/>
  <c r="Y55" s="1"/>
  <c r="J55"/>
  <c r="K55" s="1"/>
  <c r="I55"/>
  <c r="X54"/>
  <c r="Y54" s="1"/>
  <c r="J54"/>
  <c r="K54" s="1"/>
  <c r="I54"/>
  <c r="X53"/>
  <c r="Y53" s="1"/>
  <c r="P62" s="1"/>
  <c r="J53"/>
  <c r="K53" s="1"/>
  <c r="I53"/>
  <c r="X52"/>
  <c r="Y52" s="1"/>
  <c r="P60" s="1"/>
  <c r="J52"/>
  <c r="K52" s="1"/>
  <c r="I52"/>
  <c r="X51"/>
  <c r="Y51" s="1"/>
  <c r="J51"/>
  <c r="K51" s="1"/>
  <c r="I51"/>
  <c r="X50"/>
  <c r="Y50" s="1"/>
  <c r="P56" s="1"/>
  <c r="J50"/>
  <c r="K50" s="1"/>
  <c r="I50"/>
  <c r="X49"/>
  <c r="Y49" s="1"/>
  <c r="U49"/>
  <c r="V49" s="1"/>
  <c r="J49"/>
  <c r="K49" s="1"/>
  <c r="I49"/>
  <c r="X48"/>
  <c r="Y48" s="1"/>
  <c r="P55" s="1"/>
  <c r="J48"/>
  <c r="K48" s="1"/>
  <c r="I48"/>
  <c r="X47"/>
  <c r="Y47" s="1"/>
  <c r="P54" s="1"/>
  <c r="J47"/>
  <c r="K47" s="1"/>
  <c r="I47"/>
  <c r="X46"/>
  <c r="Y46" s="1"/>
  <c r="U46"/>
  <c r="V46" s="1"/>
  <c r="J46"/>
  <c r="K46" s="1"/>
  <c r="I46"/>
  <c r="X45"/>
  <c r="Y45" s="1"/>
  <c r="U45"/>
  <c r="V45" s="1"/>
  <c r="J45"/>
  <c r="K45" s="1"/>
  <c r="I45"/>
  <c r="X44"/>
  <c r="Y44" s="1"/>
  <c r="J44"/>
  <c r="K44" s="1"/>
  <c r="I44"/>
  <c r="X43"/>
  <c r="Y43" s="1"/>
  <c r="P44" s="1"/>
  <c r="J43"/>
  <c r="K43" s="1"/>
  <c r="I43"/>
  <c r="H39"/>
  <c r="G39"/>
  <c r="J38"/>
  <c r="K38" s="1"/>
  <c r="N38" s="1"/>
  <c r="I38"/>
  <c r="J37"/>
  <c r="K37" s="1"/>
  <c r="N37" s="1"/>
  <c r="I37"/>
  <c r="J36"/>
  <c r="K36" s="1"/>
  <c r="I36"/>
  <c r="J35"/>
  <c r="K35" s="1"/>
  <c r="N35" s="1"/>
  <c r="I35"/>
  <c r="J34"/>
  <c r="K34" s="1"/>
  <c r="I34"/>
  <c r="J33"/>
  <c r="K33" s="1"/>
  <c r="N33" s="1"/>
  <c r="I33"/>
  <c r="J32"/>
  <c r="K32" s="1"/>
  <c r="I32"/>
  <c r="J31"/>
  <c r="K31" s="1"/>
  <c r="N31" s="1"/>
  <c r="I31"/>
  <c r="J30"/>
  <c r="K30" s="1"/>
  <c r="N30" s="1"/>
  <c r="I30"/>
  <c r="J29"/>
  <c r="K29" s="1"/>
  <c r="N29" s="1"/>
  <c r="I29"/>
  <c r="J28"/>
  <c r="K28" s="1"/>
  <c r="I28"/>
  <c r="J27"/>
  <c r="K27" s="1"/>
  <c r="N27" s="1"/>
  <c r="I27"/>
  <c r="J26"/>
  <c r="K26" s="1"/>
  <c r="N26" s="1"/>
  <c r="I26"/>
  <c r="J25"/>
  <c r="K25" s="1"/>
  <c r="N25" s="1"/>
  <c r="I25"/>
  <c r="J24"/>
  <c r="K24" s="1"/>
  <c r="I24"/>
  <c r="J23"/>
  <c r="K23" s="1"/>
  <c r="M23" s="1"/>
  <c r="I23"/>
  <c r="J22"/>
  <c r="K22" s="1"/>
  <c r="N22" s="1"/>
  <c r="I22"/>
  <c r="J21"/>
  <c r="K21" s="1"/>
  <c r="N21" s="1"/>
  <c r="I21"/>
  <c r="J20"/>
  <c r="K20" s="1"/>
  <c r="I20"/>
  <c r="J19"/>
  <c r="K19" s="1"/>
  <c r="N19" s="1"/>
  <c r="I19"/>
  <c r="X18"/>
  <c r="Y18" s="1"/>
  <c r="P38" s="1"/>
  <c r="J18"/>
  <c r="K18" s="1"/>
  <c r="N18" s="1"/>
  <c r="I18"/>
  <c r="X17"/>
  <c r="Y17" s="1"/>
  <c r="J17"/>
  <c r="K17" s="1"/>
  <c r="M17" s="1"/>
  <c r="I17"/>
  <c r="X16"/>
  <c r="Y16" s="1"/>
  <c r="P35" s="1"/>
  <c r="J16"/>
  <c r="K16" s="1"/>
  <c r="M16" s="1"/>
  <c r="I16"/>
  <c r="X15"/>
  <c r="Y15" s="1"/>
  <c r="P33" s="1"/>
  <c r="J15"/>
  <c r="K15" s="1"/>
  <c r="M15" s="1"/>
  <c r="I15"/>
  <c r="X14"/>
  <c r="Y14" s="1"/>
  <c r="P32" s="1"/>
  <c r="J14"/>
  <c r="K14" s="1"/>
  <c r="I14"/>
  <c r="X13"/>
  <c r="Y13" s="1"/>
  <c r="J13"/>
  <c r="K13" s="1"/>
  <c r="N13" s="1"/>
  <c r="I13"/>
  <c r="X12"/>
  <c r="Y12" s="1"/>
  <c r="J12"/>
  <c r="K12" s="1"/>
  <c r="N12" s="1"/>
  <c r="I12"/>
  <c r="X11"/>
  <c r="Y11" s="1"/>
  <c r="J11"/>
  <c r="K11" s="1"/>
  <c r="I11"/>
  <c r="X10"/>
  <c r="Y10" s="1"/>
  <c r="J10"/>
  <c r="K10" s="1"/>
  <c r="N10" s="1"/>
  <c r="I10"/>
  <c r="X9"/>
  <c r="Y9" s="1"/>
  <c r="J9"/>
  <c r="K9" s="1"/>
  <c r="I9"/>
  <c r="X8"/>
  <c r="Y8" s="1"/>
  <c r="J8"/>
  <c r="K8" s="1"/>
  <c r="M8" s="1"/>
  <c r="I8"/>
  <c r="X7"/>
  <c r="Y7" s="1"/>
  <c r="P7" s="1"/>
  <c r="J7"/>
  <c r="K7" s="1"/>
  <c r="N7" s="1"/>
  <c r="I7"/>
  <c r="X6"/>
  <c r="Y6" s="1"/>
  <c r="P6" s="1"/>
  <c r="J6"/>
  <c r="K6" s="1"/>
  <c r="N6" s="1"/>
  <c r="I6"/>
  <c r="J79" i="109"/>
  <c r="H174"/>
  <c r="G174"/>
  <c r="J173"/>
  <c r="K173" s="1"/>
  <c r="I173"/>
  <c r="J172"/>
  <c r="K172" s="1"/>
  <c r="I172"/>
  <c r="J171"/>
  <c r="K171" s="1"/>
  <c r="I171"/>
  <c r="J170"/>
  <c r="K170" s="1"/>
  <c r="I170"/>
  <c r="J169"/>
  <c r="K169" s="1"/>
  <c r="I169"/>
  <c r="J168"/>
  <c r="K168" s="1"/>
  <c r="I168"/>
  <c r="J167"/>
  <c r="K167" s="1"/>
  <c r="I167"/>
  <c r="J166"/>
  <c r="K166" s="1"/>
  <c r="I166"/>
  <c r="J165"/>
  <c r="K165" s="1"/>
  <c r="I165"/>
  <c r="J164"/>
  <c r="K164" s="1"/>
  <c r="I164"/>
  <c r="J163"/>
  <c r="K163" s="1"/>
  <c r="I163"/>
  <c r="J162"/>
  <c r="K162" s="1"/>
  <c r="I162"/>
  <c r="J161"/>
  <c r="K161" s="1"/>
  <c r="I161"/>
  <c r="J160"/>
  <c r="K160" s="1"/>
  <c r="I160"/>
  <c r="J159"/>
  <c r="K159" s="1"/>
  <c r="I159"/>
  <c r="J158"/>
  <c r="K158" s="1"/>
  <c r="I158"/>
  <c r="J157"/>
  <c r="K157" s="1"/>
  <c r="I157"/>
  <c r="J156"/>
  <c r="K156" s="1"/>
  <c r="I156"/>
  <c r="J155"/>
  <c r="K155" s="1"/>
  <c r="I155"/>
  <c r="J154"/>
  <c r="K154" s="1"/>
  <c r="I154"/>
  <c r="J153"/>
  <c r="K153" s="1"/>
  <c r="I153"/>
  <c r="J152"/>
  <c r="K152" s="1"/>
  <c r="I152"/>
  <c r="J151"/>
  <c r="K151" s="1"/>
  <c r="I151"/>
  <c r="J150"/>
  <c r="K150" s="1"/>
  <c r="I150"/>
  <c r="J149"/>
  <c r="K149" s="1"/>
  <c r="I149"/>
  <c r="J148"/>
  <c r="K148" s="1"/>
  <c r="I148"/>
  <c r="J147"/>
  <c r="K147" s="1"/>
  <c r="I147"/>
  <c r="J146"/>
  <c r="K146" s="1"/>
  <c r="I146"/>
  <c r="J145"/>
  <c r="K145" s="1"/>
  <c r="I145"/>
  <c r="J144"/>
  <c r="K144" s="1"/>
  <c r="I144"/>
  <c r="J143"/>
  <c r="K143" s="1"/>
  <c r="I143"/>
  <c r="J142"/>
  <c r="K142" s="1"/>
  <c r="I142"/>
  <c r="J141"/>
  <c r="K141" s="1"/>
  <c r="I141"/>
  <c r="J140"/>
  <c r="K140" s="1"/>
  <c r="I140"/>
  <c r="J139"/>
  <c r="K139" s="1"/>
  <c r="I139"/>
  <c r="J138"/>
  <c r="K138" s="1"/>
  <c r="I138"/>
  <c r="J137"/>
  <c r="K137" s="1"/>
  <c r="I137"/>
  <c r="J136"/>
  <c r="K136" s="1"/>
  <c r="I136"/>
  <c r="J135"/>
  <c r="K135" s="1"/>
  <c r="I135"/>
  <c r="J134"/>
  <c r="K134" s="1"/>
  <c r="I134"/>
  <c r="J133"/>
  <c r="K133" s="1"/>
  <c r="I133"/>
  <c r="J132"/>
  <c r="K132" s="1"/>
  <c r="I132"/>
  <c r="J131"/>
  <c r="K131" s="1"/>
  <c r="I131"/>
  <c r="J130"/>
  <c r="K130" s="1"/>
  <c r="I130"/>
  <c r="J129"/>
  <c r="K129" s="1"/>
  <c r="I129"/>
  <c r="J128"/>
  <c r="K128" s="1"/>
  <c r="I128"/>
  <c r="J127"/>
  <c r="K127" s="1"/>
  <c r="I127"/>
  <c r="J126"/>
  <c r="K126" s="1"/>
  <c r="I126"/>
  <c r="J125"/>
  <c r="K125" s="1"/>
  <c r="I125"/>
  <c r="J124"/>
  <c r="K124" s="1"/>
  <c r="I124"/>
  <c r="J123"/>
  <c r="K123" s="1"/>
  <c r="I123"/>
  <c r="J122"/>
  <c r="K122" s="1"/>
  <c r="I122"/>
  <c r="K121"/>
  <c r="J121"/>
  <c r="I121"/>
  <c r="J120"/>
  <c r="K120" s="1"/>
  <c r="I120"/>
  <c r="J119"/>
  <c r="K119" s="1"/>
  <c r="I119"/>
  <c r="J118"/>
  <c r="K118" s="1"/>
  <c r="I118"/>
  <c r="J117"/>
  <c r="K117" s="1"/>
  <c r="I117"/>
  <c r="J116"/>
  <c r="K116" s="1"/>
  <c r="I116"/>
  <c r="J115"/>
  <c r="K115" s="1"/>
  <c r="I115"/>
  <c r="J114"/>
  <c r="K114" s="1"/>
  <c r="I114"/>
  <c r="J113"/>
  <c r="K113" s="1"/>
  <c r="I113"/>
  <c r="J112"/>
  <c r="K112" s="1"/>
  <c r="I112"/>
  <c r="J111"/>
  <c r="K111" s="1"/>
  <c r="I111"/>
  <c r="J110"/>
  <c r="K110" s="1"/>
  <c r="I110"/>
  <c r="J109"/>
  <c r="K109" s="1"/>
  <c r="I109"/>
  <c r="J108"/>
  <c r="K108" s="1"/>
  <c r="I108"/>
  <c r="J107"/>
  <c r="K107" s="1"/>
  <c r="I107"/>
  <c r="J106"/>
  <c r="K106" s="1"/>
  <c r="I106"/>
  <c r="J105"/>
  <c r="K105" s="1"/>
  <c r="I105"/>
  <c r="J104"/>
  <c r="K104" s="1"/>
  <c r="I104"/>
  <c r="J103"/>
  <c r="K103" s="1"/>
  <c r="I103"/>
  <c r="J102"/>
  <c r="K102" s="1"/>
  <c r="I102"/>
  <c r="J101"/>
  <c r="K101" s="1"/>
  <c r="I101"/>
  <c r="J100"/>
  <c r="K100" s="1"/>
  <c r="I100"/>
  <c r="J99"/>
  <c r="K99" s="1"/>
  <c r="I99"/>
  <c r="J98"/>
  <c r="K98" s="1"/>
  <c r="I98"/>
  <c r="J97"/>
  <c r="K97" s="1"/>
  <c r="I97"/>
  <c r="J96"/>
  <c r="K96" s="1"/>
  <c r="I96"/>
  <c r="J95"/>
  <c r="K95" s="1"/>
  <c r="I95"/>
  <c r="J94"/>
  <c r="K94" s="1"/>
  <c r="I94"/>
  <c r="J93"/>
  <c r="K93" s="1"/>
  <c r="I93"/>
  <c r="J92"/>
  <c r="K92" s="1"/>
  <c r="I92"/>
  <c r="J91"/>
  <c r="K91" s="1"/>
  <c r="I91"/>
  <c r="J90"/>
  <c r="K90" s="1"/>
  <c r="I90"/>
  <c r="J89"/>
  <c r="K89" s="1"/>
  <c r="I89"/>
  <c r="J88"/>
  <c r="K88" s="1"/>
  <c r="I88"/>
  <c r="J87"/>
  <c r="K87" s="1"/>
  <c r="I87"/>
  <c r="J86"/>
  <c r="K86" s="1"/>
  <c r="I86"/>
  <c r="J85"/>
  <c r="K85" s="1"/>
  <c r="I85"/>
  <c r="J84"/>
  <c r="K84" s="1"/>
  <c r="I84"/>
  <c r="J83"/>
  <c r="K83" s="1"/>
  <c r="I83"/>
  <c r="J82"/>
  <c r="K82" s="1"/>
  <c r="I82"/>
  <c r="J81"/>
  <c r="K81" s="1"/>
  <c r="I81"/>
  <c r="K80"/>
  <c r="J80"/>
  <c r="I80"/>
  <c r="K79"/>
  <c r="I79"/>
  <c r="J78"/>
  <c r="K78" s="1"/>
  <c r="I78"/>
  <c r="J77"/>
  <c r="K77" s="1"/>
  <c r="I77"/>
  <c r="J76"/>
  <c r="K76" s="1"/>
  <c r="I76"/>
  <c r="J75"/>
  <c r="K75" s="1"/>
  <c r="I75"/>
  <c r="J74"/>
  <c r="K74" s="1"/>
  <c r="I74"/>
  <c r="J73"/>
  <c r="K73" s="1"/>
  <c r="I73"/>
  <c r="P105" i="114"/>
  <c r="P101"/>
  <c r="P138"/>
  <c r="M26"/>
  <c r="M30"/>
  <c r="M34"/>
  <c r="N34"/>
  <c r="M38"/>
  <c r="M7"/>
  <c r="M27"/>
  <c r="M31"/>
  <c r="M35"/>
  <c r="M19"/>
  <c r="M10"/>
  <c r="M29"/>
  <c r="M33"/>
  <c r="M37"/>
  <c r="M21"/>
  <c r="N15"/>
  <c r="N17"/>
  <c r="P59"/>
  <c r="P57"/>
  <c r="P65"/>
  <c r="N16"/>
  <c r="P52"/>
  <c r="P48"/>
  <c r="P51"/>
  <c r="P47"/>
  <c r="P50"/>
  <c r="P53"/>
  <c r="P49"/>
  <c r="P144"/>
  <c r="P145"/>
  <c r="P46"/>
  <c r="P72"/>
  <c r="P132"/>
  <c r="P131"/>
  <c r="P140"/>
  <c r="P139"/>
  <c r="P172"/>
  <c r="P130"/>
  <c r="P153"/>
  <c r="P73"/>
  <c r="P120"/>
  <c r="P133"/>
  <c r="P142"/>
  <c r="P149"/>
  <c r="P158"/>
  <c r="P165"/>
  <c r="P110"/>
  <c r="P102"/>
  <c r="P107"/>
  <c r="P75"/>
  <c r="P124"/>
  <c r="P160"/>
  <c r="P122"/>
  <c r="P154"/>
  <c r="P161"/>
  <c r="P134"/>
  <c r="P157"/>
  <c r="P166"/>
  <c r="I37" i="109"/>
  <c r="H39"/>
  <c r="G39"/>
  <c r="J72"/>
  <c r="K72" s="1"/>
  <c r="I72"/>
  <c r="J71"/>
  <c r="K71" s="1"/>
  <c r="I71"/>
  <c r="J70"/>
  <c r="K70" s="1"/>
  <c r="I70"/>
  <c r="J69"/>
  <c r="K69" s="1"/>
  <c r="I69"/>
  <c r="J68"/>
  <c r="K68" s="1"/>
  <c r="I68"/>
  <c r="J67"/>
  <c r="K67" s="1"/>
  <c r="I67"/>
  <c r="J66"/>
  <c r="K66" s="1"/>
  <c r="I66"/>
  <c r="J65"/>
  <c r="K65" s="1"/>
  <c r="I65"/>
  <c r="J64"/>
  <c r="K64" s="1"/>
  <c r="I64"/>
  <c r="J63"/>
  <c r="K63" s="1"/>
  <c r="I63"/>
  <c r="J62"/>
  <c r="K62" s="1"/>
  <c r="I62"/>
  <c r="J61"/>
  <c r="K61" s="1"/>
  <c r="I61"/>
  <c r="J60"/>
  <c r="K60" s="1"/>
  <c r="I60"/>
  <c r="J59"/>
  <c r="K59" s="1"/>
  <c r="I59"/>
  <c r="J58"/>
  <c r="K58" s="1"/>
  <c r="I58"/>
  <c r="J57"/>
  <c r="K57" s="1"/>
  <c r="I57"/>
  <c r="J56"/>
  <c r="K56" s="1"/>
  <c r="I56"/>
  <c r="J55"/>
  <c r="K55" s="1"/>
  <c r="I55"/>
  <c r="J54"/>
  <c r="K54" s="1"/>
  <c r="I54"/>
  <c r="J53"/>
  <c r="K53" s="1"/>
  <c r="I53"/>
  <c r="J52"/>
  <c r="K52" s="1"/>
  <c r="I52"/>
  <c r="J51"/>
  <c r="K51" s="1"/>
  <c r="I51"/>
  <c r="J50"/>
  <c r="K50" s="1"/>
  <c r="I50"/>
  <c r="J49"/>
  <c r="K49" s="1"/>
  <c r="I49"/>
  <c r="J48"/>
  <c r="K48" s="1"/>
  <c r="I48"/>
  <c r="J47"/>
  <c r="K47" s="1"/>
  <c r="I47"/>
  <c r="J46"/>
  <c r="K46" s="1"/>
  <c r="I46"/>
  <c r="J45"/>
  <c r="K45" s="1"/>
  <c r="I45"/>
  <c r="J44"/>
  <c r="K44" s="1"/>
  <c r="I44"/>
  <c r="J43"/>
  <c r="K43" s="1"/>
  <c r="I43"/>
  <c r="J27"/>
  <c r="K27" s="1"/>
  <c r="N27" s="1"/>
  <c r="I27"/>
  <c r="X114"/>
  <c r="Y114" s="1"/>
  <c r="X113"/>
  <c r="Y113" s="1"/>
  <c r="P171" s="1"/>
  <c r="X112"/>
  <c r="Y112" s="1"/>
  <c r="X111"/>
  <c r="Y111" s="1"/>
  <c r="X110"/>
  <c r="Y110" s="1"/>
  <c r="P170" s="1"/>
  <c r="X109"/>
  <c r="Y109" s="1"/>
  <c r="P169" s="1"/>
  <c r="X108"/>
  <c r="Y108" s="1"/>
  <c r="P168" s="1"/>
  <c r="X107"/>
  <c r="Y107" s="1"/>
  <c r="P167" s="1"/>
  <c r="X106"/>
  <c r="Y106" s="1"/>
  <c r="X105"/>
  <c r="Y105" s="1"/>
  <c r="X104"/>
  <c r="Y104" s="1"/>
  <c r="X103"/>
  <c r="Y103" s="1"/>
  <c r="X102"/>
  <c r="Y102" s="1"/>
  <c r="P156" s="1"/>
  <c r="X101"/>
  <c r="Y101" s="1"/>
  <c r="X100"/>
  <c r="Y100" s="1"/>
  <c r="P152" s="1"/>
  <c r="X99"/>
  <c r="Y99" s="1"/>
  <c r="X98"/>
  <c r="Y98" s="1"/>
  <c r="P151" s="1"/>
  <c r="X97"/>
  <c r="Y97" s="1"/>
  <c r="X96"/>
  <c r="Y96" s="1"/>
  <c r="X95"/>
  <c r="Y95" s="1"/>
  <c r="X94"/>
  <c r="Y94" s="1"/>
  <c r="X93"/>
  <c r="Y93" s="1"/>
  <c r="X92"/>
  <c r="Y92" s="1"/>
  <c r="X91"/>
  <c r="Y91" s="1"/>
  <c r="P147" s="1"/>
  <c r="X90"/>
  <c r="Y90" s="1"/>
  <c r="X89"/>
  <c r="Y89" s="1"/>
  <c r="P142" s="1"/>
  <c r="X88"/>
  <c r="Y88" s="1"/>
  <c r="P146" s="1"/>
  <c r="X87"/>
  <c r="Y87" s="1"/>
  <c r="X86"/>
  <c r="Y86" s="1"/>
  <c r="X85"/>
  <c r="Y85" s="1"/>
  <c r="X84"/>
  <c r="Y84" s="1"/>
  <c r="X83"/>
  <c r="Y83" s="1"/>
  <c r="P128" s="1"/>
  <c r="X82"/>
  <c r="Y82" s="1"/>
  <c r="X81"/>
  <c r="Y81" s="1"/>
  <c r="P121" s="1"/>
  <c r="X80"/>
  <c r="Y80" s="1"/>
  <c r="P120" s="1"/>
  <c r="X79"/>
  <c r="Y79" s="1"/>
  <c r="X78"/>
  <c r="Y78" s="1"/>
  <c r="P113" s="1"/>
  <c r="X77"/>
  <c r="Y77" s="1"/>
  <c r="X76"/>
  <c r="Y76" s="1"/>
  <c r="X75"/>
  <c r="Y75" s="1"/>
  <c r="X74"/>
  <c r="Y74" s="1"/>
  <c r="X73"/>
  <c r="Y73" s="1"/>
  <c r="X72"/>
  <c r="Y72" s="1"/>
  <c r="X71"/>
  <c r="Y71" s="1"/>
  <c r="X70"/>
  <c r="Y70" s="1"/>
  <c r="X69"/>
  <c r="Y69" s="1"/>
  <c r="X68"/>
  <c r="Y68" s="1"/>
  <c r="X67"/>
  <c r="Y67" s="1"/>
  <c r="X66"/>
  <c r="Y66" s="1"/>
  <c r="P88" s="1"/>
  <c r="X65"/>
  <c r="Y65" s="1"/>
  <c r="X64"/>
  <c r="Y64" s="1"/>
  <c r="P87" s="1"/>
  <c r="X63"/>
  <c r="Y63" s="1"/>
  <c r="X62"/>
  <c r="Y62" s="1"/>
  <c r="X61"/>
  <c r="Y61" s="1"/>
  <c r="X60"/>
  <c r="Y60" s="1"/>
  <c r="X59"/>
  <c r="Y59" s="1"/>
  <c r="X58"/>
  <c r="Y58" s="1"/>
  <c r="X57"/>
  <c r="Y57" s="1"/>
  <c r="X56"/>
  <c r="Y56" s="1"/>
  <c r="X55"/>
  <c r="Y55" s="1"/>
  <c r="X54"/>
  <c r="Y54" s="1"/>
  <c r="X53"/>
  <c r="Y53" s="1"/>
  <c r="P62" s="1"/>
  <c r="X52"/>
  <c r="Y52" s="1"/>
  <c r="P61" s="1"/>
  <c r="X51"/>
  <c r="Y51" s="1"/>
  <c r="X50"/>
  <c r="Y50" s="1"/>
  <c r="P56" s="1"/>
  <c r="X49"/>
  <c r="Y49" s="1"/>
  <c r="U49"/>
  <c r="V49" s="1"/>
  <c r="X48"/>
  <c r="Y48" s="1"/>
  <c r="P55" s="1"/>
  <c r="X47"/>
  <c r="Y47" s="1"/>
  <c r="P54" s="1"/>
  <c r="X46"/>
  <c r="Y46" s="1"/>
  <c r="U46"/>
  <c r="V46" s="1"/>
  <c r="X45"/>
  <c r="Y45" s="1"/>
  <c r="U45"/>
  <c r="V45" s="1"/>
  <c r="X44"/>
  <c r="Y44" s="1"/>
  <c r="X43"/>
  <c r="Y43" s="1"/>
  <c r="P46" s="1"/>
  <c r="J38"/>
  <c r="K38" s="1"/>
  <c r="I38"/>
  <c r="J37"/>
  <c r="K37" s="1"/>
  <c r="J36"/>
  <c r="K36" s="1"/>
  <c r="I36"/>
  <c r="J35"/>
  <c r="K35" s="1"/>
  <c r="I35"/>
  <c r="J34"/>
  <c r="K34" s="1"/>
  <c r="I34"/>
  <c r="J33"/>
  <c r="K33" s="1"/>
  <c r="N33" s="1"/>
  <c r="I33"/>
  <c r="J32"/>
  <c r="K32" s="1"/>
  <c r="I32"/>
  <c r="J31"/>
  <c r="K31" s="1"/>
  <c r="M31" s="1"/>
  <c r="I31"/>
  <c r="J30"/>
  <c r="K30" s="1"/>
  <c r="M30" s="1"/>
  <c r="I30"/>
  <c r="J29"/>
  <c r="K29" s="1"/>
  <c r="I29"/>
  <c r="J28"/>
  <c r="K28" s="1"/>
  <c r="M28" s="1"/>
  <c r="I28"/>
  <c r="J26"/>
  <c r="K26" s="1"/>
  <c r="I26"/>
  <c r="J25"/>
  <c r="K25" s="1"/>
  <c r="N25" s="1"/>
  <c r="I25"/>
  <c r="J24"/>
  <c r="K24" s="1"/>
  <c r="M24" s="1"/>
  <c r="I24"/>
  <c r="J23"/>
  <c r="K23" s="1"/>
  <c r="M23" s="1"/>
  <c r="I23"/>
  <c r="J22"/>
  <c r="K22" s="1"/>
  <c r="I22"/>
  <c r="J21"/>
  <c r="K21" s="1"/>
  <c r="N21" s="1"/>
  <c r="I21"/>
  <c r="J20"/>
  <c r="K20" s="1"/>
  <c r="I20"/>
  <c r="J19"/>
  <c r="K19" s="1"/>
  <c r="M19" s="1"/>
  <c r="I19"/>
  <c r="X18"/>
  <c r="Y18" s="1"/>
  <c r="P38" s="1"/>
  <c r="J18"/>
  <c r="K18" s="1"/>
  <c r="N18" s="1"/>
  <c r="I18"/>
  <c r="X17"/>
  <c r="Y17" s="1"/>
  <c r="P36" s="1"/>
  <c r="J17"/>
  <c r="K17" s="1"/>
  <c r="M17" s="1"/>
  <c r="I17"/>
  <c r="X16"/>
  <c r="Y16" s="1"/>
  <c r="P35" s="1"/>
  <c r="J16"/>
  <c r="K16" s="1"/>
  <c r="I16"/>
  <c r="X15"/>
  <c r="Y15" s="1"/>
  <c r="P34" s="1"/>
  <c r="J15"/>
  <c r="K15" s="1"/>
  <c r="N15" s="1"/>
  <c r="I15"/>
  <c r="X14"/>
  <c r="Y14" s="1"/>
  <c r="P32" s="1"/>
  <c r="J14"/>
  <c r="K14" s="1"/>
  <c r="N14" s="1"/>
  <c r="I14"/>
  <c r="X13"/>
  <c r="Y13" s="1"/>
  <c r="J13"/>
  <c r="K13" s="1"/>
  <c r="I13"/>
  <c r="X12"/>
  <c r="Y12" s="1"/>
  <c r="P20" s="1"/>
  <c r="J12"/>
  <c r="K12" s="1"/>
  <c r="M12" s="1"/>
  <c r="I12"/>
  <c r="X11"/>
  <c r="Y11" s="1"/>
  <c r="P15" s="1"/>
  <c r="J11"/>
  <c r="K11" s="1"/>
  <c r="I11"/>
  <c r="X10"/>
  <c r="Y10" s="1"/>
  <c r="J10"/>
  <c r="K10" s="1"/>
  <c r="M10" s="1"/>
  <c r="I10"/>
  <c r="X9"/>
  <c r="Y9" s="1"/>
  <c r="J9"/>
  <c r="K9" s="1"/>
  <c r="N9" s="1"/>
  <c r="I9"/>
  <c r="X8"/>
  <c r="Y8" s="1"/>
  <c r="J8"/>
  <c r="K8" s="1"/>
  <c r="N8" s="1"/>
  <c r="I8"/>
  <c r="X7"/>
  <c r="Y7" s="1"/>
  <c r="P7" s="1"/>
  <c r="J7"/>
  <c r="K7" s="1"/>
  <c r="I7"/>
  <c r="X6"/>
  <c r="Y6" s="1"/>
  <c r="P6" s="1"/>
  <c r="J6"/>
  <c r="K6" s="1"/>
  <c r="I6"/>
  <c r="P119"/>
  <c r="P45"/>
  <c r="P60"/>
  <c r="M14"/>
  <c r="N31"/>
  <c r="P25"/>
  <c r="P19"/>
  <c r="Y22" i="108"/>
  <c r="Z22" s="1"/>
  <c r="Y21"/>
  <c r="Z21" s="1"/>
  <c r="Y20"/>
  <c r="Z20" s="1"/>
  <c r="Y19"/>
  <c r="Z19" s="1"/>
  <c r="Y18"/>
  <c r="Z18" s="1"/>
  <c r="Y17"/>
  <c r="Z17" s="1"/>
  <c r="Y16"/>
  <c r="Z16" s="1"/>
  <c r="Y15"/>
  <c r="Z15" s="1"/>
  <c r="Y14"/>
  <c r="Z14"/>
  <c r="Y13"/>
  <c r="Z13" s="1"/>
  <c r="Y12"/>
  <c r="Z12" s="1"/>
  <c r="Y11"/>
  <c r="Z11" s="1"/>
  <c r="Y10"/>
  <c r="Z10" s="1"/>
  <c r="Y9"/>
  <c r="Z9" s="1"/>
  <c r="Y8"/>
  <c r="Z8" s="1"/>
  <c r="Y7"/>
  <c r="Z7" s="1"/>
  <c r="Y6"/>
  <c r="Z6" s="1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L22"/>
  <c r="L21"/>
  <c r="L20"/>
  <c r="L19"/>
  <c r="L18"/>
  <c r="L17"/>
  <c r="L16"/>
  <c r="L15"/>
  <c r="L14"/>
  <c r="L13"/>
  <c r="L12"/>
  <c r="L11"/>
  <c r="L10"/>
  <c r="L9"/>
  <c r="L8"/>
  <c r="L7"/>
  <c r="L6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O23"/>
  <c r="R71" s="1"/>
  <c r="S71" s="1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X17" i="16"/>
  <c r="W17"/>
  <c r="X38"/>
  <c r="W38"/>
  <c r="X9" i="58"/>
  <c r="W9"/>
  <c r="X9" i="63"/>
  <c r="W9"/>
  <c r="X11" i="31"/>
  <c r="Y11" s="1"/>
  <c r="Z11" s="1"/>
  <c r="W11"/>
  <c r="X16" i="40"/>
  <c r="W16"/>
  <c r="X15"/>
  <c r="W15"/>
  <c r="X30" i="36"/>
  <c r="W30"/>
  <c r="X22"/>
  <c r="W22"/>
  <c r="X31" i="85"/>
  <c r="W31"/>
  <c r="X17" i="18"/>
  <c r="Y17" s="1"/>
  <c r="Z17" s="1"/>
  <c r="W17"/>
  <c r="X23" i="64"/>
  <c r="W23"/>
  <c r="X10"/>
  <c r="W10"/>
  <c r="X11" i="75"/>
  <c r="W11"/>
  <c r="X10"/>
  <c r="W10"/>
  <c r="X10" i="38"/>
  <c r="Y10" s="1"/>
  <c r="Z10" s="1"/>
  <c r="W10"/>
  <c r="X57" i="8"/>
  <c r="W57"/>
  <c r="X17"/>
  <c r="Y17" s="1"/>
  <c r="Z17" s="1"/>
  <c r="W17"/>
  <c r="W18"/>
  <c r="X18" s="1"/>
  <c r="Y18" s="1"/>
  <c r="Z18" s="1"/>
  <c r="W30"/>
  <c r="X30" s="1"/>
  <c r="Y30" s="1"/>
  <c r="Z30" s="1"/>
  <c r="W29"/>
  <c r="X29" s="1"/>
  <c r="Y29" s="1"/>
  <c r="Z29" s="1"/>
  <c r="W28"/>
  <c r="X28" s="1"/>
  <c r="Y28" s="1"/>
  <c r="Z28" s="1"/>
  <c r="W27"/>
  <c r="X27" s="1"/>
  <c r="Y27" s="1"/>
  <c r="Z27" s="1"/>
  <c r="W26"/>
  <c r="X26" s="1"/>
  <c r="Y26" s="1"/>
  <c r="Z26" s="1"/>
  <c r="W21"/>
  <c r="X21" s="1"/>
  <c r="Y21" s="1"/>
  <c r="Z21" s="1"/>
  <c r="W20"/>
  <c r="X20" s="1"/>
  <c r="Y20" s="1"/>
  <c r="Z20" s="1"/>
  <c r="W19"/>
  <c r="X19" s="1"/>
  <c r="Y19" s="1"/>
  <c r="Z19" s="1"/>
  <c r="W9" i="43"/>
  <c r="X9" s="1"/>
  <c r="Y9" s="1"/>
  <c r="Z9" s="1"/>
  <c r="W9" i="89"/>
  <c r="X9" s="1"/>
  <c r="W10"/>
  <c r="X10"/>
  <c r="W24" i="58"/>
  <c r="X24" s="1"/>
  <c r="Y24" s="1"/>
  <c r="Z24" s="1"/>
  <c r="W30" i="21"/>
  <c r="X30" s="1"/>
  <c r="Y30" s="1"/>
  <c r="Z30" s="1"/>
  <c r="W29"/>
  <c r="X29" s="1"/>
  <c r="Y29" s="1"/>
  <c r="Z29" s="1"/>
  <c r="W12"/>
  <c r="X12" s="1"/>
  <c r="Y12" s="1"/>
  <c r="Z12" s="1"/>
  <c r="W11"/>
  <c r="X11" s="1"/>
  <c r="Y11" s="1"/>
  <c r="Z11" s="1"/>
  <c r="W36" i="40"/>
  <c r="X36" s="1"/>
  <c r="Y36" s="1"/>
  <c r="Z36" s="1"/>
  <c r="W17" i="34"/>
  <c r="X17" s="1"/>
  <c r="Y17" s="1"/>
  <c r="Z17" s="1"/>
  <c r="W16"/>
  <c r="X16" s="1"/>
  <c r="Y16" s="1"/>
  <c r="Z16" s="1"/>
  <c r="W44" i="15"/>
  <c r="X44" s="1"/>
  <c r="Y44" s="1"/>
  <c r="Z44" s="1"/>
  <c r="W43"/>
  <c r="X43" s="1"/>
  <c r="Y43" s="1"/>
  <c r="Z43" s="1"/>
  <c r="W17"/>
  <c r="X17" s="1"/>
  <c r="Y17" s="1"/>
  <c r="Z17" s="1"/>
  <c r="W20"/>
  <c r="X20" s="1"/>
  <c r="Y20" s="1"/>
  <c r="Z20" s="1"/>
  <c r="W23" i="13"/>
  <c r="X23" s="1"/>
  <c r="W16" i="8"/>
  <c r="X16" s="1"/>
  <c r="Y16" s="1"/>
  <c r="Z16" s="1"/>
  <c r="W15"/>
  <c r="X15" s="1"/>
  <c r="Y15" s="1"/>
  <c r="Z15" s="1"/>
  <c r="X9" i="69"/>
  <c r="W9"/>
  <c r="X10" i="35"/>
  <c r="Y10" s="1"/>
  <c r="Z10" s="1"/>
  <c r="W10"/>
  <c r="X26" i="31"/>
  <c r="Y26" s="1"/>
  <c r="Z26" s="1"/>
  <c r="W26"/>
  <c r="X15" i="16"/>
  <c r="W15"/>
  <c r="X37"/>
  <c r="W37"/>
  <c r="X22" i="13"/>
  <c r="Y22" s="1"/>
  <c r="Z22" s="1"/>
  <c r="W22"/>
  <c r="X9" i="59"/>
  <c r="W9"/>
  <c r="X9" i="64"/>
  <c r="W9"/>
  <c r="X24" i="32"/>
  <c r="Y24" s="1"/>
  <c r="Z24" s="1"/>
  <c r="W24"/>
  <c r="X52" i="13"/>
  <c r="Y52" s="1"/>
  <c r="Z52" s="1"/>
  <c r="W52"/>
  <c r="X21"/>
  <c r="W21"/>
  <c r="X49" i="14"/>
  <c r="Y49" s="1"/>
  <c r="Z49" s="1"/>
  <c r="W49"/>
  <c r="X17"/>
  <c r="Y17" s="1"/>
  <c r="Z17" s="1"/>
  <c r="W17"/>
  <c r="X9" i="102"/>
  <c r="W9"/>
  <c r="X10" i="31"/>
  <c r="Y10" s="1"/>
  <c r="Z10" s="1"/>
  <c r="W10"/>
  <c r="X14" i="16"/>
  <c r="W14"/>
  <c r="X10" i="21"/>
  <c r="W10"/>
  <c r="X35" i="40"/>
  <c r="Y35" s="1"/>
  <c r="Z35" s="1"/>
  <c r="W35"/>
  <c r="X34"/>
  <c r="W34"/>
  <c r="X14"/>
  <c r="W14"/>
  <c r="X13"/>
  <c r="Y13" s="1"/>
  <c r="Z13" s="1"/>
  <c r="W13"/>
  <c r="X12"/>
  <c r="Y12" s="1"/>
  <c r="Z12" s="1"/>
  <c r="W12"/>
  <c r="X11"/>
  <c r="W11"/>
  <c r="X10"/>
  <c r="Y10" s="1"/>
  <c r="Z10" s="1"/>
  <c r="W10"/>
  <c r="X9"/>
  <c r="W9"/>
  <c r="X21" i="36"/>
  <c r="Y21" s="1"/>
  <c r="Z21" s="1"/>
  <c r="W21"/>
  <c r="X21" i="99"/>
  <c r="W21"/>
  <c r="X10"/>
  <c r="Y10" s="1"/>
  <c r="Z10" s="1"/>
  <c r="W10"/>
  <c r="X16" i="15"/>
  <c r="W16"/>
  <c r="X15"/>
  <c r="Y15" s="1"/>
  <c r="Z15" s="1"/>
  <c r="W15"/>
  <c r="X9" i="98"/>
  <c r="W9"/>
  <c r="X19" i="96"/>
  <c r="Y19" s="1"/>
  <c r="Z19" s="1"/>
  <c r="W19"/>
  <c r="X9" i="32"/>
  <c r="Y9" s="1"/>
  <c r="Z9" s="1"/>
  <c r="W9"/>
  <c r="X15" i="34"/>
  <c r="Y15" s="1"/>
  <c r="Z15" s="1"/>
  <c r="W15"/>
  <c r="X14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X30" i="85"/>
  <c r="Y30" s="1"/>
  <c r="Z30" s="1"/>
  <c r="W30"/>
  <c r="X27" i="22"/>
  <c r="Y27" s="1"/>
  <c r="Z27" s="1"/>
  <c r="W27"/>
  <c r="X26"/>
  <c r="Y26" s="1"/>
  <c r="Z26" s="1"/>
  <c r="W26"/>
  <c r="X11"/>
  <c r="Y11" s="1"/>
  <c r="Z11" s="1"/>
  <c r="W11"/>
  <c r="X10"/>
  <c r="Y10" s="1"/>
  <c r="Z10" s="1"/>
  <c r="W10"/>
  <c r="X9"/>
  <c r="W9"/>
  <c r="X28"/>
  <c r="Y28" s="1"/>
  <c r="Z28" s="1"/>
  <c r="W28"/>
  <c r="X48" i="14"/>
  <c r="W48"/>
  <c r="X47"/>
  <c r="Y47" s="1"/>
  <c r="Z47" s="1"/>
  <c r="W47"/>
  <c r="X16"/>
  <c r="Y16" s="1"/>
  <c r="Z16" s="1"/>
  <c r="W16"/>
  <c r="X9" i="38"/>
  <c r="W9"/>
  <c r="X29" i="9"/>
  <c r="W29"/>
  <c r="X28"/>
  <c r="Y28" s="1"/>
  <c r="Z28" s="1"/>
  <c r="W28"/>
  <c r="X10"/>
  <c r="Y10" s="1"/>
  <c r="Z10" s="1"/>
  <c r="W10"/>
  <c r="X9"/>
  <c r="W9"/>
  <c r="X56" i="8"/>
  <c r="Y56" s="1"/>
  <c r="Z56" s="1"/>
  <c r="W56"/>
  <c r="X55"/>
  <c r="W55"/>
  <c r="X54"/>
  <c r="Y54" s="1"/>
  <c r="Z54" s="1"/>
  <c r="W54"/>
  <c r="X14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X45" i="7"/>
  <c r="Y45" s="1"/>
  <c r="Z45" s="1"/>
  <c r="W45"/>
  <c r="X12"/>
  <c r="W12"/>
  <c r="X11"/>
  <c r="Y11" s="1"/>
  <c r="Z11" s="1"/>
  <c r="W11"/>
  <c r="X10"/>
  <c r="Y10" s="1"/>
  <c r="Z10" s="1"/>
  <c r="W10"/>
  <c r="X23" i="103"/>
  <c r="Y23" s="1"/>
  <c r="Z23" s="1"/>
  <c r="W23"/>
  <c r="X22"/>
  <c r="Y22" s="1"/>
  <c r="Z22" s="1"/>
  <c r="W22"/>
  <c r="X21"/>
  <c r="Y21" s="1"/>
  <c r="Z21" s="1"/>
  <c r="W21"/>
  <c r="X9" i="86"/>
  <c r="W9"/>
  <c r="X10" i="104"/>
  <c r="Y10" s="1"/>
  <c r="Z10" s="1"/>
  <c r="W10"/>
  <c r="X9"/>
  <c r="W9"/>
  <c r="X20" i="99"/>
  <c r="Y20" s="1"/>
  <c r="Z20" s="1"/>
  <c r="W20"/>
  <c r="X9"/>
  <c r="Y9" s="1"/>
  <c r="Z9" s="1"/>
  <c r="W9"/>
  <c r="X21" i="101"/>
  <c r="Y21" s="1"/>
  <c r="Z21" s="1"/>
  <c r="W21"/>
  <c r="X9" i="100"/>
  <c r="Y9" s="1"/>
  <c r="Z9" s="1"/>
  <c r="W9"/>
  <c r="X29" i="85"/>
  <c r="Y29" s="1"/>
  <c r="Z29" s="1"/>
  <c r="W29"/>
  <c r="X9" i="35"/>
  <c r="Y9" s="1"/>
  <c r="Z9" s="1"/>
  <c r="W9"/>
  <c r="X9" i="33"/>
  <c r="W9"/>
  <c r="X23" i="17"/>
  <c r="W23"/>
  <c r="X10"/>
  <c r="Y10" s="1"/>
  <c r="Z10" s="1"/>
  <c r="W10"/>
  <c r="X9"/>
  <c r="Y9" s="1"/>
  <c r="Z9" s="1"/>
  <c r="W9"/>
  <c r="X22" i="58"/>
  <c r="Y22" s="1"/>
  <c r="Z22" s="1"/>
  <c r="W22"/>
  <c r="X36" i="16"/>
  <c r="Y36" s="1"/>
  <c r="Z36" s="1"/>
  <c r="W36"/>
  <c r="X11"/>
  <c r="Y11" s="1"/>
  <c r="Z11" s="1"/>
  <c r="W11"/>
  <c r="X10"/>
  <c r="Y10" s="1"/>
  <c r="Z10" s="1"/>
  <c r="W10"/>
  <c r="X33" i="40"/>
  <c r="W33"/>
  <c r="X9" i="79"/>
  <c r="Y9" s="1"/>
  <c r="Z9" s="1"/>
  <c r="W9"/>
  <c r="X21" i="107"/>
  <c r="Y21" s="1"/>
  <c r="Z21" s="1"/>
  <c r="W21"/>
  <c r="X9" i="16"/>
  <c r="Y9" s="1"/>
  <c r="Z9" s="1"/>
  <c r="W9"/>
  <c r="X9" i="21"/>
  <c r="Y9" s="1"/>
  <c r="Z9" s="1"/>
  <c r="W9"/>
  <c r="X42" i="15"/>
  <c r="W42"/>
  <c r="X41"/>
  <c r="Y41" s="1"/>
  <c r="Z41" s="1"/>
  <c r="W41"/>
  <c r="X14"/>
  <c r="W14"/>
  <c r="X12"/>
  <c r="Y12" s="1"/>
  <c r="Z12" s="1"/>
  <c r="W12"/>
  <c r="X10"/>
  <c r="Y10" s="1"/>
  <c r="Z10" s="1"/>
  <c r="W10"/>
  <c r="X9"/>
  <c r="W9"/>
  <c r="X9" i="75"/>
  <c r="W9"/>
  <c r="X48" i="13"/>
  <c r="Y48" s="1"/>
  <c r="Z48" s="1"/>
  <c r="W48"/>
  <c r="X47"/>
  <c r="Y47" s="1"/>
  <c r="Z47" s="1"/>
  <c r="W47"/>
  <c r="X46"/>
  <c r="Y46" s="1"/>
  <c r="Z46" s="1"/>
  <c r="W46"/>
  <c r="X17"/>
  <c r="Y17" s="1"/>
  <c r="Z17" s="1"/>
  <c r="W17"/>
  <c r="X16"/>
  <c r="Y16" s="1"/>
  <c r="Z16" s="1"/>
  <c r="W16"/>
  <c r="X15"/>
  <c r="Y15" s="1"/>
  <c r="Z15" s="1"/>
  <c r="W15"/>
  <c r="X13"/>
  <c r="Y13" s="1"/>
  <c r="Z13" s="1"/>
  <c r="W13"/>
  <c r="X12"/>
  <c r="W12"/>
  <c r="X11"/>
  <c r="Y11" s="1"/>
  <c r="Z11" s="1"/>
  <c r="W11"/>
  <c r="X10"/>
  <c r="Y10" s="1"/>
  <c r="Z10" s="1"/>
  <c r="W10"/>
  <c r="X9"/>
  <c r="Y9" s="1"/>
  <c r="Z9" s="1"/>
  <c r="W9"/>
  <c r="X45" i="14"/>
  <c r="W45"/>
  <c r="X44"/>
  <c r="Y44" s="1"/>
  <c r="Z44" s="1"/>
  <c r="W44"/>
  <c r="X43"/>
  <c r="W43"/>
  <c r="Y42"/>
  <c r="Z42" s="1"/>
  <c r="X13"/>
  <c r="W13"/>
  <c r="X12"/>
  <c r="Y12" s="1"/>
  <c r="Z12" s="1"/>
  <c r="W12"/>
  <c r="X11"/>
  <c r="W11"/>
  <c r="X10"/>
  <c r="Y10" s="1"/>
  <c r="Z10" s="1"/>
  <c r="W10"/>
  <c r="X9"/>
  <c r="W9"/>
  <c r="X10" i="20"/>
  <c r="W10"/>
  <c r="X9"/>
  <c r="W9"/>
  <c r="X12" i="11"/>
  <c r="Y12" s="1"/>
  <c r="W12"/>
  <c r="X11"/>
  <c r="Y11" s="1"/>
  <c r="W11"/>
  <c r="X10"/>
  <c r="Y10" s="1"/>
  <c r="Z10" s="1"/>
  <c r="W10"/>
  <c r="X9"/>
  <c r="Y9" s="1"/>
  <c r="Z9" s="1"/>
  <c r="W9"/>
  <c r="X51" i="8"/>
  <c r="W51"/>
  <c r="X50"/>
  <c r="W50"/>
  <c r="X9"/>
  <c r="Y9" s="1"/>
  <c r="Z9" s="1"/>
  <c r="W9"/>
  <c r="X22" i="10"/>
  <c r="Y22" s="1"/>
  <c r="Z22" s="1"/>
  <c r="W22"/>
  <c r="X21"/>
  <c r="W21"/>
  <c r="X11" i="47"/>
  <c r="W11"/>
  <c r="X10"/>
  <c r="W10"/>
  <c r="X9"/>
  <c r="Y9" s="1"/>
  <c r="Z9" s="1"/>
  <c r="W9"/>
  <c r="X22" i="68"/>
  <c r="Y22" s="1"/>
  <c r="Z22" s="1"/>
  <c r="W22"/>
  <c r="X9"/>
  <c r="W9"/>
  <c r="X9" i="27"/>
  <c r="W9"/>
  <c r="X25" i="107"/>
  <c r="Y25" s="1"/>
  <c r="Z25" s="1"/>
  <c r="W25"/>
  <c r="X24"/>
  <c r="Y24" s="1"/>
  <c r="Z24" s="1"/>
  <c r="W24"/>
  <c r="X23"/>
  <c r="Y23" s="1"/>
  <c r="Z23" s="1"/>
  <c r="W23"/>
  <c r="X22"/>
  <c r="Y22" s="1"/>
  <c r="Z22" s="1"/>
  <c r="W22"/>
  <c r="W13"/>
  <c r="X13" s="1"/>
  <c r="Y13" s="1"/>
  <c r="Z13" s="1"/>
  <c r="W12"/>
  <c r="X12" s="1"/>
  <c r="Y12" s="1"/>
  <c r="Z12" s="1"/>
  <c r="W11"/>
  <c r="X11" s="1"/>
  <c r="Y11" s="1"/>
  <c r="Z11" s="1"/>
  <c r="W10"/>
  <c r="X10" s="1"/>
  <c r="Y10" s="1"/>
  <c r="Z10" s="1"/>
  <c r="W9"/>
  <c r="X9" s="1"/>
  <c r="Y9" s="1"/>
  <c r="Z9" s="1"/>
  <c r="Y6"/>
  <c r="X30" i="13"/>
  <c r="Y30" s="1"/>
  <c r="Z30" s="1"/>
  <c r="W30"/>
  <c r="X63"/>
  <c r="Y63" s="1"/>
  <c r="Z63" s="1"/>
  <c r="W63"/>
  <c r="X62"/>
  <c r="Y62" s="1"/>
  <c r="Z62" s="1"/>
  <c r="W62"/>
  <c r="X61"/>
  <c r="Y61" s="1"/>
  <c r="Z61" s="1"/>
  <c r="W61"/>
  <c r="X60"/>
  <c r="Y60" s="1"/>
  <c r="Z60" s="1"/>
  <c r="W60"/>
  <c r="X59"/>
  <c r="Y59" s="1"/>
  <c r="Z59" s="1"/>
  <c r="W59"/>
  <c r="X58"/>
  <c r="Y58" s="1"/>
  <c r="Z58" s="1"/>
  <c r="W58"/>
  <c r="X48" i="7"/>
  <c r="Y48" s="1"/>
  <c r="Z48" s="1"/>
  <c r="W48"/>
  <c r="X28" i="13"/>
  <c r="Y28" s="1"/>
  <c r="Z28" s="1"/>
  <c r="W28"/>
  <c r="X27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Y23"/>
  <c r="Z23" s="1"/>
  <c r="X29"/>
  <c r="Y29" s="1"/>
  <c r="Z29" s="1"/>
  <c r="W29"/>
  <c r="Y21"/>
  <c r="Z21" s="1"/>
  <c r="Y9" i="14"/>
  <c r="Z9" s="1"/>
  <c r="W25" i="7"/>
  <c r="X25" s="1"/>
  <c r="Y25" s="1"/>
  <c r="Z25" s="1"/>
  <c r="W24"/>
  <c r="X24" s="1"/>
  <c r="Y24" s="1"/>
  <c r="Z24" s="1"/>
  <c r="W13"/>
  <c r="X13" s="1"/>
  <c r="Y13" s="1"/>
  <c r="Z13" s="1"/>
  <c r="X34" i="85"/>
  <c r="Y34" s="1"/>
  <c r="Z34" s="1"/>
  <c r="W34"/>
  <c r="X33"/>
  <c r="Y33" s="1"/>
  <c r="Z33" s="1"/>
  <c r="W33"/>
  <c r="X32"/>
  <c r="Y32" s="1"/>
  <c r="Z32" s="1"/>
  <c r="W32"/>
  <c r="Y31"/>
  <c r="Z31" s="1"/>
  <c r="W26" i="34"/>
  <c r="X26" s="1"/>
  <c r="Y26" s="1"/>
  <c r="Z26" s="1"/>
  <c r="X19" i="40"/>
  <c r="Y19" s="1"/>
  <c r="Z19" s="1"/>
  <c r="W19"/>
  <c r="X18"/>
  <c r="Y18" s="1"/>
  <c r="Z18" s="1"/>
  <c r="W18"/>
  <c r="X17"/>
  <c r="Y17" s="1"/>
  <c r="Z17" s="1"/>
  <c r="W17"/>
  <c r="Y16"/>
  <c r="Z16" s="1"/>
  <c r="W12" i="75"/>
  <c r="Z12"/>
  <c r="Z11"/>
  <c r="Z10"/>
  <c r="W60" i="8"/>
  <c r="X60" s="1"/>
  <c r="Y60" s="1"/>
  <c r="Z60" s="1"/>
  <c r="W59"/>
  <c r="X59" s="1"/>
  <c r="Y59" s="1"/>
  <c r="Z59" s="1"/>
  <c r="W58"/>
  <c r="X58" s="1"/>
  <c r="Y58" s="1"/>
  <c r="Z58" s="1"/>
  <c r="Y57"/>
  <c r="Z57" s="1"/>
  <c r="Y11" i="40"/>
  <c r="Z11" s="1"/>
  <c r="W21" i="15"/>
  <c r="X21" s="1"/>
  <c r="Y21" s="1"/>
  <c r="Z21" s="1"/>
  <c r="Y16"/>
  <c r="Z16" s="1"/>
  <c r="X53" i="14"/>
  <c r="Y53" s="1"/>
  <c r="Z53" s="1"/>
  <c r="W53"/>
  <c r="X52"/>
  <c r="Y52" s="1"/>
  <c r="Z52" s="1"/>
  <c r="W52"/>
  <c r="X51"/>
  <c r="Y51" s="1"/>
  <c r="Z51" s="1"/>
  <c r="W51"/>
  <c r="X50"/>
  <c r="Y50" s="1"/>
  <c r="Z50" s="1"/>
  <c r="W50"/>
  <c r="Y48"/>
  <c r="Z48" s="1"/>
  <c r="X12" i="104"/>
  <c r="Y12" s="1"/>
  <c r="Z12" s="1"/>
  <c r="W12"/>
  <c r="X13"/>
  <c r="Y13" s="1"/>
  <c r="Z13" s="1"/>
  <c r="W13"/>
  <c r="Z11"/>
  <c r="Y9"/>
  <c r="Z9" s="1"/>
  <c r="X27" i="103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X12" i="102"/>
  <c r="Y12" s="1"/>
  <c r="Z12" s="1"/>
  <c r="W12"/>
  <c r="X11"/>
  <c r="Y11" s="1"/>
  <c r="Z11" s="1"/>
  <c r="W11"/>
  <c r="X10"/>
  <c r="Y10" s="1"/>
  <c r="Z10" s="1"/>
  <c r="W10"/>
  <c r="Y9"/>
  <c r="Z9" s="1"/>
  <c r="X25" i="101"/>
  <c r="Y25" s="1"/>
  <c r="Z25" s="1"/>
  <c r="W25"/>
  <c r="X24"/>
  <c r="Y24" s="1"/>
  <c r="Z24" s="1"/>
  <c r="W24"/>
  <c r="X23"/>
  <c r="Y23" s="1"/>
  <c r="Z23" s="1"/>
  <c r="W23"/>
  <c r="X22"/>
  <c r="Y22" s="1"/>
  <c r="Z22" s="1"/>
  <c r="W22"/>
  <c r="W13"/>
  <c r="X13" s="1"/>
  <c r="Y13" s="1"/>
  <c r="Z13" s="1"/>
  <c r="W12"/>
  <c r="X12" s="1"/>
  <c r="Y12" s="1"/>
  <c r="Z12" s="1"/>
  <c r="W11"/>
  <c r="X11" s="1"/>
  <c r="Y11" s="1"/>
  <c r="Z11" s="1"/>
  <c r="W10"/>
  <c r="X10" s="1"/>
  <c r="Y10" s="1"/>
  <c r="Z10" s="1"/>
  <c r="W9"/>
  <c r="X9" s="1"/>
  <c r="Y9" s="1"/>
  <c r="Z9" s="1"/>
  <c r="W13" i="100"/>
  <c r="X13" s="1"/>
  <c r="Y13" s="1"/>
  <c r="Z13" s="1"/>
  <c r="W12"/>
  <c r="X12" s="1"/>
  <c r="Y12" s="1"/>
  <c r="Z12" s="1"/>
  <c r="W11"/>
  <c r="X11" s="1"/>
  <c r="Y11" s="1"/>
  <c r="Z11" s="1"/>
  <c r="W10"/>
  <c r="X10" s="1"/>
  <c r="Y10" s="1"/>
  <c r="Z10" s="1"/>
  <c r="X23" i="99"/>
  <c r="Y23" s="1"/>
  <c r="Z23" s="1"/>
  <c r="W23"/>
  <c r="Y21"/>
  <c r="Z21" s="1"/>
  <c r="X12"/>
  <c r="Y12" s="1"/>
  <c r="Z12" s="1"/>
  <c r="W12"/>
  <c r="X16" i="98"/>
  <c r="Y16" s="1"/>
  <c r="Z16" s="1"/>
  <c r="W16"/>
  <c r="X15"/>
  <c r="Y15" s="1"/>
  <c r="Z15" s="1"/>
  <c r="W15"/>
  <c r="X14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Y9"/>
  <c r="Z9" s="1"/>
  <c r="X21" i="97"/>
  <c r="Y21" s="1"/>
  <c r="Z21" s="1"/>
  <c r="W21"/>
  <c r="X20"/>
  <c r="Y20" s="1"/>
  <c r="Z20" s="1"/>
  <c r="W20"/>
  <c r="X19"/>
  <c r="Y19" s="1"/>
  <c r="Z19" s="1"/>
  <c r="W19"/>
  <c r="X11"/>
  <c r="Y11" s="1"/>
  <c r="Z11" s="1"/>
  <c r="W11"/>
  <c r="X10"/>
  <c r="Y10" s="1"/>
  <c r="Z10" s="1"/>
  <c r="W10"/>
  <c r="X9"/>
  <c r="Y9" s="1"/>
  <c r="Z9" s="1"/>
  <c r="W9"/>
  <c r="X21" i="96"/>
  <c r="Y21" s="1"/>
  <c r="Z21" s="1"/>
  <c r="W21"/>
  <c r="X20"/>
  <c r="Y20" s="1"/>
  <c r="Z20" s="1"/>
  <c r="W20"/>
  <c r="X11"/>
  <c r="Y11" s="1"/>
  <c r="Z11" s="1"/>
  <c r="W11"/>
  <c r="X10"/>
  <c r="Y10" s="1"/>
  <c r="Z10" s="1"/>
  <c r="W10"/>
  <c r="X9"/>
  <c r="Y9" s="1"/>
  <c r="Z9" s="1"/>
  <c r="W9"/>
  <c r="W18" i="31"/>
  <c r="X18" s="1"/>
  <c r="Y18" s="1"/>
  <c r="W17"/>
  <c r="X17" s="1"/>
  <c r="Y17" s="1"/>
  <c r="W16"/>
  <c r="X16" s="1"/>
  <c r="Y16" s="1"/>
  <c r="Z16" s="1"/>
  <c r="W15"/>
  <c r="X15" s="1"/>
  <c r="Y15" s="1"/>
  <c r="W13"/>
  <c r="X13" s="1"/>
  <c r="Y13" s="1"/>
  <c r="Z13" s="1"/>
  <c r="W12"/>
  <c r="X12" s="1"/>
  <c r="Y12" s="1"/>
  <c r="Z12" s="1"/>
  <c r="X30"/>
  <c r="Y30" s="1"/>
  <c r="Z30" s="1"/>
  <c r="W30"/>
  <c r="X29"/>
  <c r="Y29" s="1"/>
  <c r="Z29" s="1"/>
  <c r="W29"/>
  <c r="X28"/>
  <c r="Y28" s="1"/>
  <c r="Z28" s="1"/>
  <c r="W28"/>
  <c r="X27"/>
  <c r="Y27" s="1"/>
  <c r="Z27" s="1"/>
  <c r="W27"/>
  <c r="X28" i="16"/>
  <c r="Y28" s="1"/>
  <c r="Z28" s="1"/>
  <c r="W28"/>
  <c r="X27"/>
  <c r="Y27" s="1"/>
  <c r="Z27" s="1"/>
  <c r="W27"/>
  <c r="X26"/>
  <c r="Y26" s="1"/>
  <c r="Z26" s="1"/>
  <c r="W26"/>
  <c r="X25"/>
  <c r="Y25" s="1"/>
  <c r="Z25" s="1"/>
  <c r="W25"/>
  <c r="X35" i="21"/>
  <c r="Y35" s="1"/>
  <c r="Z35" s="1"/>
  <c r="W35"/>
  <c r="X33"/>
  <c r="Y33" s="1"/>
  <c r="Z33" s="1"/>
  <c r="W33"/>
  <c r="W36"/>
  <c r="X36"/>
  <c r="Y36" s="1"/>
  <c r="Z36" s="1"/>
  <c r="W37"/>
  <c r="X37"/>
  <c r="Y37" s="1"/>
  <c r="Z37" s="1"/>
  <c r="W21"/>
  <c r="X13"/>
  <c r="Y13" s="1"/>
  <c r="Z13" s="1"/>
  <c r="W13"/>
  <c r="Y10"/>
  <c r="Z10" s="1"/>
  <c r="X25" i="40"/>
  <c r="Y25" s="1"/>
  <c r="Z25" s="1"/>
  <c r="W25"/>
  <c r="X24"/>
  <c r="Y24" s="1"/>
  <c r="Z24" s="1"/>
  <c r="W24"/>
  <c r="X23"/>
  <c r="Y23" s="1"/>
  <c r="Z23" s="1"/>
  <c r="W23"/>
  <c r="X22"/>
  <c r="Y22" s="1"/>
  <c r="Z22" s="1"/>
  <c r="W22"/>
  <c r="X21"/>
  <c r="Y21" s="1"/>
  <c r="Z21" s="1"/>
  <c r="W21"/>
  <c r="X33" i="36"/>
  <c r="Y33" s="1"/>
  <c r="W33"/>
  <c r="X30" i="15"/>
  <c r="Y30" s="1"/>
  <c r="Z30" s="1"/>
  <c r="W30"/>
  <c r="X31"/>
  <c r="Y31" s="1"/>
  <c r="Z31" s="1"/>
  <c r="W31"/>
  <c r="X32"/>
  <c r="Y32" s="1"/>
  <c r="Z32" s="1"/>
  <c r="W32"/>
  <c r="X16" i="32"/>
  <c r="Y16" s="1"/>
  <c r="Z16" s="1"/>
  <c r="W16"/>
  <c r="X15"/>
  <c r="Y15" s="1"/>
  <c r="Z15" s="1"/>
  <c r="W15"/>
  <c r="W38" i="13"/>
  <c r="W37"/>
  <c r="X24" i="18"/>
  <c r="Y24" s="1"/>
  <c r="Z24" s="1"/>
  <c r="W24"/>
  <c r="X23"/>
  <c r="Y23" s="1"/>
  <c r="Z23" s="1"/>
  <c r="W23"/>
  <c r="X22"/>
  <c r="Y22" s="1"/>
  <c r="Z22" s="1"/>
  <c r="W22"/>
  <c r="X21"/>
  <c r="Y21" s="1"/>
  <c r="Z21" s="1"/>
  <c r="W21"/>
  <c r="X18"/>
  <c r="Y18" s="1"/>
  <c r="Z18" s="1"/>
  <c r="W18"/>
  <c r="W73" i="14"/>
  <c r="W72"/>
  <c r="W71"/>
  <c r="W70"/>
  <c r="W69"/>
  <c r="W68"/>
  <c r="X73"/>
  <c r="X72"/>
  <c r="X71"/>
  <c r="X70"/>
  <c r="X69"/>
  <c r="X68"/>
  <c r="W34"/>
  <c r="W33"/>
  <c r="W32"/>
  <c r="W31"/>
  <c r="W30"/>
  <c r="W29"/>
  <c r="W28"/>
  <c r="X32"/>
  <c r="Y32" s="1"/>
  <c r="Z32" s="1"/>
  <c r="X31"/>
  <c r="Y31" s="1"/>
  <c r="Z31" s="1"/>
  <c r="X30"/>
  <c r="Y30" s="1"/>
  <c r="Z30" s="1"/>
  <c r="X29"/>
  <c r="Y29" s="1"/>
  <c r="Z29" s="1"/>
  <c r="X28"/>
  <c r="Y28" s="1"/>
  <c r="Z28" s="1"/>
  <c r="X27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X23"/>
  <c r="Y23" s="1"/>
  <c r="Z23" s="1"/>
  <c r="W23"/>
  <c r="X22"/>
  <c r="Y22" s="1"/>
  <c r="Z22" s="1"/>
  <c r="W22"/>
  <c r="Y13"/>
  <c r="Z13" s="1"/>
  <c r="Y11"/>
  <c r="Z11" s="1"/>
  <c r="W21" i="38"/>
  <c r="X21" s="1"/>
  <c r="Y21" s="1"/>
  <c r="Z21" s="1"/>
  <c r="W20"/>
  <c r="X20" s="1"/>
  <c r="Y20" s="1"/>
  <c r="Z20" s="1"/>
  <c r="W19"/>
  <c r="X19" s="1"/>
  <c r="Y19" s="1"/>
  <c r="Z19" s="1"/>
  <c r="W18"/>
  <c r="X18" i="11"/>
  <c r="Y18" s="1"/>
  <c r="W18"/>
  <c r="X17"/>
  <c r="Y17" s="1"/>
  <c r="Z17" s="1"/>
  <c r="W17"/>
  <c r="W25" i="10"/>
  <c r="W38" i="8"/>
  <c r="W37"/>
  <c r="X79"/>
  <c r="Y79" s="1"/>
  <c r="Z79" s="1"/>
  <c r="W79"/>
  <c r="X78"/>
  <c r="Y78" s="1"/>
  <c r="Z78" s="1"/>
  <c r="W78"/>
  <c r="X77"/>
  <c r="Y77" s="1"/>
  <c r="Z77" s="1"/>
  <c r="W77"/>
  <c r="X76"/>
  <c r="Y76" s="1"/>
  <c r="Z76" s="1"/>
  <c r="W76"/>
  <c r="X75"/>
  <c r="Y75" s="1"/>
  <c r="Z75" s="1"/>
  <c r="W75"/>
  <c r="X74"/>
  <c r="Y74" s="1"/>
  <c r="Z74" s="1"/>
  <c r="W74"/>
  <c r="X73"/>
  <c r="Y73" s="1"/>
  <c r="Z73" s="1"/>
  <c r="W73"/>
  <c r="X72"/>
  <c r="Y72" s="1"/>
  <c r="Z72" s="1"/>
  <c r="W72"/>
  <c r="X71"/>
  <c r="Y71" s="1"/>
  <c r="Z71" s="1"/>
  <c r="W71"/>
  <c r="X70"/>
  <c r="Y70" s="1"/>
  <c r="Z70" s="1"/>
  <c r="W70"/>
  <c r="X69"/>
  <c r="Y69" s="1"/>
  <c r="Z69" s="1"/>
  <c r="W69"/>
  <c r="X68"/>
  <c r="Y68" s="1"/>
  <c r="Z68" s="1"/>
  <c r="W68"/>
  <c r="X67"/>
  <c r="Y67" s="1"/>
  <c r="Z67" s="1"/>
  <c r="W67"/>
  <c r="X66"/>
  <c r="Y66" s="1"/>
  <c r="Z66" s="1"/>
  <c r="W66"/>
  <c r="W65"/>
  <c r="X65" s="1"/>
  <c r="Y65" s="1"/>
  <c r="Z65" s="1"/>
  <c r="W64"/>
  <c r="X64" s="1"/>
  <c r="Y64" s="1"/>
  <c r="Z64" s="1"/>
  <c r="W63"/>
  <c r="X63" s="1"/>
  <c r="Y63" s="1"/>
  <c r="Z63" s="1"/>
  <c r="W62"/>
  <c r="X62" s="1"/>
  <c r="Y62" s="1"/>
  <c r="Z62" s="1"/>
  <c r="W61"/>
  <c r="X61" s="1"/>
  <c r="Y61" s="1"/>
  <c r="Z61" s="1"/>
  <c r="Y55"/>
  <c r="Z55" s="1"/>
  <c r="Y51"/>
  <c r="Z51" s="1"/>
  <c r="Y50"/>
  <c r="Z50" s="1"/>
  <c r="X42"/>
  <c r="Y42" s="1"/>
  <c r="Z42" s="1"/>
  <c r="W42"/>
  <c r="X41"/>
  <c r="Y41" s="1"/>
  <c r="Z41" s="1"/>
  <c r="W41"/>
  <c r="X40"/>
  <c r="Y40" s="1"/>
  <c r="Z40" s="1"/>
  <c r="W40"/>
  <c r="X39"/>
  <c r="Y39" s="1"/>
  <c r="Z39" s="1"/>
  <c r="W39"/>
  <c r="X38"/>
  <c r="Y38" s="1"/>
  <c r="Z38" s="1"/>
  <c r="X37"/>
  <c r="Y37" s="1"/>
  <c r="Z37" s="1"/>
  <c r="X36"/>
  <c r="Y36" s="1"/>
  <c r="Z36" s="1"/>
  <c r="W36"/>
  <c r="X35"/>
  <c r="Y35" s="1"/>
  <c r="Z35" s="1"/>
  <c r="W35"/>
  <c r="X34"/>
  <c r="Y34" s="1"/>
  <c r="Z34" s="1"/>
  <c r="W34"/>
  <c r="X33"/>
  <c r="Y33" s="1"/>
  <c r="Z33" s="1"/>
  <c r="W33"/>
  <c r="W32"/>
  <c r="X32" s="1"/>
  <c r="Y32" s="1"/>
  <c r="Z32" s="1"/>
  <c r="W31"/>
  <c r="X31" s="1"/>
  <c r="Y31" s="1"/>
  <c r="Z31" s="1"/>
  <c r="X18" i="38"/>
  <c r="Y18" s="1"/>
  <c r="Z18" s="1"/>
  <c r="X60" i="7"/>
  <c r="W60"/>
  <c r="X59"/>
  <c r="Y59" s="1"/>
  <c r="Z59" s="1"/>
  <c r="W59"/>
  <c r="X58"/>
  <c r="W58"/>
  <c r="X57"/>
  <c r="Y57" s="1"/>
  <c r="Z57" s="1"/>
  <c r="W57"/>
  <c r="W56"/>
  <c r="X56"/>
  <c r="Y56" s="1"/>
  <c r="Z56" s="1"/>
  <c r="X37"/>
  <c r="Y37" s="1"/>
  <c r="Z37" s="1"/>
  <c r="W37"/>
  <c r="X36"/>
  <c r="W36"/>
  <c r="X35"/>
  <c r="Y35" s="1"/>
  <c r="Z35" s="1"/>
  <c r="W35"/>
  <c r="X22" i="15"/>
  <c r="Y22" s="1"/>
  <c r="Z22" s="1"/>
  <c r="W22"/>
  <c r="X62" i="14"/>
  <c r="Y62" s="1"/>
  <c r="Z62" s="1"/>
  <c r="W62"/>
  <c r="X20" i="21"/>
  <c r="Y20" s="1"/>
  <c r="Z20" s="1"/>
  <c r="W20"/>
  <c r="X19"/>
  <c r="W19"/>
  <c r="X18"/>
  <c r="Y18" s="1"/>
  <c r="Z18" s="1"/>
  <c r="W18"/>
  <c r="X23" i="33"/>
  <c r="W23"/>
  <c r="X22"/>
  <c r="W22"/>
  <c r="X12" i="35"/>
  <c r="Y12" s="1"/>
  <c r="Z12" s="1"/>
  <c r="W12"/>
  <c r="X44" i="16"/>
  <c r="Y44" s="1"/>
  <c r="Z44" s="1"/>
  <c r="W44"/>
  <c r="W41"/>
  <c r="X41" s="1"/>
  <c r="Y41" s="1"/>
  <c r="Z41" s="1"/>
  <c r="X40"/>
  <c r="Y40" s="1"/>
  <c r="Z40" s="1"/>
  <c r="W40"/>
  <c r="X39"/>
  <c r="Y39" s="1"/>
  <c r="Z39" s="1"/>
  <c r="W39"/>
  <c r="Y38"/>
  <c r="Z38" s="1"/>
  <c r="Y37"/>
  <c r="Z37" s="1"/>
  <c r="X15" i="21"/>
  <c r="W15"/>
  <c r="X9" i="88"/>
  <c r="W9"/>
  <c r="Y9" s="1"/>
  <c r="Z9" s="1"/>
  <c r="X32" i="13"/>
  <c r="Y32" s="1"/>
  <c r="Z32" s="1"/>
  <c r="W32"/>
  <c r="X31"/>
  <c r="Y31" s="1"/>
  <c r="Z31" s="1"/>
  <c r="W31"/>
  <c r="X14" i="21"/>
  <c r="Y14" s="1"/>
  <c r="Z14" s="1"/>
  <c r="W14"/>
  <c r="X61" i="14"/>
  <c r="Y61" s="1"/>
  <c r="Z61" s="1"/>
  <c r="W61"/>
  <c r="W60"/>
  <c r="X60" s="1"/>
  <c r="Y60" s="1"/>
  <c r="Z60" s="1"/>
  <c r="W59"/>
  <c r="X59" s="1"/>
  <c r="Y59" s="1"/>
  <c r="Z59" s="1"/>
  <c r="W58"/>
  <c r="X58" s="1"/>
  <c r="Y58" s="1"/>
  <c r="Z58" s="1"/>
  <c r="W57"/>
  <c r="X57" s="1"/>
  <c r="Y57" s="1"/>
  <c r="Z57" s="1"/>
  <c r="X56"/>
  <c r="Y56" s="1"/>
  <c r="Z56" s="1"/>
  <c r="W56"/>
  <c r="X55"/>
  <c r="Y55" s="1"/>
  <c r="Z55" s="1"/>
  <c r="W55"/>
  <c r="X54"/>
  <c r="Y54" s="1"/>
  <c r="Z54" s="1"/>
  <c r="W54"/>
  <c r="X25" i="20"/>
  <c r="W25"/>
  <c r="X24"/>
  <c r="W24"/>
  <c r="X47" i="7"/>
  <c r="Y47" s="1"/>
  <c r="Z47" s="1"/>
  <c r="W47"/>
  <c r="X46"/>
  <c r="Y46" s="1"/>
  <c r="Z46" s="1"/>
  <c r="W46"/>
  <c r="X16" i="16"/>
  <c r="W16"/>
  <c r="X16" i="21"/>
  <c r="W16"/>
  <c r="X10" i="79"/>
  <c r="Y10" s="1"/>
  <c r="Z10" s="1"/>
  <c r="W10"/>
  <c r="X12" i="32"/>
  <c r="Y12" s="1"/>
  <c r="Z12" s="1"/>
  <c r="W12"/>
  <c r="X11"/>
  <c r="W11"/>
  <c r="X10"/>
  <c r="Y10" s="1"/>
  <c r="Z10" s="1"/>
  <c r="W10"/>
  <c r="X22" i="44"/>
  <c r="Y22" s="1"/>
  <c r="Z22" s="1"/>
  <c r="W22"/>
  <c r="X21"/>
  <c r="W21"/>
  <c r="X20" i="40"/>
  <c r="Y20" s="1"/>
  <c r="Z20" s="1"/>
  <c r="W20"/>
  <c r="X29" i="34"/>
  <c r="Y29" s="1"/>
  <c r="Z29" s="1"/>
  <c r="W29"/>
  <c r="X28"/>
  <c r="Y28" s="1"/>
  <c r="Z28" s="1"/>
  <c r="W28"/>
  <c r="X27"/>
  <c r="W27"/>
  <c r="W32" i="31"/>
  <c r="X32" s="1"/>
  <c r="Y32" s="1"/>
  <c r="Z32" s="1"/>
  <c r="W31"/>
  <c r="X31" s="1"/>
  <c r="Y31" s="1"/>
  <c r="Z31" s="1"/>
  <c r="W17" i="21"/>
  <c r="X17" s="1"/>
  <c r="Y17" s="1"/>
  <c r="Z17" s="1"/>
  <c r="W9" i="36"/>
  <c r="X9" s="1"/>
  <c r="Y9" s="1"/>
  <c r="Z9" s="1"/>
  <c r="W19" i="86"/>
  <c r="X19" s="1"/>
  <c r="Y19" s="1"/>
  <c r="Z19" s="1"/>
  <c r="W13" i="75"/>
  <c r="W17" i="38"/>
  <c r="X17" s="1"/>
  <c r="Y17" s="1"/>
  <c r="Z17" s="1"/>
  <c r="W16"/>
  <c r="X16" s="1"/>
  <c r="Y16" s="1"/>
  <c r="Z16" s="1"/>
  <c r="W12"/>
  <c r="X12" s="1"/>
  <c r="Y12" s="1"/>
  <c r="Z12" s="1"/>
  <c r="W11"/>
  <c r="X11" s="1"/>
  <c r="Y11" s="1"/>
  <c r="Z11" s="1"/>
  <c r="Y9"/>
  <c r="Z9" s="1"/>
  <c r="W50" i="7"/>
  <c r="X50" s="1"/>
  <c r="Y50" s="1"/>
  <c r="Z50" s="1"/>
  <c r="W49"/>
  <c r="X49" s="1"/>
  <c r="Y49" s="1"/>
  <c r="Z49" s="1"/>
  <c r="X18" i="43"/>
  <c r="Y18" s="1"/>
  <c r="Z18" s="1"/>
  <c r="W18"/>
  <c r="X17"/>
  <c r="Y17" s="1"/>
  <c r="Z17" s="1"/>
  <c r="W17"/>
  <c r="X16"/>
  <c r="Y16" s="1"/>
  <c r="W16"/>
  <c r="X15"/>
  <c r="Y15" s="1"/>
  <c r="Z15" s="1"/>
  <c r="W15"/>
  <c r="X14"/>
  <c r="Y14" s="1"/>
  <c r="Z14" s="1"/>
  <c r="W14"/>
  <c r="X13"/>
  <c r="Y13" s="1"/>
  <c r="Z13" s="1"/>
  <c r="W13"/>
  <c r="X12"/>
  <c r="Y12" s="1"/>
  <c r="W12"/>
  <c r="X11"/>
  <c r="Y11" s="1"/>
  <c r="Z11" s="1"/>
  <c r="W11"/>
  <c r="X10"/>
  <c r="Y10" s="1"/>
  <c r="Z10" s="1"/>
  <c r="W10"/>
  <c r="X17" i="89"/>
  <c r="Y17" s="1"/>
  <c r="Z17" s="1"/>
  <c r="X16"/>
  <c r="Y16" s="1"/>
  <c r="Z16" s="1"/>
  <c r="X15"/>
  <c r="Y15" s="1"/>
  <c r="Z15" s="1"/>
  <c r="X14"/>
  <c r="X13"/>
  <c r="Y13" s="1"/>
  <c r="Z13" s="1"/>
  <c r="X12"/>
  <c r="Y12" s="1"/>
  <c r="Z12" s="1"/>
  <c r="X11"/>
  <c r="Y11" s="1"/>
  <c r="Z11" s="1"/>
  <c r="X26" i="33"/>
  <c r="Y26" s="1"/>
  <c r="Z26" s="1"/>
  <c r="X25"/>
  <c r="Y25" s="1"/>
  <c r="Z25" s="1"/>
  <c r="X24"/>
  <c r="X14"/>
  <c r="Y14" s="1"/>
  <c r="Z14" s="1"/>
  <c r="X12"/>
  <c r="Y12" s="1"/>
  <c r="Z12" s="1"/>
  <c r="X11"/>
  <c r="X10"/>
  <c r="X9" i="52"/>
  <c r="Y9" s="1"/>
  <c r="Z9" s="1"/>
  <c r="W9"/>
  <c r="X16" i="59"/>
  <c r="Y16" s="1"/>
  <c r="Z16" s="1"/>
  <c r="X15"/>
  <c r="Y15" s="1"/>
  <c r="X14"/>
  <c r="Y14" s="1"/>
  <c r="Z14" s="1"/>
  <c r="X28" i="64"/>
  <c r="Y28" s="1"/>
  <c r="Z28" s="1"/>
  <c r="W28"/>
  <c r="W17" i="89"/>
  <c r="W16"/>
  <c r="W15"/>
  <c r="W14"/>
  <c r="W13"/>
  <c r="W12"/>
  <c r="W11"/>
  <c r="W17" i="88"/>
  <c r="X17" s="1"/>
  <c r="W16"/>
  <c r="W15"/>
  <c r="Y15" s="1"/>
  <c r="Z15" s="1"/>
  <c r="W14"/>
  <c r="Y14" s="1"/>
  <c r="Z14" s="1"/>
  <c r="W13"/>
  <c r="Y13" s="1"/>
  <c r="Z13" s="1"/>
  <c r="W12"/>
  <c r="X12" s="1"/>
  <c r="W11"/>
  <c r="Y11" s="1"/>
  <c r="Z11" s="1"/>
  <c r="W10"/>
  <c r="Y10" s="1"/>
  <c r="Z10" s="1"/>
  <c r="Y45" i="14"/>
  <c r="Z45" s="1"/>
  <c r="Y15" i="16"/>
  <c r="Z15" s="1"/>
  <c r="Y14"/>
  <c r="Z14" s="1"/>
  <c r="Y9" i="89"/>
  <c r="Z9" s="1"/>
  <c r="Y10"/>
  <c r="Z10" s="1"/>
  <c r="Y14"/>
  <c r="Z14" s="1"/>
  <c r="X21" i="86"/>
  <c r="Y21" s="1"/>
  <c r="Z21" s="1"/>
  <c r="W21"/>
  <c r="X20"/>
  <c r="Y20" s="1"/>
  <c r="Z20" s="1"/>
  <c r="W20"/>
  <c r="X11"/>
  <c r="Y11" s="1"/>
  <c r="Z11" s="1"/>
  <c r="W11"/>
  <c r="X10"/>
  <c r="Y10" s="1"/>
  <c r="Z10" s="1"/>
  <c r="W10"/>
  <c r="Y9"/>
  <c r="Z9" s="1"/>
  <c r="X35" i="85"/>
  <c r="Y35" s="1"/>
  <c r="Z35" s="1"/>
  <c r="W35"/>
  <c r="X11"/>
  <c r="Y11" s="1"/>
  <c r="Z11" s="1"/>
  <c r="W11"/>
  <c r="X10"/>
  <c r="Y10" s="1"/>
  <c r="Z10" s="1"/>
  <c r="W10"/>
  <c r="X9"/>
  <c r="Y9" s="1"/>
  <c r="Z9" s="1"/>
  <c r="W9"/>
  <c r="X15" i="17"/>
  <c r="Y15" s="1"/>
  <c r="Z15" s="1"/>
  <c r="W15"/>
  <c r="X48" i="16"/>
  <c r="Y48" s="1"/>
  <c r="Z48" s="1"/>
  <c r="W48"/>
  <c r="X35" i="31"/>
  <c r="Y35" s="1"/>
  <c r="Z35" s="1"/>
  <c r="W35"/>
  <c r="X16" i="35"/>
  <c r="Y16" s="1"/>
  <c r="W16"/>
  <c r="X42" i="40"/>
  <c r="Y42" s="1"/>
  <c r="W42"/>
  <c r="X41"/>
  <c r="Y41" s="1"/>
  <c r="Z41" s="1"/>
  <c r="W41"/>
  <c r="X59" i="15"/>
  <c r="Y59" s="1"/>
  <c r="Z59" s="1"/>
  <c r="W59"/>
  <c r="X58"/>
  <c r="Y58" s="1"/>
  <c r="Z58" s="1"/>
  <c r="W58"/>
  <c r="X33"/>
  <c r="Y33" s="1"/>
  <c r="W33"/>
  <c r="Y9"/>
  <c r="Z9" s="1"/>
  <c r="X38" i="13"/>
  <c r="Y38" s="1"/>
  <c r="Z38" s="1"/>
  <c r="X39" i="34"/>
  <c r="Y39" s="1"/>
  <c r="Z39" s="1"/>
  <c r="W39"/>
  <c r="X38"/>
  <c r="Y38" s="1"/>
  <c r="Z38" s="1"/>
  <c r="W38"/>
  <c r="X37"/>
  <c r="Y37" s="1"/>
  <c r="Z37" s="1"/>
  <c r="W37"/>
  <c r="X36"/>
  <c r="Y36" s="1"/>
  <c r="Z36" s="1"/>
  <c r="W36"/>
  <c r="X35"/>
  <c r="Y35" s="1"/>
  <c r="Z35" s="1"/>
  <c r="W35"/>
  <c r="W15" i="75"/>
  <c r="X21" i="74"/>
  <c r="Y21" s="1"/>
  <c r="Z21" s="1"/>
  <c r="W21"/>
  <c r="X25" i="44"/>
  <c r="Y25" s="1"/>
  <c r="Z25" s="1"/>
  <c r="W25"/>
  <c r="X18" i="22"/>
  <c r="Y18" s="1"/>
  <c r="W18"/>
  <c r="X17"/>
  <c r="Y17" s="1"/>
  <c r="Z17" s="1"/>
  <c r="W17"/>
  <c r="Y73" i="14"/>
  <c r="Z73" s="1"/>
  <c r="Y72"/>
  <c r="Z72" s="1"/>
  <c r="Y71"/>
  <c r="Z71" s="1"/>
  <c r="Y70"/>
  <c r="Z70" s="1"/>
  <c r="Y69"/>
  <c r="Z69" s="1"/>
  <c r="Y68"/>
  <c r="Z68" s="1"/>
  <c r="X34"/>
  <c r="Y34" s="1"/>
  <c r="Z34" s="1"/>
  <c r="X33"/>
  <c r="Y33" s="1"/>
  <c r="Z33" s="1"/>
  <c r="X16" i="20"/>
  <c r="Y16" s="1"/>
  <c r="Z16" s="1"/>
  <c r="W16"/>
  <c r="X37" i="9"/>
  <c r="Y37" s="1"/>
  <c r="W37"/>
  <c r="X20"/>
  <c r="Y20" s="1"/>
  <c r="Z20" s="1"/>
  <c r="W20"/>
  <c r="X19"/>
  <c r="Y19" s="1"/>
  <c r="Z19" s="1"/>
  <c r="W19"/>
  <c r="X25" i="10"/>
  <c r="Y25" s="1"/>
  <c r="Z25" s="1"/>
  <c r="X13"/>
  <c r="Y13" s="1"/>
  <c r="Z13" s="1"/>
  <c r="W13"/>
  <c r="Y60" i="7"/>
  <c r="Z60" s="1"/>
  <c r="Y36"/>
  <c r="Z36"/>
  <c r="X34"/>
  <c r="Y34"/>
  <c r="Z34" s="1"/>
  <c r="W34"/>
  <c r="X33"/>
  <c r="Y33" s="1"/>
  <c r="Z33" s="1"/>
  <c r="W33"/>
  <c r="X32"/>
  <c r="Y32" s="1"/>
  <c r="Z32" s="1"/>
  <c r="W32"/>
  <c r="Y15" i="21"/>
  <c r="Z15" s="1"/>
  <c r="X23" i="27"/>
  <c r="Y23" s="1"/>
  <c r="W23"/>
  <c r="X20"/>
  <c r="Y20" s="1"/>
  <c r="Z20" s="1"/>
  <c r="W20"/>
  <c r="X31" i="34"/>
  <c r="Y31" s="1"/>
  <c r="Z31" s="1"/>
  <c r="W31"/>
  <c r="W30"/>
  <c r="X30" s="1"/>
  <c r="Y30" s="1"/>
  <c r="Z30" s="1"/>
  <c r="X55" i="15"/>
  <c r="W55"/>
  <c r="X54"/>
  <c r="W54"/>
  <c r="X53"/>
  <c r="Y53" s="1"/>
  <c r="Z53" s="1"/>
  <c r="W53"/>
  <c r="X52"/>
  <c r="Y52" s="1"/>
  <c r="Z52" s="1"/>
  <c r="W52"/>
  <c r="W19" i="74"/>
  <c r="X19" s="1"/>
  <c r="Y19" s="1"/>
  <c r="Z19" s="1"/>
  <c r="X29" i="20"/>
  <c r="Y29" s="1"/>
  <c r="Z29" s="1"/>
  <c r="W29"/>
  <c r="W31" i="7"/>
  <c r="X31" s="1"/>
  <c r="Y31" s="1"/>
  <c r="Z31" s="1"/>
  <c r="W27"/>
  <c r="X27" s="1"/>
  <c r="Y27" s="1"/>
  <c r="Z27" s="1"/>
  <c r="W26"/>
  <c r="X26" s="1"/>
  <c r="Y17" i="16"/>
  <c r="Z17" s="1"/>
  <c r="Y9" i="33"/>
  <c r="Z9" s="1"/>
  <c r="W18" i="16"/>
  <c r="X18"/>
  <c r="Y18" s="1"/>
  <c r="Z18" s="1"/>
  <c r="W19"/>
  <c r="X19"/>
  <c r="Y19" s="1"/>
  <c r="Z19" s="1"/>
  <c r="Y16"/>
  <c r="Z16" s="1"/>
  <c r="X25" i="64"/>
  <c r="Y25" s="1"/>
  <c r="Z25" s="1"/>
  <c r="W25"/>
  <c r="X24"/>
  <c r="Y24" s="1"/>
  <c r="Z24" s="1"/>
  <c r="W24"/>
  <c r="X12" i="10"/>
  <c r="W12"/>
  <c r="X11"/>
  <c r="W11"/>
  <c r="X10"/>
  <c r="W10"/>
  <c r="X9"/>
  <c r="Y9" s="1"/>
  <c r="Z9" s="1"/>
  <c r="W9"/>
  <c r="X10" i="27"/>
  <c r="W10"/>
  <c r="X13" i="69"/>
  <c r="Y13" s="1"/>
  <c r="Z13" s="1"/>
  <c r="W13"/>
  <c r="X27" i="63"/>
  <c r="Y27" s="1"/>
  <c r="Z27" s="1"/>
  <c r="W27"/>
  <c r="W16" i="59"/>
  <c r="X47" i="16"/>
  <c r="Y47" s="1"/>
  <c r="Z47" s="1"/>
  <c r="W47"/>
  <c r="X24"/>
  <c r="Y24" s="1"/>
  <c r="Z24" s="1"/>
  <c r="W24"/>
  <c r="X20"/>
  <c r="Y20" s="1"/>
  <c r="Z20" s="1"/>
  <c r="W20"/>
  <c r="X21" i="21"/>
  <c r="Y21" s="1"/>
  <c r="Z21" s="1"/>
  <c r="X15" i="41"/>
  <c r="Y15" s="1"/>
  <c r="Z15" s="1"/>
  <c r="W15"/>
  <c r="X37" i="13"/>
  <c r="X36"/>
  <c r="Y36" s="1"/>
  <c r="Z36" s="1"/>
  <c r="W36"/>
  <c r="X35"/>
  <c r="W35"/>
  <c r="X34"/>
  <c r="Y34" s="1"/>
  <c r="Z34" s="1"/>
  <c r="W34"/>
  <c r="X33"/>
  <c r="W33"/>
  <c r="X34" i="22"/>
  <c r="Y34" s="1"/>
  <c r="Z34" s="1"/>
  <c r="W34"/>
  <c r="X66" i="14"/>
  <c r="Y66" s="1"/>
  <c r="Z66" s="1"/>
  <c r="W66"/>
  <c r="X65"/>
  <c r="Y65" s="1"/>
  <c r="Z65" s="1"/>
  <c r="W65"/>
  <c r="X64"/>
  <c r="Y64" s="1"/>
  <c r="Z64" s="1"/>
  <c r="W64"/>
  <c r="X63"/>
  <c r="Y63" s="1"/>
  <c r="Z63" s="1"/>
  <c r="W63"/>
  <c r="X15" i="20"/>
  <c r="Y15" s="1"/>
  <c r="Z15" s="1"/>
  <c r="X14"/>
  <c r="Y14" s="1"/>
  <c r="Z14" s="1"/>
  <c r="W14"/>
  <c r="X13"/>
  <c r="W13"/>
  <c r="X12"/>
  <c r="W12"/>
  <c r="X15" i="51"/>
  <c r="Y15" s="1"/>
  <c r="Z15" s="1"/>
  <c r="W15"/>
  <c r="X14"/>
  <c r="Y14" s="1"/>
  <c r="Z14" s="1"/>
  <c r="W14"/>
  <c r="X18" i="9"/>
  <c r="Y18" s="1"/>
  <c r="Z18" s="1"/>
  <c r="W18"/>
  <c r="X17"/>
  <c r="Y17" s="1"/>
  <c r="Z17" s="1"/>
  <c r="W17"/>
  <c r="X16"/>
  <c r="Y16" s="1"/>
  <c r="Z16" s="1"/>
  <c r="W16"/>
  <c r="X15"/>
  <c r="Y15" s="1"/>
  <c r="Z15" s="1"/>
  <c r="W15"/>
  <c r="X14"/>
  <c r="Y14" s="1"/>
  <c r="Z14" s="1"/>
  <c r="W14"/>
  <c r="X13"/>
  <c r="Y13" s="1"/>
  <c r="Z13" s="1"/>
  <c r="W13"/>
  <c r="X12"/>
  <c r="Y12" s="1"/>
  <c r="Z12" s="1"/>
  <c r="W12"/>
  <c r="X27" i="47"/>
  <c r="W27"/>
  <c r="X14"/>
  <c r="Y14" s="1"/>
  <c r="Z14" s="1"/>
  <c r="W14"/>
  <c r="X13"/>
  <c r="Y13" s="1"/>
  <c r="Z13" s="1"/>
  <c r="W13"/>
  <c r="X12"/>
  <c r="Y12" s="1"/>
  <c r="Z12" s="1"/>
  <c r="W12"/>
  <c r="W28" i="20"/>
  <c r="X28"/>
  <c r="Y28" s="1"/>
  <c r="Z28" s="1"/>
  <c r="X30"/>
  <c r="Y30" s="1"/>
  <c r="Z30" s="1"/>
  <c r="W30"/>
  <c r="X14" i="79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Y26" i="7"/>
  <c r="Z26" s="1"/>
  <c r="Y27" i="34"/>
  <c r="Z27" s="1"/>
  <c r="X27" i="20"/>
  <c r="Y27" s="1"/>
  <c r="Z27" s="1"/>
  <c r="W27"/>
  <c r="X26"/>
  <c r="Y26" s="1"/>
  <c r="Z26" s="1"/>
  <c r="W26"/>
  <c r="Y12"/>
  <c r="Z12" s="1"/>
  <c r="X11"/>
  <c r="Y11" s="1"/>
  <c r="Z11" s="1"/>
  <c r="W11"/>
  <c r="Y9"/>
  <c r="Z9" s="1"/>
  <c r="Z15" i="75"/>
  <c r="W14"/>
  <c r="Z13"/>
  <c r="Z9"/>
  <c r="X20" i="74"/>
  <c r="Y20" s="1"/>
  <c r="Z20" s="1"/>
  <c r="W20"/>
  <c r="X11"/>
  <c r="Y11" s="1"/>
  <c r="Z11" s="1"/>
  <c r="W11"/>
  <c r="X10"/>
  <c r="Y10" s="1"/>
  <c r="Z10" s="1"/>
  <c r="W10"/>
  <c r="X9"/>
  <c r="Y9" s="1"/>
  <c r="Z9" s="1"/>
  <c r="W9"/>
  <c r="Y6"/>
  <c r="X25" i="63"/>
  <c r="Y25" s="1"/>
  <c r="Z25" s="1"/>
  <c r="X24"/>
  <c r="Y24" s="1"/>
  <c r="Z24" s="1"/>
  <c r="X23"/>
  <c r="Y23" s="1"/>
  <c r="Z23" s="1"/>
  <c r="X22"/>
  <c r="Y22" s="1"/>
  <c r="Z22" s="1"/>
  <c r="X21"/>
  <c r="Y21" s="1"/>
  <c r="Z21" s="1"/>
  <c r="X26"/>
  <c r="Y26" s="1"/>
  <c r="Z26" s="1"/>
  <c r="X13"/>
  <c r="Y13" s="1"/>
  <c r="Z13" s="1"/>
  <c r="X12"/>
  <c r="Y12" s="1"/>
  <c r="Z12" s="1"/>
  <c r="X11"/>
  <c r="Y11" s="1"/>
  <c r="X10"/>
  <c r="Y10" s="1"/>
  <c r="Z10" s="1"/>
  <c r="Y9"/>
  <c r="Z9" s="1"/>
  <c r="X29" i="17"/>
  <c r="Y29" s="1"/>
  <c r="Z29" s="1"/>
  <c r="W29"/>
  <c r="X56" i="15"/>
  <c r="Y56" s="1"/>
  <c r="Z56" s="1"/>
  <c r="W56"/>
  <c r="X25"/>
  <c r="W25"/>
  <c r="W24"/>
  <c r="X24"/>
  <c r="Y24" s="1"/>
  <c r="Z24" s="1"/>
  <c r="W23"/>
  <c r="X23"/>
  <c r="Y23" s="1"/>
  <c r="Z23" s="1"/>
  <c r="X14" i="32"/>
  <c r="Y14" s="1"/>
  <c r="Z14" s="1"/>
  <c r="W14"/>
  <c r="W26" i="63"/>
  <c r="W34" i="34"/>
  <c r="X34" s="1"/>
  <c r="Y34" s="1"/>
  <c r="Z34" s="1"/>
  <c r="W33"/>
  <c r="X33" s="1"/>
  <c r="Y33" s="1"/>
  <c r="Z33" s="1"/>
  <c r="W32"/>
  <c r="X32" s="1"/>
  <c r="Y32" s="1"/>
  <c r="Z32" s="1"/>
  <c r="W14" i="41"/>
  <c r="X14" s="1"/>
  <c r="Y14" s="1"/>
  <c r="Z14" s="1"/>
  <c r="W16" i="22"/>
  <c r="X16" s="1"/>
  <c r="Y16" s="1"/>
  <c r="Z16" s="1"/>
  <c r="W15"/>
  <c r="X15" s="1"/>
  <c r="Y15" s="1"/>
  <c r="Z15" s="1"/>
  <c r="W14"/>
  <c r="X14" s="1"/>
  <c r="Y14" s="1"/>
  <c r="Z14" s="1"/>
  <c r="X28" i="17"/>
  <c r="Y28" s="1"/>
  <c r="Z28" s="1"/>
  <c r="W28"/>
  <c r="X51" i="15"/>
  <c r="Y51" s="1"/>
  <c r="Z51" s="1"/>
  <c r="W51"/>
  <c r="X50"/>
  <c r="Y50" s="1"/>
  <c r="Z50" s="1"/>
  <c r="W50"/>
  <c r="X49"/>
  <c r="Y49" s="1"/>
  <c r="Z49" s="1"/>
  <c r="W49"/>
  <c r="X48"/>
  <c r="Y48" s="1"/>
  <c r="Z48" s="1"/>
  <c r="W48"/>
  <c r="X36" i="22"/>
  <c r="Y36" s="1"/>
  <c r="Z36" s="1"/>
  <c r="W36"/>
  <c r="W14" i="33"/>
  <c r="X15" i="35"/>
  <c r="Y15" s="1"/>
  <c r="W15"/>
  <c r="X46" i="16"/>
  <c r="Y46" s="1"/>
  <c r="Z46" s="1"/>
  <c r="W46"/>
  <c r="W15" i="59"/>
  <c r="X14" i="17"/>
  <c r="Y14" s="1"/>
  <c r="Z14" s="1"/>
  <c r="W14"/>
  <c r="X45" i="16"/>
  <c r="Y45" s="1"/>
  <c r="Z45" s="1"/>
  <c r="W45"/>
  <c r="X13" i="17"/>
  <c r="Y13" s="1"/>
  <c r="Z13" s="1"/>
  <c r="W13"/>
  <c r="W14" i="59"/>
  <c r="X47" i="15"/>
  <c r="W47"/>
  <c r="X16" i="11"/>
  <c r="Y16" s="1"/>
  <c r="Z16" s="1"/>
  <c r="W16"/>
  <c r="X30" i="17"/>
  <c r="Y30" s="1"/>
  <c r="Z30" s="1"/>
  <c r="W30"/>
  <c r="X57" i="15"/>
  <c r="Y57" s="1"/>
  <c r="Z57" s="1"/>
  <c r="W57"/>
  <c r="X12" i="27"/>
  <c r="Y12" s="1"/>
  <c r="Z12" s="1"/>
  <c r="W12"/>
  <c r="W21" i="63"/>
  <c r="W22"/>
  <c r="X12" i="69"/>
  <c r="Y12" s="1"/>
  <c r="Z12" s="1"/>
  <c r="W12"/>
  <c r="X11"/>
  <c r="Y11" s="1"/>
  <c r="Z11" s="1"/>
  <c r="W11"/>
  <c r="X10"/>
  <c r="Y10" s="1"/>
  <c r="Z10" s="1"/>
  <c r="W10"/>
  <c r="Y9" i="40"/>
  <c r="Z9" s="1"/>
  <c r="X19" i="48"/>
  <c r="Y19" s="1"/>
  <c r="Z19" s="1"/>
  <c r="W19"/>
  <c r="Y9" i="69"/>
  <c r="Z9" s="1"/>
  <c r="X24" i="68"/>
  <c r="Y24" s="1"/>
  <c r="Z24" s="1"/>
  <c r="W24"/>
  <c r="X23"/>
  <c r="Y23" s="1"/>
  <c r="Z23" s="1"/>
  <c r="W23"/>
  <c r="X14"/>
  <c r="Y14" s="1"/>
  <c r="Z14" s="1"/>
  <c r="W14"/>
  <c r="X11"/>
  <c r="Y11" s="1"/>
  <c r="Z11" s="1"/>
  <c r="W11"/>
  <c r="X10"/>
  <c r="Y10" s="1"/>
  <c r="Z10" s="1"/>
  <c r="W10"/>
  <c r="Y9"/>
  <c r="Z9" s="1"/>
  <c r="X27" i="64"/>
  <c r="Y27" s="1"/>
  <c r="Z27" s="1"/>
  <c r="W27"/>
  <c r="X26"/>
  <c r="Y26" s="1"/>
  <c r="Z26" s="1"/>
  <c r="W26"/>
  <c r="Y23"/>
  <c r="Z23" s="1"/>
  <c r="X15"/>
  <c r="Y15" s="1"/>
  <c r="Z15" s="1"/>
  <c r="W15"/>
  <c r="X14"/>
  <c r="Y14" s="1"/>
  <c r="Z14" s="1"/>
  <c r="W14"/>
  <c r="X13"/>
  <c r="Y13" s="1"/>
  <c r="Z13" s="1"/>
  <c r="W13"/>
  <c r="X12"/>
  <c r="Y12" s="1"/>
  <c r="Z12" s="1"/>
  <c r="W12"/>
  <c r="X11"/>
  <c r="Y11" s="1"/>
  <c r="Z11" s="1"/>
  <c r="W11"/>
  <c r="Y10"/>
  <c r="Z10" s="1"/>
  <c r="Y9"/>
  <c r="Z9" s="1"/>
  <c r="W25" i="63"/>
  <c r="W24"/>
  <c r="W23"/>
  <c r="W13"/>
  <c r="W12"/>
  <c r="W11"/>
  <c r="W10"/>
  <c r="X13" i="59"/>
  <c r="Y13" s="1"/>
  <c r="Z13" s="1"/>
  <c r="W13"/>
  <c r="Z42" i="40"/>
  <c r="X40"/>
  <c r="Y40" s="1"/>
  <c r="Z40" s="1"/>
  <c r="W40"/>
  <c r="X39"/>
  <c r="Y39" s="1"/>
  <c r="Z39" s="1"/>
  <c r="W39"/>
  <c r="X35" i="22"/>
  <c r="Y35" s="1"/>
  <c r="Z35" s="1"/>
  <c r="W35"/>
  <c r="Y43" i="14"/>
  <c r="Z43" s="1"/>
  <c r="X36" i="9"/>
  <c r="Y36" s="1"/>
  <c r="Z36" s="1"/>
  <c r="W36"/>
  <c r="Z11" i="63"/>
  <c r="X12" i="59"/>
  <c r="Y12" s="1"/>
  <c r="Z12" s="1"/>
  <c r="W12"/>
  <c r="X11"/>
  <c r="Y11" s="1"/>
  <c r="Z11" s="1"/>
  <c r="W11"/>
  <c r="X10"/>
  <c r="Y10" s="1"/>
  <c r="Z10" s="1"/>
  <c r="W10"/>
  <c r="Y9"/>
  <c r="Z9" s="1"/>
  <c r="Z15"/>
  <c r="Y37" i="13"/>
  <c r="Z37" s="1"/>
  <c r="Y35"/>
  <c r="Z35" s="1"/>
  <c r="Z33" i="15"/>
  <c r="X57" i="13"/>
  <c r="Y57" s="1"/>
  <c r="W57"/>
  <c r="X29" i="58"/>
  <c r="Y29" s="1"/>
  <c r="Z29" s="1"/>
  <c r="W29"/>
  <c r="X28"/>
  <c r="Y28" s="1"/>
  <c r="Z28" s="1"/>
  <c r="W28"/>
  <c r="X13"/>
  <c r="Y13" s="1"/>
  <c r="Z13" s="1"/>
  <c r="W13"/>
  <c r="X11"/>
  <c r="Y11" s="1"/>
  <c r="Z11" s="1"/>
  <c r="W11"/>
  <c r="X10"/>
  <c r="Y10" s="1"/>
  <c r="Z10" s="1"/>
  <c r="W10"/>
  <c r="Y9"/>
  <c r="Z9" s="1"/>
  <c r="Y25" i="15"/>
  <c r="Z25" s="1"/>
  <c r="X21" i="52"/>
  <c r="Y21" s="1"/>
  <c r="Z21" s="1"/>
  <c r="W21"/>
  <c r="X20"/>
  <c r="W20"/>
  <c r="X19"/>
  <c r="Y19" s="1"/>
  <c r="Z19" s="1"/>
  <c r="W19"/>
  <c r="X11"/>
  <c r="Y11" s="1"/>
  <c r="Z11" s="1"/>
  <c r="W11"/>
  <c r="X10"/>
  <c r="Y10" s="1"/>
  <c r="Z10" s="1"/>
  <c r="W10"/>
  <c r="Y20"/>
  <c r="Z20" s="1"/>
  <c r="X21" i="48"/>
  <c r="Y21" s="1"/>
  <c r="Z21" s="1"/>
  <c r="W21"/>
  <c r="X20"/>
  <c r="Y20" s="1"/>
  <c r="Z20" s="1"/>
  <c r="W20"/>
  <c r="X11"/>
  <c r="Y11" s="1"/>
  <c r="Z11" s="1"/>
  <c r="W11"/>
  <c r="X10"/>
  <c r="Y10" s="1"/>
  <c r="Z10" s="1"/>
  <c r="W10"/>
  <c r="X9"/>
  <c r="Y9" s="1"/>
  <c r="Z9" s="1"/>
  <c r="W9"/>
  <c r="X26" i="47"/>
  <c r="Y26" s="1"/>
  <c r="Z26" s="1"/>
  <c r="W26"/>
  <c r="X25"/>
  <c r="Y25" s="1"/>
  <c r="Z25" s="1"/>
  <c r="W25"/>
  <c r="X24"/>
  <c r="Y24" s="1"/>
  <c r="Z24" s="1"/>
  <c r="W24"/>
  <c r="X23"/>
  <c r="Y23" s="1"/>
  <c r="Z23" s="1"/>
  <c r="W23"/>
  <c r="X22"/>
  <c r="Y22" s="1"/>
  <c r="Z22" s="1"/>
  <c r="W22"/>
  <c r="Y27"/>
  <c r="Z27" s="1"/>
  <c r="Y11"/>
  <c r="Z11" s="1"/>
  <c r="Y10"/>
  <c r="Z10" s="1"/>
  <c r="Y12" i="7"/>
  <c r="Z12" s="1"/>
  <c r="Z16" i="43"/>
  <c r="Z12"/>
  <c r="Y6" i="44"/>
  <c r="X24"/>
  <c r="Y24" s="1"/>
  <c r="Z24" s="1"/>
  <c r="W24"/>
  <c r="X23"/>
  <c r="Y23" s="1"/>
  <c r="Z23" s="1"/>
  <c r="W23"/>
  <c r="Y21"/>
  <c r="Z21" s="1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X24" i="42"/>
  <c r="Y24" s="1"/>
  <c r="Z24" s="1"/>
  <c r="W24"/>
  <c r="X23"/>
  <c r="Y23" s="1"/>
  <c r="Z23" s="1"/>
  <c r="W23"/>
  <c r="X22"/>
  <c r="Y22" s="1"/>
  <c r="Z22" s="1"/>
  <c r="W22"/>
  <c r="X21"/>
  <c r="Y21" s="1"/>
  <c r="Z21" s="1"/>
  <c r="W21"/>
  <c r="X20"/>
  <c r="Y20" s="1"/>
  <c r="Z20" s="1"/>
  <c r="W20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X27" i="41"/>
  <c r="Y27" s="1"/>
  <c r="Z27" s="1"/>
  <c r="W27"/>
  <c r="X26"/>
  <c r="Y26" s="1"/>
  <c r="Z26" s="1"/>
  <c r="W26"/>
  <c r="X25"/>
  <c r="Y25" s="1"/>
  <c r="Z25" s="1"/>
  <c r="W25"/>
  <c r="X24"/>
  <c r="Y24" s="1"/>
  <c r="Z24" s="1"/>
  <c r="W24"/>
  <c r="X23"/>
  <c r="Y23" s="1"/>
  <c r="Z23" s="1"/>
  <c r="W23"/>
  <c r="X13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9"/>
  <c r="Y9" s="1"/>
  <c r="Z9" s="1"/>
  <c r="W9"/>
  <c r="X38" i="40"/>
  <c r="Y38" s="1"/>
  <c r="Z38" s="1"/>
  <c r="W38"/>
  <c r="X37"/>
  <c r="Y37" s="1"/>
  <c r="Z37" s="1"/>
  <c r="W37"/>
  <c r="Y34"/>
  <c r="Z34" s="1"/>
  <c r="Y33"/>
  <c r="Z33" s="1"/>
  <c r="Y15"/>
  <c r="Z15" s="1"/>
  <c r="Y14"/>
  <c r="Z14" s="1"/>
  <c r="W25" i="33"/>
  <c r="W24"/>
  <c r="W26"/>
  <c r="W12"/>
  <c r="W11"/>
  <c r="W10"/>
  <c r="Y10"/>
  <c r="Z10" s="1"/>
  <c r="X27" i="17"/>
  <c r="Y27" s="1"/>
  <c r="Z27" s="1"/>
  <c r="W27"/>
  <c r="X26"/>
  <c r="Y26" s="1"/>
  <c r="Z26" s="1"/>
  <c r="W26"/>
  <c r="X25"/>
  <c r="W25"/>
  <c r="X24"/>
  <c r="Y24" s="1"/>
  <c r="Z24" s="1"/>
  <c r="W24"/>
  <c r="X12"/>
  <c r="Y12" s="1"/>
  <c r="Z12" s="1"/>
  <c r="W12"/>
  <c r="X11"/>
  <c r="W11"/>
  <c r="X34" i="31"/>
  <c r="W34"/>
  <c r="Z18"/>
  <c r="Z17"/>
  <c r="X14" i="35"/>
  <c r="Y14" s="1"/>
  <c r="Z14" s="1"/>
  <c r="W14"/>
  <c r="X13"/>
  <c r="Y13" s="1"/>
  <c r="Z13" s="1"/>
  <c r="W13"/>
  <c r="Z16"/>
  <c r="Z15"/>
  <c r="X13" i="36"/>
  <c r="Y13" s="1"/>
  <c r="Z13" s="1"/>
  <c r="W13"/>
  <c r="X12"/>
  <c r="Y12" s="1"/>
  <c r="Z12" s="1"/>
  <c r="W12"/>
  <c r="X11"/>
  <c r="Y11" s="1"/>
  <c r="Z11" s="1"/>
  <c r="W11"/>
  <c r="X10"/>
  <c r="Y10" s="1"/>
  <c r="Z10" s="1"/>
  <c r="W10"/>
  <c r="X32"/>
  <c r="Y32" s="1"/>
  <c r="Z32" s="1"/>
  <c r="W32"/>
  <c r="X31"/>
  <c r="Y31" s="1"/>
  <c r="Z31" s="1"/>
  <c r="W31"/>
  <c r="Y30"/>
  <c r="Z30" s="1"/>
  <c r="Y22"/>
  <c r="Z22" s="1"/>
  <c r="Z33"/>
  <c r="Y55" i="15"/>
  <c r="Z55" s="1"/>
  <c r="Y54"/>
  <c r="Z54" s="1"/>
  <c r="Y47"/>
  <c r="Z47" s="1"/>
  <c r="X29" i="32"/>
  <c r="Y29" s="1"/>
  <c r="Z29" s="1"/>
  <c r="W29"/>
  <c r="X27"/>
  <c r="Y27" s="1"/>
  <c r="Z27" s="1"/>
  <c r="W27"/>
  <c r="X26"/>
  <c r="Y26" s="1"/>
  <c r="Z26" s="1"/>
  <c r="W26"/>
  <c r="X25"/>
  <c r="Y25" s="1"/>
  <c r="Z25" s="1"/>
  <c r="W25"/>
  <c r="X54" i="13"/>
  <c r="Y54" s="1"/>
  <c r="Z54" s="1"/>
  <c r="W54"/>
  <c r="X53"/>
  <c r="Y53" s="1"/>
  <c r="Z53" s="1"/>
  <c r="W53"/>
  <c r="X33" i="22"/>
  <c r="Y33" s="1"/>
  <c r="Z33" s="1"/>
  <c r="W33"/>
  <c r="X32"/>
  <c r="Y32" s="1"/>
  <c r="Z32" s="1"/>
  <c r="W32"/>
  <c r="X30"/>
  <c r="Y30" s="1"/>
  <c r="Z30" s="1"/>
  <c r="W30"/>
  <c r="X29"/>
  <c r="Y29" s="1"/>
  <c r="Z29" s="1"/>
  <c r="W29"/>
  <c r="Y25" i="20"/>
  <c r="Z25" s="1"/>
  <c r="Y24"/>
  <c r="Z24" s="1"/>
  <c r="X24" i="10"/>
  <c r="Y24" s="1"/>
  <c r="Z24" s="1"/>
  <c r="W24"/>
  <c r="X23"/>
  <c r="Y23" s="1"/>
  <c r="Z23" s="1"/>
  <c r="W23"/>
  <c r="Y21"/>
  <c r="Z21" s="1"/>
  <c r="X35" i="9"/>
  <c r="Y35" s="1"/>
  <c r="Z35" s="1"/>
  <c r="W35"/>
  <c r="X34"/>
  <c r="Y34" s="1"/>
  <c r="Z34" s="1"/>
  <c r="W34"/>
  <c r="X33"/>
  <c r="Y33" s="1"/>
  <c r="Z33" s="1"/>
  <c r="W33"/>
  <c r="X32"/>
  <c r="Y32" s="1"/>
  <c r="Z32" s="1"/>
  <c r="W32"/>
  <c r="X31"/>
  <c r="Y31" s="1"/>
  <c r="Z31" s="1"/>
  <c r="W31"/>
  <c r="X30"/>
  <c r="Y30" s="1"/>
  <c r="Z30" s="1"/>
  <c r="W30"/>
  <c r="Y29"/>
  <c r="Z29" s="1"/>
  <c r="Z37"/>
  <c r="Y14" i="15"/>
  <c r="Z14" s="1"/>
  <c r="Y42"/>
  <c r="Z42" s="1"/>
  <c r="X13" i="32"/>
  <c r="Y13" s="1"/>
  <c r="Z13" s="1"/>
  <c r="W13"/>
  <c r="Y11"/>
  <c r="Z11" s="1"/>
  <c r="Z57" i="13"/>
  <c r="X56"/>
  <c r="Y56" s="1"/>
  <c r="Z56" s="1"/>
  <c r="W56"/>
  <c r="X55"/>
  <c r="Y55" s="1"/>
  <c r="Z55"/>
  <c r="W55"/>
  <c r="Y12"/>
  <c r="Z12" s="1"/>
  <c r="Y33"/>
  <c r="Z33" s="1"/>
  <c r="X12" i="22"/>
  <c r="Y12" s="1"/>
  <c r="Z12" s="1"/>
  <c r="W12"/>
  <c r="Y9"/>
  <c r="Z9" s="1"/>
  <c r="Z18"/>
  <c r="X13"/>
  <c r="Y13" s="1"/>
  <c r="Z13" s="1"/>
  <c r="W13"/>
  <c r="Z18" i="11"/>
  <c r="X15"/>
  <c r="Y15" s="1"/>
  <c r="Z15" s="1"/>
  <c r="W15"/>
  <c r="X14"/>
  <c r="Y14" s="1"/>
  <c r="Z14" s="1"/>
  <c r="W14"/>
  <c r="X13"/>
  <c r="Y13" s="1"/>
  <c r="Z13" s="1"/>
  <c r="W13"/>
  <c r="Y10" i="20"/>
  <c r="Z10" s="1"/>
  <c r="Y13"/>
  <c r="Z13" s="1"/>
  <c r="Y12" i="10"/>
  <c r="Z12" s="1"/>
  <c r="Y11"/>
  <c r="Z11" s="1"/>
  <c r="Y10"/>
  <c r="Z10" s="1"/>
  <c r="X11" i="9"/>
  <c r="Y11" s="1"/>
  <c r="Z11" s="1"/>
  <c r="W11"/>
  <c r="Y9"/>
  <c r="Z9" s="1"/>
  <c r="X53" i="7"/>
  <c r="Y53" s="1"/>
  <c r="Z53" s="1"/>
  <c r="W53"/>
  <c r="X52"/>
  <c r="Y52" s="1"/>
  <c r="Z52" s="1"/>
  <c r="W52"/>
  <c r="X51"/>
  <c r="Y51" s="1"/>
  <c r="Z51" s="1"/>
  <c r="W51"/>
  <c r="Y58"/>
  <c r="Z58" s="1"/>
  <c r="X22" i="27"/>
  <c r="Y22" s="1"/>
  <c r="Z22" s="1"/>
  <c r="W22"/>
  <c r="X21"/>
  <c r="Y21" s="1"/>
  <c r="Z21" s="1"/>
  <c r="W21"/>
  <c r="X11"/>
  <c r="Y11" s="1"/>
  <c r="Z11" s="1"/>
  <c r="W11"/>
  <c r="Y10"/>
  <c r="Y9"/>
  <c r="Z15" i="31"/>
  <c r="Y16" i="21"/>
  <c r="Z16" s="1"/>
  <c r="Y19"/>
  <c r="Z19" s="1"/>
  <c r="Y34" i="31"/>
  <c r="Z34" s="1"/>
  <c r="Z11" i="11"/>
  <c r="Y11" i="17"/>
  <c r="Z11" s="1"/>
  <c r="Y25"/>
  <c r="Z25" s="1"/>
  <c r="Z12" i="11"/>
  <c r="Y23" i="17"/>
  <c r="Z23" s="1"/>
  <c r="Y24" i="33"/>
  <c r="Z24" s="1"/>
  <c r="Y23"/>
  <c r="Z23" s="1"/>
  <c r="Y11"/>
  <c r="Z11" s="1"/>
  <c r="Y22"/>
  <c r="Z22" s="1"/>
  <c r="Z23" i="27"/>
  <c r="Z10"/>
  <c r="Z9"/>
  <c r="R98" i="108" l="1"/>
  <c r="S98" s="1"/>
  <c r="P18" i="109"/>
  <c r="M15"/>
  <c r="M33"/>
  <c r="P43"/>
  <c r="R36" i="108"/>
  <c r="S36" s="1"/>
  <c r="U50" i="114" s="1"/>
  <c r="P17" i="109"/>
  <c r="P24"/>
  <c r="N28"/>
  <c r="P44"/>
  <c r="P150"/>
  <c r="P160"/>
  <c r="P163"/>
  <c r="P13"/>
  <c r="P150" i="114"/>
  <c r="P123"/>
  <c r="P135"/>
  <c r="P34"/>
  <c r="M18"/>
  <c r="P162"/>
  <c r="Y17" i="88"/>
  <c r="Z17" s="1"/>
  <c r="R67" i="108"/>
  <c r="S67" s="1"/>
  <c r="M18" i="109"/>
  <c r="P58"/>
  <c r="P125" i="114"/>
  <c r="P98"/>
  <c r="N36"/>
  <c r="M36"/>
  <c r="P166" i="109"/>
  <c r="P164"/>
  <c r="X13" i="88"/>
  <c r="N37" i="109"/>
  <c r="M37"/>
  <c r="P63" i="114"/>
  <c r="P64"/>
  <c r="P83"/>
  <c r="P84"/>
  <c r="P116"/>
  <c r="P117"/>
  <c r="P114"/>
  <c r="P115"/>
  <c r="P118"/>
  <c r="P137" i="109"/>
  <c r="P139"/>
  <c r="P140"/>
  <c r="P82" i="114"/>
  <c r="P81"/>
  <c r="P128"/>
  <c r="P127"/>
  <c r="P129"/>
  <c r="X11" i="88"/>
  <c r="N28" i="114"/>
  <c r="M28"/>
  <c r="P79"/>
  <c r="P80"/>
  <c r="P86"/>
  <c r="P85"/>
  <c r="P91"/>
  <c r="P94"/>
  <c r="P93"/>
  <c r="P90"/>
  <c r="P92"/>
  <c r="P95"/>
  <c r="P89"/>
  <c r="M8" i="109"/>
  <c r="N17"/>
  <c r="P33"/>
  <c r="N19"/>
  <c r="N23"/>
  <c r="P59"/>
  <c r="P8"/>
  <c r="P9"/>
  <c r="N34"/>
  <c r="M34"/>
  <c r="M36"/>
  <c r="N36"/>
  <c r="P133"/>
  <c r="P136"/>
  <c r="P132"/>
  <c r="N29"/>
  <c r="M29"/>
  <c r="P124"/>
  <c r="P122"/>
  <c r="P52"/>
  <c r="P51"/>
  <c r="P50"/>
  <c r="P47"/>
  <c r="P148"/>
  <c r="P149"/>
  <c r="X10" i="88"/>
  <c r="R85" i="108"/>
  <c r="S85" s="1"/>
  <c r="U99" i="114" s="1"/>
  <c r="V99" s="1"/>
  <c r="R46" i="108"/>
  <c r="S46" s="1"/>
  <c r="N10" i="109"/>
  <c r="N11" i="114"/>
  <c r="M11"/>
  <c r="R53" i="108"/>
  <c r="S53" s="1"/>
  <c r="R28"/>
  <c r="S28" s="1"/>
  <c r="P23" i="109"/>
  <c r="P16"/>
  <c r="P21"/>
  <c r="P22"/>
  <c r="P14" i="114"/>
  <c r="P13"/>
  <c r="R94" i="108"/>
  <c r="S94" s="1"/>
  <c r="U108" i="109" s="1"/>
  <c r="R34" i="108"/>
  <c r="S34" s="1"/>
  <c r="U48" i="114" s="1"/>
  <c r="V48" s="1"/>
  <c r="R68" i="108"/>
  <c r="S68" s="1"/>
  <c r="U82" i="109" s="1"/>
  <c r="M9" i="114"/>
  <c r="N9"/>
  <c r="N20"/>
  <c r="M20"/>
  <c r="P12"/>
  <c r="P11"/>
  <c r="P10"/>
  <c r="P26"/>
  <c r="P30"/>
  <c r="P31"/>
  <c r="P28"/>
  <c r="N32"/>
  <c r="M32"/>
  <c r="M6"/>
  <c r="M6" i="109"/>
  <c r="N6"/>
  <c r="P12"/>
  <c r="P11"/>
  <c r="P10"/>
  <c r="P29"/>
  <c r="P28"/>
  <c r="P31"/>
  <c r="P26"/>
  <c r="P27"/>
  <c r="P30"/>
  <c r="N26"/>
  <c r="M26"/>
  <c r="M32"/>
  <c r="N32"/>
  <c r="P65"/>
  <c r="P66"/>
  <c r="P81"/>
  <c r="P82"/>
  <c r="P110"/>
  <c r="P101"/>
  <c r="P102"/>
  <c r="P107"/>
  <c r="P105"/>
  <c r="P108"/>
  <c r="P104"/>
  <c r="P109"/>
  <c r="P155"/>
  <c r="P153"/>
  <c r="P154"/>
  <c r="M14" i="114"/>
  <c r="N14"/>
  <c r="M16" i="109"/>
  <c r="N16"/>
  <c r="P64"/>
  <c r="P63"/>
  <c r="P75"/>
  <c r="P67"/>
  <c r="P74"/>
  <c r="P71"/>
  <c r="P73"/>
  <c r="P68"/>
  <c r="P83"/>
  <c r="P84"/>
  <c r="P9" i="114"/>
  <c r="P8"/>
  <c r="P17"/>
  <c r="P18"/>
  <c r="P21"/>
  <c r="P16"/>
  <c r="P22"/>
  <c r="P20"/>
  <c r="P23"/>
  <c r="V50"/>
  <c r="N56" s="1"/>
  <c r="M56"/>
  <c r="M20" i="109"/>
  <c r="N20"/>
  <c r="N38"/>
  <c r="M38"/>
  <c r="P76"/>
  <c r="P77"/>
  <c r="P78"/>
  <c r="P86"/>
  <c r="P85"/>
  <c r="P159"/>
  <c r="P158"/>
  <c r="P157"/>
  <c r="P36" i="114"/>
  <c r="P37"/>
  <c r="N24"/>
  <c r="M24"/>
  <c r="M11" i="109"/>
  <c r="N11"/>
  <c r="N13"/>
  <c r="M13"/>
  <c r="N22"/>
  <c r="M22"/>
  <c r="M35"/>
  <c r="N35"/>
  <c r="P80"/>
  <c r="P79"/>
  <c r="P98"/>
  <c r="P96"/>
  <c r="P100"/>
  <c r="P173"/>
  <c r="P172"/>
  <c r="P14"/>
  <c r="N24"/>
  <c r="P48"/>
  <c r="P130"/>
  <c r="P138"/>
  <c r="N30"/>
  <c r="P37"/>
  <c r="M21"/>
  <c r="P165"/>
  <c r="P141"/>
  <c r="X15" i="88"/>
  <c r="X14"/>
  <c r="Y16"/>
  <c r="Z16" s="1"/>
  <c r="X16"/>
  <c r="Y12"/>
  <c r="Z12" s="1"/>
  <c r="U112" i="109"/>
  <c r="V112" s="1"/>
  <c r="U112" i="114"/>
  <c r="V112" s="1"/>
  <c r="U60"/>
  <c r="U60" i="109"/>
  <c r="U85"/>
  <c r="U85" i="114"/>
  <c r="U48" i="109"/>
  <c r="V48" s="1"/>
  <c r="U108" i="114"/>
  <c r="U81" i="109"/>
  <c r="U81" i="114"/>
  <c r="M168" i="109"/>
  <c r="V108"/>
  <c r="N168" s="1"/>
  <c r="M124"/>
  <c r="U50"/>
  <c r="R77" i="108"/>
  <c r="S77" s="1"/>
  <c r="R58"/>
  <c r="S58" s="1"/>
  <c r="R91"/>
  <c r="S91" s="1"/>
  <c r="R72"/>
  <c r="S72" s="1"/>
  <c r="R43"/>
  <c r="S43" s="1"/>
  <c r="R78"/>
  <c r="S78" s="1"/>
  <c r="R31"/>
  <c r="S31" s="1"/>
  <c r="R47"/>
  <c r="S47" s="1"/>
  <c r="R63"/>
  <c r="S63" s="1"/>
  <c r="R79"/>
  <c r="S79" s="1"/>
  <c r="R92"/>
  <c r="S92" s="1"/>
  <c r="R38"/>
  <c r="S38" s="1"/>
  <c r="R54"/>
  <c r="S54" s="1"/>
  <c r="R73"/>
  <c r="S73" s="1"/>
  <c r="R32"/>
  <c r="S32" s="1"/>
  <c r="R48"/>
  <c r="S48" s="1"/>
  <c r="R64"/>
  <c r="S64" s="1"/>
  <c r="R39"/>
  <c r="S39" s="1"/>
  <c r="R55"/>
  <c r="S55" s="1"/>
  <c r="R97"/>
  <c r="S97" s="1"/>
  <c r="P89" i="109"/>
  <c r="P90"/>
  <c r="P95"/>
  <c r="P94"/>
  <c r="P92"/>
  <c r="P93"/>
  <c r="P91"/>
  <c r="M122"/>
  <c r="R93" i="108"/>
  <c r="S93" s="1"/>
  <c r="R74"/>
  <c r="S74" s="1"/>
  <c r="R29"/>
  <c r="S29" s="1"/>
  <c r="R88"/>
  <c r="S88" s="1"/>
  <c r="R40"/>
  <c r="S40" s="1"/>
  <c r="R70"/>
  <c r="S70" s="1"/>
  <c r="R41"/>
  <c r="S41" s="1"/>
  <c r="P145" i="109"/>
  <c r="P144"/>
  <c r="P143"/>
  <c r="M126"/>
  <c r="U82" i="114"/>
  <c r="R89" i="108"/>
  <c r="S89" s="1"/>
  <c r="R69"/>
  <c r="S69" s="1"/>
  <c r="R50"/>
  <c r="S50" s="1"/>
  <c r="R83"/>
  <c r="S83" s="1"/>
  <c r="R59"/>
  <c r="S59" s="1"/>
  <c r="R35"/>
  <c r="S35" s="1"/>
  <c r="R87"/>
  <c r="S87" s="1"/>
  <c r="R60"/>
  <c r="S60" s="1"/>
  <c r="V82" i="109"/>
  <c r="R86" i="108"/>
  <c r="S86" s="1"/>
  <c r="R90"/>
  <c r="S90" s="1"/>
  <c r="R45"/>
  <c r="S45" s="1"/>
  <c r="R26"/>
  <c r="S26" s="1"/>
  <c r="R62"/>
  <c r="S62" s="1"/>
  <c r="R33"/>
  <c r="S33" s="1"/>
  <c r="R84"/>
  <c r="S84" s="1"/>
  <c r="M7" i="109"/>
  <c r="N7"/>
  <c r="R66" i="108"/>
  <c r="S66" s="1"/>
  <c r="R99"/>
  <c r="S99" s="1"/>
  <c r="R80"/>
  <c r="S80" s="1"/>
  <c r="R56"/>
  <c r="S56" s="1"/>
  <c r="R27"/>
  <c r="S27" s="1"/>
  <c r="R57"/>
  <c r="S57" s="1"/>
  <c r="R52"/>
  <c r="S52" s="1"/>
  <c r="R65"/>
  <c r="S65" s="1"/>
  <c r="R61"/>
  <c r="S61" s="1"/>
  <c r="R42"/>
  <c r="S42" s="1"/>
  <c r="R75"/>
  <c r="S75" s="1"/>
  <c r="R51"/>
  <c r="S51" s="1"/>
  <c r="R100"/>
  <c r="S100" s="1"/>
  <c r="R76"/>
  <c r="S76" s="1"/>
  <c r="R30"/>
  <c r="S30" s="1"/>
  <c r="R82"/>
  <c r="S82" s="1"/>
  <c r="R37"/>
  <c r="S37" s="1"/>
  <c r="R96"/>
  <c r="S96" s="1"/>
  <c r="R81"/>
  <c r="S81" s="1"/>
  <c r="R49"/>
  <c r="S49" s="1"/>
  <c r="R95"/>
  <c r="S95" s="1"/>
  <c r="R44"/>
  <c r="S44" s="1"/>
  <c r="P115" i="109"/>
  <c r="P114"/>
  <c r="P116"/>
  <c r="P117"/>
  <c r="P118"/>
  <c r="M9"/>
  <c r="P57"/>
  <c r="P70"/>
  <c r="P135"/>
  <c r="P49"/>
  <c r="P53"/>
  <c r="P111"/>
  <c r="P106"/>
  <c r="P103"/>
  <c r="P112"/>
  <c r="M25" i="114"/>
  <c r="P69"/>
  <c r="P70"/>
  <c r="P68"/>
  <c r="P74"/>
  <c r="P71"/>
  <c r="P126" i="109"/>
  <c r="P123"/>
  <c r="P69"/>
  <c r="P72"/>
  <c r="P15" i="114"/>
  <c r="P108"/>
  <c r="P106"/>
  <c r="P112"/>
  <c r="P111"/>
  <c r="P104"/>
  <c r="P103"/>
  <c r="P109"/>
  <c r="M25" i="109"/>
  <c r="P125"/>
  <c r="P127"/>
  <c r="P129"/>
  <c r="M27"/>
  <c r="M22" i="114"/>
  <c r="P78"/>
  <c r="P76"/>
  <c r="P134" i="109"/>
  <c r="P131"/>
  <c r="N12"/>
  <c r="P97"/>
  <c r="P99"/>
  <c r="P161"/>
  <c r="P162"/>
  <c r="P97" i="114"/>
  <c r="P100"/>
  <c r="P99"/>
  <c r="P43"/>
  <c r="P45"/>
  <c r="P58"/>
  <c r="P61"/>
  <c r="P29"/>
  <c r="N8"/>
  <c r="P19"/>
  <c r="M13"/>
  <c r="P27"/>
  <c r="P24"/>
  <c r="P25"/>
  <c r="M12"/>
  <c r="N23"/>
  <c r="U99" i="109" l="1"/>
  <c r="V99" s="1"/>
  <c r="M125"/>
  <c r="M123"/>
  <c r="U67" i="114"/>
  <c r="V67" s="1"/>
  <c r="U67" i="109"/>
  <c r="V67" s="1"/>
  <c r="U96"/>
  <c r="V96" s="1"/>
  <c r="U96" i="114"/>
  <c r="V96" s="1"/>
  <c r="U44"/>
  <c r="U44" i="109"/>
  <c r="U66"/>
  <c r="U66" i="114"/>
  <c r="U83" i="109"/>
  <c r="U83" i="114"/>
  <c r="U84" i="109"/>
  <c r="U84" i="114"/>
  <c r="U53" i="109"/>
  <c r="U53" i="114"/>
  <c r="U93" i="109"/>
  <c r="V93" s="1"/>
  <c r="U93" i="114"/>
  <c r="V93" s="1"/>
  <c r="U72" i="109"/>
  <c r="U72" i="114"/>
  <c r="M168"/>
  <c r="V108"/>
  <c r="N168" s="1"/>
  <c r="U89"/>
  <c r="U89" i="109"/>
  <c r="U58"/>
  <c r="U58" i="114"/>
  <c r="U90" i="109"/>
  <c r="U90" i="114"/>
  <c r="U71"/>
  <c r="U71" i="109"/>
  <c r="U98"/>
  <c r="U98" i="114"/>
  <c r="N124" i="109"/>
  <c r="N125"/>
  <c r="N126"/>
  <c r="N123"/>
  <c r="N122"/>
  <c r="U103" i="114"/>
  <c r="U103" i="109"/>
  <c r="U54"/>
  <c r="U54" i="114"/>
  <c r="U78"/>
  <c r="U78" i="109"/>
  <c r="U77"/>
  <c r="V77" s="1"/>
  <c r="U77" i="114"/>
  <c r="V77" s="1"/>
  <c r="U91" i="109"/>
  <c r="U91" i="114"/>
  <c r="U95"/>
  <c r="V95" s="1"/>
  <c r="U95" i="109"/>
  <c r="V95" s="1"/>
  <c r="U109"/>
  <c r="V109" s="1"/>
  <c r="U109" i="114"/>
  <c r="V109" s="1"/>
  <c r="U114" i="109"/>
  <c r="U114" i="114"/>
  <c r="U47"/>
  <c r="U47" i="109"/>
  <c r="U74" i="114"/>
  <c r="V74" s="1"/>
  <c r="U74" i="109"/>
  <c r="V74" s="1"/>
  <c r="M124" i="114"/>
  <c r="V82"/>
  <c r="M123"/>
  <c r="M126"/>
  <c r="M122"/>
  <c r="M125"/>
  <c r="U102" i="109"/>
  <c r="U102" i="114"/>
  <c r="U62" i="109"/>
  <c r="U62" i="114"/>
  <c r="U61" i="109"/>
  <c r="U61" i="114"/>
  <c r="V50" i="109"/>
  <c r="N56" s="1"/>
  <c r="M56"/>
  <c r="U63"/>
  <c r="U63" i="114"/>
  <c r="U65"/>
  <c r="V65" s="1"/>
  <c r="U65" i="109"/>
  <c r="V65" s="1"/>
  <c r="U70" i="114"/>
  <c r="V70" s="1"/>
  <c r="U70" i="109"/>
  <c r="V70" s="1"/>
  <c r="U76" i="114"/>
  <c r="V76" s="1"/>
  <c r="U76" i="109"/>
  <c r="V76" s="1"/>
  <c r="U101"/>
  <c r="U101" i="114"/>
  <c r="U43"/>
  <c r="U43" i="109"/>
  <c r="M138" i="114"/>
  <c r="M140"/>
  <c r="V85"/>
  <c r="M139"/>
  <c r="M137"/>
  <c r="U94" i="109"/>
  <c r="V94" s="1"/>
  <c r="U94" i="114"/>
  <c r="V94" s="1"/>
  <c r="U88"/>
  <c r="U88" i="109"/>
  <c r="U87"/>
  <c r="V87" s="1"/>
  <c r="U87" i="114"/>
  <c r="V87" s="1"/>
  <c r="U92"/>
  <c r="V92" s="1"/>
  <c r="U92" i="109"/>
  <c r="V92" s="1"/>
  <c r="V85"/>
  <c r="M140"/>
  <c r="M138"/>
  <c r="M137"/>
  <c r="M139"/>
  <c r="U110" i="114"/>
  <c r="U110" i="109"/>
  <c r="U56"/>
  <c r="V56" s="1"/>
  <c r="U56" i="114"/>
  <c r="V56" s="1"/>
  <c r="U113"/>
  <c r="U113" i="109"/>
  <c r="U59"/>
  <c r="U59" i="114"/>
  <c r="U73" i="109"/>
  <c r="U73" i="114"/>
  <c r="U107"/>
  <c r="U107" i="109"/>
  <c r="U68" i="114"/>
  <c r="V68" s="1"/>
  <c r="U68" i="109"/>
  <c r="V68" s="1"/>
  <c r="U57" i="114"/>
  <c r="U57" i="109"/>
  <c r="V60"/>
  <c r="M80"/>
  <c r="M79"/>
  <c r="U51" i="114"/>
  <c r="V51" s="1"/>
  <c r="U51" i="109"/>
  <c r="V51" s="1"/>
  <c r="U75" i="114"/>
  <c r="V75" s="1"/>
  <c r="U75" i="109"/>
  <c r="V75" s="1"/>
  <c r="U80"/>
  <c r="U80" i="114"/>
  <c r="U104"/>
  <c r="V104" s="1"/>
  <c r="U104" i="109"/>
  <c r="V104" s="1"/>
  <c r="U97" i="114"/>
  <c r="U97" i="109"/>
  <c r="U111" i="114"/>
  <c r="U111" i="109"/>
  <c r="U52" i="114"/>
  <c r="U52" i="109"/>
  <c r="U86"/>
  <c r="V86" s="1"/>
  <c r="U86" i="114"/>
  <c r="V86" s="1"/>
  <c r="M121"/>
  <c r="V81"/>
  <c r="N121" s="1"/>
  <c r="M79"/>
  <c r="M80"/>
  <c r="V60"/>
  <c r="U79" i="109"/>
  <c r="U79" i="114"/>
  <c r="U100"/>
  <c r="U100" i="109"/>
  <c r="U64"/>
  <c r="U64" i="114"/>
  <c r="U55"/>
  <c r="V55" s="1"/>
  <c r="U55" i="109"/>
  <c r="V55" s="1"/>
  <c r="U69"/>
  <c r="V69" s="1"/>
  <c r="U69" i="114"/>
  <c r="V69" s="1"/>
  <c r="U106" i="109"/>
  <c r="U106" i="114"/>
  <c r="U105" i="109"/>
  <c r="U105" i="114"/>
  <c r="M121" i="109"/>
  <c r="V81"/>
  <c r="N121" s="1"/>
  <c r="M116" l="1"/>
  <c r="M118"/>
  <c r="M114"/>
  <c r="M115"/>
  <c r="M117"/>
  <c r="V79"/>
  <c r="V97"/>
  <c r="M148"/>
  <c r="M149"/>
  <c r="M154" i="114"/>
  <c r="M153"/>
  <c r="V101"/>
  <c r="M155"/>
  <c r="V57"/>
  <c r="M65"/>
  <c r="M66"/>
  <c r="M77" i="109"/>
  <c r="M78"/>
  <c r="V59"/>
  <c r="M76"/>
  <c r="M146"/>
  <c r="V88"/>
  <c r="N146" s="1"/>
  <c r="M155"/>
  <c r="M153"/>
  <c r="V101"/>
  <c r="M154"/>
  <c r="V63"/>
  <c r="M86"/>
  <c r="M85"/>
  <c r="V47" i="114"/>
  <c r="M55"/>
  <c r="M54"/>
  <c r="M64"/>
  <c r="M63"/>
  <c r="V54"/>
  <c r="M70" i="109"/>
  <c r="M68"/>
  <c r="V58"/>
  <c r="M75"/>
  <c r="M72"/>
  <c r="M73"/>
  <c r="M71"/>
  <c r="M74"/>
  <c r="M69"/>
  <c r="M67"/>
  <c r="M99" i="114"/>
  <c r="M100"/>
  <c r="V72"/>
  <c r="M96"/>
  <c r="M98"/>
  <c r="M97"/>
  <c r="M128"/>
  <c r="M127"/>
  <c r="V83"/>
  <c r="M129"/>
  <c r="M160"/>
  <c r="M163"/>
  <c r="V105"/>
  <c r="M162"/>
  <c r="M161"/>
  <c r="M171" i="109"/>
  <c r="V113"/>
  <c r="N171" s="1"/>
  <c r="M146" i="114"/>
  <c r="V88"/>
  <c r="N146" s="1"/>
  <c r="M82"/>
  <c r="M81"/>
  <c r="V61"/>
  <c r="V114"/>
  <c r="M172"/>
  <c r="M173"/>
  <c r="M63" i="109"/>
  <c r="V54"/>
  <c r="M64"/>
  <c r="V98" i="114"/>
  <c r="M150"/>
  <c r="M151"/>
  <c r="M142" i="109"/>
  <c r="M141"/>
  <c r="V89"/>
  <c r="M100"/>
  <c r="M99"/>
  <c r="M97"/>
  <c r="V72"/>
  <c r="M96"/>
  <c r="M98"/>
  <c r="M128"/>
  <c r="V83"/>
  <c r="M129"/>
  <c r="M127"/>
  <c r="M60"/>
  <c r="M58"/>
  <c r="V52"/>
  <c r="M61"/>
  <c r="M57"/>
  <c r="M59"/>
  <c r="N140" i="114"/>
  <c r="N139"/>
  <c r="N138"/>
  <c r="N137"/>
  <c r="V61" i="109"/>
  <c r="M81"/>
  <c r="M82"/>
  <c r="M172"/>
  <c r="V114"/>
  <c r="M173"/>
  <c r="M147" i="114"/>
  <c r="V91"/>
  <c r="N147" s="1"/>
  <c r="V103" i="109"/>
  <c r="M159"/>
  <c r="M157"/>
  <c r="M158"/>
  <c r="V98"/>
  <c r="M151"/>
  <c r="M150"/>
  <c r="M141" i="114"/>
  <c r="M142"/>
  <c r="V89"/>
  <c r="M88"/>
  <c r="V66"/>
  <c r="N88" s="1"/>
  <c r="V80"/>
  <c r="M119"/>
  <c r="M120"/>
  <c r="V113"/>
  <c r="N171" s="1"/>
  <c r="M171"/>
  <c r="N79"/>
  <c r="N80"/>
  <c r="M120" i="109"/>
  <c r="V80"/>
  <c r="M119"/>
  <c r="N126" i="114"/>
  <c r="N124"/>
  <c r="N122"/>
  <c r="N125"/>
  <c r="N123"/>
  <c r="V91" i="109"/>
  <c r="N147" s="1"/>
  <c r="M147"/>
  <c r="V103" i="114"/>
  <c r="M157"/>
  <c r="M158"/>
  <c r="M159"/>
  <c r="V71" i="109"/>
  <c r="M91"/>
  <c r="M95"/>
  <c r="M90"/>
  <c r="M93"/>
  <c r="M89"/>
  <c r="M94"/>
  <c r="M92"/>
  <c r="M88"/>
  <c r="V66"/>
  <c r="N88" s="1"/>
  <c r="V64" i="114"/>
  <c r="N87" s="1"/>
  <c r="M87"/>
  <c r="V105" i="109"/>
  <c r="M163"/>
  <c r="M162"/>
  <c r="M160"/>
  <c r="M161"/>
  <c r="M87"/>
  <c r="V64"/>
  <c r="N87" s="1"/>
  <c r="V106" i="114"/>
  <c r="M166"/>
  <c r="M165"/>
  <c r="M164"/>
  <c r="M152" i="109"/>
  <c r="V100"/>
  <c r="N152" s="1"/>
  <c r="M57" i="114"/>
  <c r="V52"/>
  <c r="M58"/>
  <c r="M61"/>
  <c r="M59"/>
  <c r="M60"/>
  <c r="V107" i="109"/>
  <c r="N167" s="1"/>
  <c r="M167"/>
  <c r="N137"/>
  <c r="N139"/>
  <c r="N140"/>
  <c r="N138"/>
  <c r="M84" i="114"/>
  <c r="M83"/>
  <c r="V62"/>
  <c r="M165" i="109"/>
  <c r="M164"/>
  <c r="V106"/>
  <c r="M166"/>
  <c r="V100" i="114"/>
  <c r="N152" s="1"/>
  <c r="M152"/>
  <c r="V111" i="109"/>
  <c r="N170" s="1"/>
  <c r="M170"/>
  <c r="M167" i="114"/>
  <c r="V107"/>
  <c r="N167" s="1"/>
  <c r="V62" i="109"/>
  <c r="M84"/>
  <c r="M83"/>
  <c r="M93" i="114"/>
  <c r="V71"/>
  <c r="M95"/>
  <c r="M94"/>
  <c r="M91"/>
  <c r="M92"/>
  <c r="M89"/>
  <c r="M90"/>
  <c r="M62"/>
  <c r="V53"/>
  <c r="N62" s="1"/>
  <c r="V44" i="109"/>
  <c r="M53"/>
  <c r="M50"/>
  <c r="M48"/>
  <c r="M52"/>
  <c r="M51"/>
  <c r="M49"/>
  <c r="M47"/>
  <c r="M117" i="114"/>
  <c r="M114"/>
  <c r="V79"/>
  <c r="M118"/>
  <c r="M116"/>
  <c r="M115"/>
  <c r="V111"/>
  <c r="N170" s="1"/>
  <c r="M170"/>
  <c r="M105"/>
  <c r="M101"/>
  <c r="M102"/>
  <c r="M104"/>
  <c r="M109"/>
  <c r="M106"/>
  <c r="M110"/>
  <c r="V73"/>
  <c r="M112"/>
  <c r="M107"/>
  <c r="M108"/>
  <c r="M103"/>
  <c r="M111"/>
  <c r="M169" i="109"/>
  <c r="V110"/>
  <c r="N169" s="1"/>
  <c r="V43"/>
  <c r="M46"/>
  <c r="M44"/>
  <c r="M43"/>
  <c r="M45"/>
  <c r="V102" i="114"/>
  <c r="N156" s="1"/>
  <c r="M156"/>
  <c r="M145"/>
  <c r="V90"/>
  <c r="M144"/>
  <c r="M143"/>
  <c r="V53" i="109"/>
  <c r="N62" s="1"/>
  <c r="M62"/>
  <c r="M48" i="114"/>
  <c r="V44"/>
  <c r="M51"/>
  <c r="M49"/>
  <c r="M47"/>
  <c r="M50"/>
  <c r="M52"/>
  <c r="M53"/>
  <c r="N79" i="109"/>
  <c r="N80"/>
  <c r="V73"/>
  <c r="M110"/>
  <c r="M102"/>
  <c r="M107"/>
  <c r="M103"/>
  <c r="M105"/>
  <c r="M106"/>
  <c r="M108"/>
  <c r="M112"/>
  <c r="M109"/>
  <c r="M111"/>
  <c r="M104"/>
  <c r="M101"/>
  <c r="M169" i="114"/>
  <c r="V110"/>
  <c r="N169" s="1"/>
  <c r="M44"/>
  <c r="M45"/>
  <c r="M46"/>
  <c r="V43"/>
  <c r="M43"/>
  <c r="V102" i="109"/>
  <c r="N156" s="1"/>
  <c r="M156"/>
  <c r="V78"/>
  <c r="N113" s="1"/>
  <c r="M113"/>
  <c r="M145"/>
  <c r="V90"/>
  <c r="M144"/>
  <c r="M143"/>
  <c r="M135" i="114"/>
  <c r="M136"/>
  <c r="M132"/>
  <c r="M130"/>
  <c r="V84"/>
  <c r="M134"/>
  <c r="M131"/>
  <c r="M133"/>
  <c r="M148"/>
  <c r="M149"/>
  <c r="V97"/>
  <c r="M66" i="109"/>
  <c r="M65"/>
  <c r="V57"/>
  <c r="M76" i="114"/>
  <c r="V59"/>
  <c r="M78"/>
  <c r="M77"/>
  <c r="V63"/>
  <c r="M86"/>
  <c r="M85"/>
  <c r="V47" i="109"/>
  <c r="M55"/>
  <c r="M54"/>
  <c r="M113" i="114"/>
  <c r="V78"/>
  <c r="N113" s="1"/>
  <c r="V58"/>
  <c r="M67"/>
  <c r="M70"/>
  <c r="M75"/>
  <c r="M71"/>
  <c r="M69"/>
  <c r="M72"/>
  <c r="M74"/>
  <c r="M68"/>
  <c r="M73"/>
  <c r="M134" i="109"/>
  <c r="M130"/>
  <c r="M135"/>
  <c r="V84"/>
  <c r="M131"/>
  <c r="M132"/>
  <c r="M136"/>
  <c r="M133"/>
  <c r="N85" i="114" l="1"/>
  <c r="N86"/>
  <c r="N52"/>
  <c r="N51"/>
  <c r="N48"/>
  <c r="N53"/>
  <c r="N47"/>
  <c r="N49"/>
  <c r="N50"/>
  <c r="N92"/>
  <c r="N94"/>
  <c r="N91"/>
  <c r="N89"/>
  <c r="N93"/>
  <c r="N90"/>
  <c r="N95"/>
  <c r="N165"/>
  <c r="N166"/>
  <c r="N164"/>
  <c r="N81"/>
  <c r="N82"/>
  <c r="N148" i="109"/>
  <c r="N149"/>
  <c r="N58" i="114"/>
  <c r="N59"/>
  <c r="N60"/>
  <c r="N57"/>
  <c r="N61"/>
  <c r="N119" i="109"/>
  <c r="N120"/>
  <c r="N120" i="114"/>
  <c r="N119"/>
  <c r="N63" i="109"/>
  <c r="N64"/>
  <c r="N127" i="114"/>
  <c r="N128"/>
  <c r="N129"/>
  <c r="N64"/>
  <c r="N63"/>
  <c r="N86" i="109"/>
  <c r="N85"/>
  <c r="N76"/>
  <c r="N78"/>
  <c r="N77"/>
  <c r="N115"/>
  <c r="N117"/>
  <c r="N114"/>
  <c r="N118"/>
  <c r="N116"/>
  <c r="N149" i="114"/>
  <c r="N148"/>
  <c r="N114"/>
  <c r="N117"/>
  <c r="N115"/>
  <c r="N116"/>
  <c r="N118"/>
  <c r="N128" i="109"/>
  <c r="N127"/>
  <c r="N129"/>
  <c r="N142"/>
  <c r="N141"/>
  <c r="N83"/>
  <c r="N84"/>
  <c r="N90"/>
  <c r="N94"/>
  <c r="N91"/>
  <c r="N89"/>
  <c r="N92"/>
  <c r="N93"/>
  <c r="N95"/>
  <c r="N150"/>
  <c r="N151"/>
  <c r="N173"/>
  <c r="N172"/>
  <c r="N153"/>
  <c r="N154"/>
  <c r="N155"/>
  <c r="N46" i="114"/>
  <c r="N43"/>
  <c r="N44"/>
  <c r="N45"/>
  <c r="N69"/>
  <c r="N73"/>
  <c r="N71"/>
  <c r="N67"/>
  <c r="N68"/>
  <c r="N70"/>
  <c r="N74"/>
  <c r="N72"/>
  <c r="N75"/>
  <c r="N55" i="109"/>
  <c r="N54"/>
  <c r="N76" i="114"/>
  <c r="N78"/>
  <c r="N77"/>
  <c r="N145" i="109"/>
  <c r="N143"/>
  <c r="N144"/>
  <c r="N52"/>
  <c r="N51"/>
  <c r="N48"/>
  <c r="N50"/>
  <c r="N49"/>
  <c r="N53"/>
  <c r="N47"/>
  <c r="N84" i="114"/>
  <c r="N83"/>
  <c r="N134"/>
  <c r="N130"/>
  <c r="N132"/>
  <c r="N136"/>
  <c r="N131"/>
  <c r="N133"/>
  <c r="N135"/>
  <c r="N45" i="109"/>
  <c r="N46"/>
  <c r="N44"/>
  <c r="N43"/>
  <c r="N109" i="114"/>
  <c r="N112"/>
  <c r="N110"/>
  <c r="N105"/>
  <c r="N102"/>
  <c r="N101"/>
  <c r="N104"/>
  <c r="N107"/>
  <c r="N108"/>
  <c r="N103"/>
  <c r="N106"/>
  <c r="N111"/>
  <c r="N59" i="109"/>
  <c r="N61"/>
  <c r="N57"/>
  <c r="N60"/>
  <c r="N58"/>
  <c r="N161" i="114"/>
  <c r="N160"/>
  <c r="N163"/>
  <c r="N162"/>
  <c r="N154"/>
  <c r="N155"/>
  <c r="N153"/>
  <c r="N133" i="109"/>
  <c r="N131"/>
  <c r="N132"/>
  <c r="N134"/>
  <c r="N130"/>
  <c r="N135"/>
  <c r="N136"/>
  <c r="N65"/>
  <c r="N66"/>
  <c r="N144" i="114"/>
  <c r="N145"/>
  <c r="N143"/>
  <c r="N141"/>
  <c r="N142"/>
  <c r="N97" i="109"/>
  <c r="N98"/>
  <c r="N100"/>
  <c r="N99"/>
  <c r="N96"/>
  <c r="N72"/>
  <c r="N75"/>
  <c r="N67"/>
  <c r="N74"/>
  <c r="N70"/>
  <c r="N69"/>
  <c r="N73"/>
  <c r="N68"/>
  <c r="N71"/>
  <c r="N54" i="114"/>
  <c r="N55"/>
  <c r="N65"/>
  <c r="N66"/>
  <c r="N103" i="109"/>
  <c r="N101"/>
  <c r="N111"/>
  <c r="N105"/>
  <c r="N110"/>
  <c r="N109"/>
  <c r="N106"/>
  <c r="N108"/>
  <c r="N102"/>
  <c r="N107"/>
  <c r="N104"/>
  <c r="N112"/>
  <c r="N165"/>
  <c r="N166"/>
  <c r="N164"/>
  <c r="N161"/>
  <c r="N162"/>
  <c r="N163"/>
  <c r="N160"/>
  <c r="N159" i="114"/>
  <c r="N157"/>
  <c r="N158"/>
  <c r="N157" i="109"/>
  <c r="N158"/>
  <c r="N159"/>
  <c r="N81"/>
  <c r="N82"/>
  <c r="N150" i="114"/>
  <c r="N151"/>
  <c r="N172"/>
  <c r="N173"/>
  <c r="N98"/>
  <c r="N96"/>
  <c r="N100"/>
  <c r="N97"/>
  <c r="N99"/>
</calcChain>
</file>

<file path=xl/comments1.xml><?xml version="1.0" encoding="utf-8"?>
<comments xmlns="http://schemas.openxmlformats.org/spreadsheetml/2006/main">
  <authors>
    <author>作成者</author>
  </authors>
  <commentList>
    <comment ref="K14" authorId="0">
      <text>
        <r>
          <rPr>
            <b/>
            <sz val="9"/>
            <color indexed="81"/>
            <rFont val="ＭＳ Ｐゴシック"/>
            <family val="3"/>
            <charset val="128"/>
          </rPr>
          <t>新宿も受験</t>
        </r>
      </text>
    </comment>
    <comment ref="K18" authorId="0">
      <text>
        <r>
          <rPr>
            <b/>
            <sz val="9"/>
            <color indexed="81"/>
            <rFont val="ＭＳ Ｐゴシック"/>
            <family val="3"/>
            <charset val="128"/>
          </rPr>
          <t>共通問題も受験</t>
        </r>
      </text>
    </comment>
  </commentList>
</comments>
</file>

<file path=xl/comments2.xml><?xml version="1.0" encoding="utf-8"?>
<comments xmlns="http://schemas.openxmlformats.org/spreadsheetml/2006/main">
  <authors>
    <author>FJ-USER</author>
    <author>作成者</author>
    <author>Oikawa_2009</author>
    <author>minamino11</author>
  </authors>
  <commentList>
    <comment ref="AG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理社平均163.1点
</t>
        </r>
      </text>
    </comment>
    <comment ref="AG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理社平均158.8点
</t>
        </r>
      </text>
    </comment>
    <comment ref="Z2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AC2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AF20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AI20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P22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新教育σ=100
　 進研σ=75　　平均値
</t>
        </r>
      </text>
    </comment>
    <comment ref="P23" authorId="3">
      <text>
        <r>
          <rPr>
            <sz val="9"/>
            <color indexed="81"/>
            <rFont val="ＭＳ Ｐゴシック"/>
            <family val="3"/>
            <charset val="128"/>
          </rPr>
          <t>この数値が大きすぎるため、平均点が高くなってしまう。
受験者平均点が高いので、この数値を下げる。</t>
        </r>
      </text>
    </comment>
    <comment ref="D2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新教育数値（判定には使わない目安数値）
</t>
        </r>
      </text>
    </comment>
    <comment ref="M2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成瀬以下は60
</t>
        </r>
      </text>
    </comment>
    <comment ref="P25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新教育jと進研の平均値
ただし、新教育のSS50は302点、進研はSS50が325点と差があるので、得点をそろえて平均をとる。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2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合格基準偏差値＋基準内申（総合得点）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W2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P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新教育σ=100
　 進研σ=75　　平均値
</t>
        </r>
      </text>
    </comment>
    <comment ref="P23" authorId="0">
      <text>
        <r>
          <rPr>
            <sz val="9"/>
            <color indexed="81"/>
            <rFont val="ＭＳ Ｐゴシック"/>
            <family val="3"/>
            <charset val="128"/>
          </rPr>
          <t>この数値が大きすぎるため、平均点が高くなってしまう。
受験者平均点が高いので、この数値を下げる。</t>
        </r>
      </text>
    </comment>
    <comment ref="D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新教育数値（判定には使わない目安数値）
</t>
        </r>
      </text>
    </comment>
    <comment ref="M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成瀬以下は60
</t>
        </r>
      </text>
    </comment>
    <comment ref="P25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新教育jと進研の平均値
ただし、新教育のSS50は298点、進研はSS50が318点と差があるので、得点をそろえて平均をとる。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2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合格基準偏差値＋基準内申（総合得点）
</t>
        </r>
      </text>
    </comment>
  </commentList>
</comments>
</file>

<file path=xl/comments4.xml><?xml version="1.0" encoding="utf-8"?>
<comments xmlns="http://schemas.openxmlformats.org/spreadsheetml/2006/main">
  <authors>
    <author>FJ-USER</author>
    <author>作成者</author>
    <author>Oikawa_2009</author>
    <author>minamino11</author>
  </authors>
  <commentList>
    <comment ref="AB1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理社平均163.1点
</t>
        </r>
      </text>
    </comment>
    <comment ref="AB1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理社平均158.8点
</t>
        </r>
      </text>
    </comment>
    <comment ref="X2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AA20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AD20" authorId="2">
      <text>
        <r>
          <rPr>
            <sz val="9"/>
            <color indexed="81"/>
            <rFont val="ＭＳ Ｐゴシック"/>
            <family val="3"/>
            <charset val="128"/>
          </rPr>
          <t xml:space="preserve">80+80+70？
</t>
        </r>
      </text>
    </comment>
    <comment ref="P22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新教育σ=100
　 進研σ=75　　平均値
</t>
        </r>
      </text>
    </comment>
    <comment ref="P23" authorId="3">
      <text>
        <r>
          <rPr>
            <sz val="9"/>
            <color indexed="81"/>
            <rFont val="ＭＳ Ｐゴシック"/>
            <family val="3"/>
            <charset val="128"/>
          </rPr>
          <t>この数値が大きすぎるため、平均点が高くなってしまう。
受験者平均点が高いので、この数値を下げる。</t>
        </r>
      </text>
    </comment>
    <comment ref="D2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新教育数値（判定には使わない目安数値）
</t>
        </r>
      </text>
    </comment>
    <comment ref="M2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成瀬以下は60
</t>
        </r>
      </text>
    </comment>
    <comment ref="P25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新教育jと進研の平均値
ただし、新教育のSS50は302点、進研はSS50が325点と差があるので、得点をそろえて平均をとる。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25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合格基準偏差値＋基準内申（総合得点）
</t>
        </r>
      </text>
    </comment>
  </commentList>
</comments>
</file>

<file path=xl/sharedStrings.xml><?xml version="1.0" encoding="utf-8"?>
<sst xmlns="http://schemas.openxmlformats.org/spreadsheetml/2006/main" count="13769" uniqueCount="1104">
  <si>
    <t>【平成２９年入試問題得点】</t>
    <phoneticPr fontId="9"/>
  </si>
  <si>
    <t>（Ｌ）</t>
  </si>
  <si>
    <t>(他）</t>
  </si>
  <si>
    <t>生徒氏名</t>
  </si>
  <si>
    <t>内申</t>
  </si>
  <si>
    <t>国語</t>
  </si>
  <si>
    <t>数学</t>
  </si>
  <si>
    <t>英語</t>
  </si>
  <si>
    <t>社会</t>
  </si>
  <si>
    <t>理科</t>
  </si>
  <si>
    <t>３科合計</t>
  </si>
  <si>
    <t>５科合計</t>
  </si>
  <si>
    <t>志望校</t>
  </si>
  <si>
    <t>津吹　成諒</t>
    <rPh sb="0" eb="2">
      <t>ツブキ</t>
    </rPh>
    <rPh sb="3" eb="4">
      <t>ナリ</t>
    </rPh>
    <rPh sb="4" eb="5">
      <t>リョウ</t>
    </rPh>
    <phoneticPr fontId="9"/>
  </si>
  <si>
    <t>日比谷</t>
    <rPh sb="0" eb="3">
      <t>ヒビヤ</t>
    </rPh>
    <phoneticPr fontId="9"/>
  </si>
  <si>
    <t>町田　尚希</t>
    <rPh sb="0" eb="2">
      <t>マチダ</t>
    </rPh>
    <rPh sb="3" eb="4">
      <t>ナオ</t>
    </rPh>
    <rPh sb="4" eb="5">
      <t>マレ</t>
    </rPh>
    <phoneticPr fontId="9"/>
  </si>
  <si>
    <t>西</t>
    <rPh sb="0" eb="1">
      <t>ニシ</t>
    </rPh>
    <phoneticPr fontId="9"/>
  </si>
  <si>
    <t>森　　匠輝</t>
    <rPh sb="0" eb="1">
      <t>モリ</t>
    </rPh>
    <rPh sb="3" eb="4">
      <t>タクミ</t>
    </rPh>
    <rPh sb="4" eb="5">
      <t>カガヤ</t>
    </rPh>
    <phoneticPr fontId="9"/>
  </si>
  <si>
    <t>今村　公美</t>
    <rPh sb="0" eb="2">
      <t>イマムラ</t>
    </rPh>
    <rPh sb="3" eb="5">
      <t>クミ</t>
    </rPh>
    <phoneticPr fontId="9"/>
  </si>
  <si>
    <t>松田　慧大</t>
    <rPh sb="0" eb="2">
      <t>マツダ</t>
    </rPh>
    <rPh sb="3" eb="4">
      <t>ケイ</t>
    </rPh>
    <rPh sb="4" eb="5">
      <t>ダイ</t>
    </rPh>
    <phoneticPr fontId="9"/>
  </si>
  <si>
    <t>国立</t>
    <rPh sb="0" eb="2">
      <t>クニタチ</t>
    </rPh>
    <phoneticPr fontId="9"/>
  </si>
  <si>
    <t>前田　武大</t>
    <rPh sb="0" eb="2">
      <t>マエダ</t>
    </rPh>
    <rPh sb="3" eb="4">
      <t>タケシ</t>
    </rPh>
    <rPh sb="4" eb="5">
      <t>ダイ</t>
    </rPh>
    <phoneticPr fontId="9"/>
  </si>
  <si>
    <t>戸山</t>
    <rPh sb="0" eb="2">
      <t>トヤマ</t>
    </rPh>
    <phoneticPr fontId="9"/>
  </si>
  <si>
    <t>八王子東</t>
    <rPh sb="0" eb="3">
      <t>ハチオウジ</t>
    </rPh>
    <rPh sb="3" eb="4">
      <t>ヒガシ</t>
    </rPh>
    <phoneticPr fontId="9"/>
  </si>
  <si>
    <t>柴田　啓佑</t>
    <rPh sb="0" eb="2">
      <t>シバタ</t>
    </rPh>
    <rPh sb="3" eb="5">
      <t>ケイスケ</t>
    </rPh>
    <phoneticPr fontId="9"/>
  </si>
  <si>
    <t>中川　俊成</t>
    <rPh sb="0" eb="2">
      <t>ナカガワ</t>
    </rPh>
    <rPh sb="3" eb="4">
      <t>シュン</t>
    </rPh>
    <rPh sb="4" eb="5">
      <t>ナリ</t>
    </rPh>
    <phoneticPr fontId="9"/>
  </si>
  <si>
    <t>向井　信人</t>
    <rPh sb="0" eb="2">
      <t>ムカイ</t>
    </rPh>
    <rPh sb="3" eb="5">
      <t>ノブト</t>
    </rPh>
    <phoneticPr fontId="9"/>
  </si>
  <si>
    <t>後藤　汐南</t>
    <rPh sb="0" eb="2">
      <t>ゴトウ</t>
    </rPh>
    <rPh sb="3" eb="4">
      <t>ウシオ</t>
    </rPh>
    <rPh sb="4" eb="5">
      <t>ミナミ</t>
    </rPh>
    <phoneticPr fontId="9"/>
  </si>
  <si>
    <t>戸田　未来</t>
    <rPh sb="0" eb="2">
      <t>トダ</t>
    </rPh>
    <rPh sb="3" eb="5">
      <t>ミライ</t>
    </rPh>
    <phoneticPr fontId="9"/>
  </si>
  <si>
    <t>中村　麻南</t>
    <rPh sb="0" eb="2">
      <t>ナカムラ</t>
    </rPh>
    <rPh sb="3" eb="4">
      <t>マ</t>
    </rPh>
    <rPh sb="4" eb="5">
      <t>ミナミ</t>
    </rPh>
    <phoneticPr fontId="9"/>
  </si>
  <si>
    <t>花﨑　智也　</t>
    <rPh sb="0" eb="2">
      <t>ハナサキ</t>
    </rPh>
    <rPh sb="3" eb="5">
      <t>トモヤ</t>
    </rPh>
    <phoneticPr fontId="9"/>
  </si>
  <si>
    <t>新宿</t>
    <rPh sb="0" eb="2">
      <t>シンジュク</t>
    </rPh>
    <phoneticPr fontId="9"/>
  </si>
  <si>
    <t>福地　優里</t>
    <rPh sb="0" eb="2">
      <t>フクチ</t>
    </rPh>
    <rPh sb="3" eb="4">
      <t>ユウ</t>
    </rPh>
    <rPh sb="4" eb="5">
      <t>サト</t>
    </rPh>
    <phoneticPr fontId="9"/>
  </si>
  <si>
    <t>国分寺</t>
    <rPh sb="0" eb="3">
      <t>コクブンジ</t>
    </rPh>
    <phoneticPr fontId="9"/>
  </si>
  <si>
    <t>小宮　充宏</t>
    <rPh sb="0" eb="2">
      <t>コミヤ</t>
    </rPh>
    <rPh sb="3" eb="4">
      <t>ミツル</t>
    </rPh>
    <rPh sb="4" eb="5">
      <t>ヒロシ</t>
    </rPh>
    <phoneticPr fontId="9"/>
  </si>
  <si>
    <t>町田</t>
    <rPh sb="0" eb="2">
      <t>マチダ</t>
    </rPh>
    <phoneticPr fontId="9"/>
  </si>
  <si>
    <t>佐々木　悠</t>
    <rPh sb="0" eb="3">
      <t>ササキ</t>
    </rPh>
    <rPh sb="4" eb="5">
      <t>ユウ</t>
    </rPh>
    <phoneticPr fontId="9"/>
  </si>
  <si>
    <t>篠原　　渚翔</t>
    <rPh sb="0" eb="2">
      <t>シノハラ</t>
    </rPh>
    <rPh sb="4" eb="5">
      <t>ナギサ</t>
    </rPh>
    <rPh sb="5" eb="6">
      <t>ショウ</t>
    </rPh>
    <phoneticPr fontId="9"/>
  </si>
  <si>
    <t>田中　　翔</t>
    <rPh sb="0" eb="2">
      <t>タナカ</t>
    </rPh>
    <rPh sb="4" eb="5">
      <t>ショウ</t>
    </rPh>
    <phoneticPr fontId="9"/>
  </si>
  <si>
    <t>中山　　瞬</t>
    <rPh sb="0" eb="2">
      <t>ナカヤマ</t>
    </rPh>
    <rPh sb="4" eb="5">
      <t>シュン</t>
    </rPh>
    <phoneticPr fontId="9"/>
  </si>
  <si>
    <t>渋谷　美響</t>
    <rPh sb="0" eb="2">
      <t>シブヤ</t>
    </rPh>
    <rPh sb="3" eb="4">
      <t>ビ</t>
    </rPh>
    <rPh sb="4" eb="5">
      <t>ヒビ</t>
    </rPh>
    <phoneticPr fontId="9"/>
  </si>
  <si>
    <t>福井　美貴</t>
    <rPh sb="0" eb="2">
      <t>フクイ</t>
    </rPh>
    <rPh sb="3" eb="5">
      <t>ミキ</t>
    </rPh>
    <phoneticPr fontId="9"/>
  </si>
  <si>
    <t>松本　花音</t>
    <rPh sb="0" eb="2">
      <t>マツモト</t>
    </rPh>
    <rPh sb="3" eb="4">
      <t>ハナ</t>
    </rPh>
    <rPh sb="4" eb="5">
      <t>オト</t>
    </rPh>
    <phoneticPr fontId="9"/>
  </si>
  <si>
    <t>水島　　唯</t>
    <rPh sb="0" eb="2">
      <t>ミズシマ</t>
    </rPh>
    <rPh sb="4" eb="5">
      <t>ユイ</t>
    </rPh>
    <phoneticPr fontId="9"/>
  </si>
  <si>
    <t>矢野　夏音</t>
    <rPh sb="0" eb="2">
      <t>ヤノ</t>
    </rPh>
    <rPh sb="3" eb="4">
      <t>ナツ</t>
    </rPh>
    <rPh sb="4" eb="5">
      <t>オト</t>
    </rPh>
    <phoneticPr fontId="9"/>
  </si>
  <si>
    <t>伊藤　悠馬</t>
    <rPh sb="0" eb="2">
      <t>イトウ</t>
    </rPh>
    <rPh sb="3" eb="4">
      <t>ユウ</t>
    </rPh>
    <rPh sb="4" eb="5">
      <t>ウマ</t>
    </rPh>
    <phoneticPr fontId="9"/>
  </si>
  <si>
    <t>狛江</t>
    <rPh sb="0" eb="2">
      <t>コマエ</t>
    </rPh>
    <phoneticPr fontId="9"/>
  </si>
  <si>
    <t>兼若　祐介</t>
    <rPh sb="0" eb="2">
      <t>カネワカ</t>
    </rPh>
    <rPh sb="3" eb="5">
      <t>ユウスケ</t>
    </rPh>
    <phoneticPr fontId="9"/>
  </si>
  <si>
    <t>小松　凛士</t>
    <rPh sb="0" eb="2">
      <t>コマツ</t>
    </rPh>
    <rPh sb="3" eb="4">
      <t>リン</t>
    </rPh>
    <rPh sb="4" eb="5">
      <t>シ</t>
    </rPh>
    <phoneticPr fontId="9"/>
  </si>
  <si>
    <t>齋藤　晴風</t>
    <rPh sb="0" eb="2">
      <t>サイトウ</t>
    </rPh>
    <rPh sb="3" eb="4">
      <t>ハ</t>
    </rPh>
    <rPh sb="4" eb="5">
      <t>カゼ</t>
    </rPh>
    <phoneticPr fontId="9"/>
  </si>
  <si>
    <t>梅田　あかり</t>
    <rPh sb="0" eb="2">
      <t>ウメダ</t>
    </rPh>
    <phoneticPr fontId="9"/>
  </si>
  <si>
    <t>亀山　咲菜</t>
    <rPh sb="0" eb="2">
      <t>カメヤマ</t>
    </rPh>
    <rPh sb="3" eb="4">
      <t>サキ</t>
    </rPh>
    <rPh sb="4" eb="5">
      <t>ナ</t>
    </rPh>
    <phoneticPr fontId="9"/>
  </si>
  <si>
    <t>羽田　愛理</t>
    <rPh sb="0" eb="2">
      <t>ハネダ</t>
    </rPh>
    <rPh sb="3" eb="4">
      <t>アイ</t>
    </rPh>
    <rPh sb="4" eb="5">
      <t>リ</t>
    </rPh>
    <phoneticPr fontId="9"/>
  </si>
  <si>
    <t>畑口　悠人</t>
    <rPh sb="0" eb="2">
      <t>ハタグチ</t>
    </rPh>
    <rPh sb="3" eb="4">
      <t>ユウ</t>
    </rPh>
    <rPh sb="4" eb="5">
      <t>ヒト</t>
    </rPh>
    <phoneticPr fontId="9"/>
  </si>
  <si>
    <t>多摩科学技術</t>
    <rPh sb="0" eb="2">
      <t>タマ</t>
    </rPh>
    <rPh sb="2" eb="4">
      <t>カガク</t>
    </rPh>
    <rPh sb="4" eb="6">
      <t>ギジュツ</t>
    </rPh>
    <phoneticPr fontId="9"/>
  </si>
  <si>
    <t>浅野　孝陽</t>
    <rPh sb="0" eb="2">
      <t>アサノ</t>
    </rPh>
    <rPh sb="3" eb="4">
      <t>コウ</t>
    </rPh>
    <rPh sb="4" eb="5">
      <t>ヨウ</t>
    </rPh>
    <phoneticPr fontId="9"/>
  </si>
  <si>
    <t>成瀬</t>
    <rPh sb="0" eb="2">
      <t>ナルセ</t>
    </rPh>
    <phoneticPr fontId="9"/>
  </si>
  <si>
    <t>岡田　太陽</t>
    <rPh sb="0" eb="2">
      <t>オカダ</t>
    </rPh>
    <rPh sb="3" eb="5">
      <t>タイヨウ</t>
    </rPh>
    <phoneticPr fontId="9"/>
  </si>
  <si>
    <t>田中　元太</t>
    <rPh sb="0" eb="2">
      <t>タナカ</t>
    </rPh>
    <rPh sb="3" eb="4">
      <t>ゲン</t>
    </rPh>
    <rPh sb="4" eb="5">
      <t>タ</t>
    </rPh>
    <phoneticPr fontId="9"/>
  </si>
  <si>
    <t>三浦　拓真</t>
    <rPh sb="0" eb="2">
      <t>ミウラ</t>
    </rPh>
    <rPh sb="3" eb="4">
      <t>タク</t>
    </rPh>
    <rPh sb="4" eb="5">
      <t>マコト</t>
    </rPh>
    <phoneticPr fontId="9"/>
  </si>
  <si>
    <t>三村　璃空</t>
    <rPh sb="0" eb="2">
      <t>ミムラ</t>
    </rPh>
    <rPh sb="3" eb="4">
      <t>リ</t>
    </rPh>
    <rPh sb="4" eb="5">
      <t>ソラ</t>
    </rPh>
    <phoneticPr fontId="9"/>
  </si>
  <si>
    <t>佐野　雪奈</t>
    <rPh sb="0" eb="2">
      <t>サノ</t>
    </rPh>
    <rPh sb="3" eb="4">
      <t>ユキ</t>
    </rPh>
    <rPh sb="4" eb="5">
      <t>ナ</t>
    </rPh>
    <phoneticPr fontId="9"/>
  </si>
  <si>
    <t>清水　綾乃</t>
    <rPh sb="0" eb="2">
      <t>シミズ</t>
    </rPh>
    <rPh sb="3" eb="4">
      <t>アヤ</t>
    </rPh>
    <rPh sb="4" eb="5">
      <t>ノ</t>
    </rPh>
    <phoneticPr fontId="9"/>
  </si>
  <si>
    <t>谷口　凛安</t>
    <rPh sb="0" eb="2">
      <t>タニグチ</t>
    </rPh>
    <rPh sb="3" eb="4">
      <t>リン</t>
    </rPh>
    <rPh sb="4" eb="5">
      <t>アン</t>
    </rPh>
    <phoneticPr fontId="9"/>
  </si>
  <si>
    <t>松が谷</t>
    <rPh sb="0" eb="1">
      <t>マツ</t>
    </rPh>
    <rPh sb="2" eb="3">
      <t>ヤ</t>
    </rPh>
    <phoneticPr fontId="9"/>
  </si>
  <si>
    <t>阿部　　駿</t>
    <rPh sb="0" eb="2">
      <t>アベ</t>
    </rPh>
    <rPh sb="4" eb="5">
      <t>シュン</t>
    </rPh>
    <phoneticPr fontId="9"/>
  </si>
  <si>
    <t>小川</t>
    <rPh sb="0" eb="2">
      <t>オガワ</t>
    </rPh>
    <phoneticPr fontId="9"/>
  </si>
  <si>
    <t>石見　翔輝</t>
    <rPh sb="0" eb="1">
      <t>イシ</t>
    </rPh>
    <rPh sb="1" eb="2">
      <t>ミ</t>
    </rPh>
    <rPh sb="3" eb="4">
      <t>ショウ</t>
    </rPh>
    <rPh sb="4" eb="5">
      <t>カガヤ</t>
    </rPh>
    <phoneticPr fontId="9"/>
  </si>
  <si>
    <t>大西　一司</t>
    <rPh sb="0" eb="2">
      <t>オオニシ</t>
    </rPh>
    <rPh sb="3" eb="4">
      <t>イチ</t>
    </rPh>
    <rPh sb="4" eb="5">
      <t>シ</t>
    </rPh>
    <phoneticPr fontId="9"/>
  </si>
  <si>
    <t>中村　竜也</t>
    <rPh sb="0" eb="2">
      <t>ナカムラ</t>
    </rPh>
    <rPh sb="3" eb="4">
      <t>リュウ</t>
    </rPh>
    <rPh sb="4" eb="5">
      <t>ヤ</t>
    </rPh>
    <phoneticPr fontId="9"/>
  </si>
  <si>
    <t>岸田　未結</t>
    <rPh sb="0" eb="2">
      <t>キシダ</t>
    </rPh>
    <rPh sb="3" eb="4">
      <t>ミ</t>
    </rPh>
    <rPh sb="4" eb="5">
      <t>ユイ</t>
    </rPh>
    <phoneticPr fontId="9"/>
  </si>
  <si>
    <t>渡辺　銀河</t>
    <rPh sb="0" eb="2">
      <t>ワタナベ</t>
    </rPh>
    <rPh sb="3" eb="5">
      <t>ギンガ</t>
    </rPh>
    <phoneticPr fontId="9"/>
  </si>
  <si>
    <t>山崎</t>
    <rPh sb="0" eb="2">
      <t>ヤマザキ</t>
    </rPh>
    <phoneticPr fontId="9"/>
  </si>
  <si>
    <t>村田　愛花</t>
    <rPh sb="0" eb="2">
      <t>ムラタ</t>
    </rPh>
    <rPh sb="3" eb="4">
      <t>アイ</t>
    </rPh>
    <rPh sb="4" eb="5">
      <t>ハナ</t>
    </rPh>
    <phoneticPr fontId="9"/>
  </si>
  <si>
    <t>町田総合</t>
    <rPh sb="0" eb="2">
      <t>マチダ</t>
    </rPh>
    <rPh sb="2" eb="4">
      <t>ソウゴウ</t>
    </rPh>
    <phoneticPr fontId="9"/>
  </si>
  <si>
    <t>益岡　大和</t>
    <rPh sb="0" eb="2">
      <t>マスオカ</t>
    </rPh>
    <rPh sb="3" eb="5">
      <t>ヤマト</t>
    </rPh>
    <phoneticPr fontId="9"/>
  </si>
  <si>
    <t>総合工科</t>
    <rPh sb="0" eb="2">
      <t>ソウゴウ</t>
    </rPh>
    <rPh sb="2" eb="4">
      <t>コウカ</t>
    </rPh>
    <phoneticPr fontId="9"/>
  </si>
  <si>
    <t>理社平均点</t>
    <rPh sb="0" eb="1">
      <t>リ</t>
    </rPh>
    <rPh sb="1" eb="2">
      <t>シャ</t>
    </rPh>
    <rPh sb="2" eb="4">
      <t>ヘイキン</t>
    </rPh>
    <rPh sb="4" eb="5">
      <t>テン</t>
    </rPh>
    <phoneticPr fontId="9"/>
  </si>
  <si>
    <t>（Ｌ）</t>
    <phoneticPr fontId="9"/>
  </si>
  <si>
    <t>(他）</t>
    <rPh sb="1" eb="2">
      <t>タ</t>
    </rPh>
    <phoneticPr fontId="9"/>
  </si>
  <si>
    <t>生徒氏名</t>
    <rPh sb="0" eb="2">
      <t>セイト</t>
    </rPh>
    <rPh sb="2" eb="4">
      <t>シメイ</t>
    </rPh>
    <phoneticPr fontId="9"/>
  </si>
  <si>
    <t>内申</t>
    <rPh sb="0" eb="2">
      <t>ナイシン</t>
    </rPh>
    <phoneticPr fontId="9"/>
  </si>
  <si>
    <t>国語</t>
    <rPh sb="0" eb="2">
      <t>コクゴ</t>
    </rPh>
    <phoneticPr fontId="9"/>
  </si>
  <si>
    <t>数学</t>
    <rPh sb="0" eb="2">
      <t>スウガク</t>
    </rPh>
    <phoneticPr fontId="9"/>
  </si>
  <si>
    <t>英語</t>
    <rPh sb="0" eb="2">
      <t>エイゴ</t>
    </rPh>
    <phoneticPr fontId="9"/>
  </si>
  <si>
    <t>社会</t>
    <rPh sb="0" eb="2">
      <t>シャカイ</t>
    </rPh>
    <phoneticPr fontId="9"/>
  </si>
  <si>
    <t>理科</t>
    <rPh sb="0" eb="2">
      <t>リカ</t>
    </rPh>
    <phoneticPr fontId="9"/>
  </si>
  <si>
    <t>３科合計</t>
    <rPh sb="1" eb="2">
      <t>カ</t>
    </rPh>
    <rPh sb="2" eb="4">
      <t>ゴウケイ</t>
    </rPh>
    <phoneticPr fontId="9"/>
  </si>
  <si>
    <t>５科合計</t>
    <rPh sb="1" eb="2">
      <t>カ</t>
    </rPh>
    <rPh sb="2" eb="4">
      <t>ゴウケイ</t>
    </rPh>
    <phoneticPr fontId="9"/>
  </si>
  <si>
    <t>志望校</t>
    <rPh sb="0" eb="3">
      <t>シボウコウ</t>
    </rPh>
    <phoneticPr fontId="9"/>
  </si>
  <si>
    <t>吉川　俊人</t>
    <rPh sb="0" eb="2">
      <t>ヨシカワ</t>
    </rPh>
    <rPh sb="3" eb="4">
      <t>シュン</t>
    </rPh>
    <rPh sb="4" eb="5">
      <t>ヒト</t>
    </rPh>
    <phoneticPr fontId="9"/>
  </si>
  <si>
    <t>佐藤　　茜</t>
    <rPh sb="0" eb="2">
      <t>サトウ</t>
    </rPh>
    <rPh sb="4" eb="5">
      <t>アカネ</t>
    </rPh>
    <phoneticPr fontId="9"/>
  </si>
  <si>
    <t>桑原　萌奈</t>
    <rPh sb="0" eb="2">
      <t>クワハラ</t>
    </rPh>
    <rPh sb="3" eb="5">
      <t>モナ</t>
    </rPh>
    <phoneticPr fontId="9"/>
  </si>
  <si>
    <t>塩谷　亜莉紗</t>
    <rPh sb="0" eb="2">
      <t>シオヤ</t>
    </rPh>
    <rPh sb="3" eb="6">
      <t>アリサ</t>
    </rPh>
    <phoneticPr fontId="9"/>
  </si>
  <si>
    <t>敷地　美緒</t>
    <rPh sb="0" eb="2">
      <t>シキチ</t>
    </rPh>
    <rPh sb="3" eb="5">
      <t>ミオ</t>
    </rPh>
    <phoneticPr fontId="9"/>
  </si>
  <si>
    <t>三村　千優</t>
    <rPh sb="0" eb="2">
      <t>ミムラ</t>
    </rPh>
    <rPh sb="3" eb="4">
      <t>セン</t>
    </rPh>
    <rPh sb="4" eb="5">
      <t>ユウ</t>
    </rPh>
    <phoneticPr fontId="9"/>
  </si>
  <si>
    <t>森本　雪絵</t>
    <rPh sb="0" eb="2">
      <t>モリモト</t>
    </rPh>
    <rPh sb="3" eb="5">
      <t>ユキエ</t>
    </rPh>
    <phoneticPr fontId="9"/>
  </si>
  <si>
    <t>小林　遥海</t>
    <rPh sb="0" eb="2">
      <t>コバヤシ</t>
    </rPh>
    <rPh sb="3" eb="5">
      <t>ハルカウミ</t>
    </rPh>
    <phoneticPr fontId="9"/>
  </si>
  <si>
    <t>中條　桜枝</t>
    <rPh sb="0" eb="2">
      <t>チュウジョウ</t>
    </rPh>
    <rPh sb="3" eb="5">
      <t>サクラエダ</t>
    </rPh>
    <phoneticPr fontId="9"/>
  </si>
  <si>
    <t>池田　唯斗</t>
    <rPh sb="0" eb="2">
      <t>イケダ</t>
    </rPh>
    <rPh sb="3" eb="5">
      <t>ユイト</t>
    </rPh>
    <phoneticPr fontId="9"/>
  </si>
  <si>
    <t>大藪　鷹司</t>
    <rPh sb="0" eb="2">
      <t>オオヤブ</t>
    </rPh>
    <rPh sb="3" eb="4">
      <t>タカ</t>
    </rPh>
    <rPh sb="4" eb="5">
      <t>ツカサ</t>
    </rPh>
    <phoneticPr fontId="9"/>
  </si>
  <si>
    <t>岡崎　海斗</t>
    <rPh sb="0" eb="2">
      <t>オカザキ</t>
    </rPh>
    <rPh sb="3" eb="4">
      <t>ウミ</t>
    </rPh>
    <rPh sb="4" eb="5">
      <t>ト</t>
    </rPh>
    <phoneticPr fontId="9"/>
  </si>
  <si>
    <t>結城　駿太朗</t>
    <rPh sb="0" eb="2">
      <t>ユウキ</t>
    </rPh>
    <rPh sb="3" eb="6">
      <t>シュンタロウ</t>
    </rPh>
    <phoneticPr fontId="9"/>
  </si>
  <si>
    <t>篠　美櫻里</t>
    <rPh sb="0" eb="1">
      <t>シノ</t>
    </rPh>
    <rPh sb="2" eb="3">
      <t>ビ</t>
    </rPh>
    <rPh sb="3" eb="4">
      <t>サクラ</t>
    </rPh>
    <rPh sb="4" eb="5">
      <t>サト</t>
    </rPh>
    <phoneticPr fontId="9"/>
  </si>
  <si>
    <t>和田　ほのか</t>
    <rPh sb="0" eb="2">
      <t>ワダ</t>
    </rPh>
    <phoneticPr fontId="9"/>
  </si>
  <si>
    <t>滝澤　広大</t>
    <rPh sb="0" eb="2">
      <t>タキザワ</t>
    </rPh>
    <rPh sb="3" eb="4">
      <t>ヒロ</t>
    </rPh>
    <rPh sb="4" eb="5">
      <t>ダイ</t>
    </rPh>
    <phoneticPr fontId="9"/>
  </si>
  <si>
    <t>中村　梨乃</t>
    <rPh sb="0" eb="2">
      <t>ナカムラ</t>
    </rPh>
    <rPh sb="3" eb="5">
      <t>リノ</t>
    </rPh>
    <phoneticPr fontId="9"/>
  </si>
  <si>
    <t>中村　慶次</t>
    <rPh sb="0" eb="2">
      <t>ナカムラ</t>
    </rPh>
    <rPh sb="3" eb="5">
      <t>ケイジ</t>
    </rPh>
    <phoneticPr fontId="9"/>
  </si>
  <si>
    <t>井口　尚磨</t>
    <rPh sb="0" eb="2">
      <t>イグチ</t>
    </rPh>
    <rPh sb="3" eb="5">
      <t>ショウマ</t>
    </rPh>
    <phoneticPr fontId="9"/>
  </si>
  <si>
    <t>五十嵐　　匠</t>
    <rPh sb="0" eb="3">
      <t>イガラシ</t>
    </rPh>
    <rPh sb="5" eb="6">
      <t>タクミ</t>
    </rPh>
    <phoneticPr fontId="9"/>
  </si>
  <si>
    <t>児玉　寛敦</t>
    <rPh sb="0" eb="2">
      <t>コダマ</t>
    </rPh>
    <rPh sb="3" eb="4">
      <t>ヒロ</t>
    </rPh>
    <rPh sb="4" eb="5">
      <t>アツ</t>
    </rPh>
    <phoneticPr fontId="9"/>
  </si>
  <si>
    <t>要TEL</t>
    <rPh sb="0" eb="1">
      <t>ヨウ</t>
    </rPh>
    <phoneticPr fontId="9"/>
  </si>
  <si>
    <t>三木　隼斗</t>
    <rPh sb="0" eb="2">
      <t>ミキ</t>
    </rPh>
    <rPh sb="3" eb="5">
      <t>ハヤト</t>
    </rPh>
    <phoneticPr fontId="9"/>
  </si>
  <si>
    <t>青山</t>
    <rPh sb="0" eb="2">
      <t>アオヤマ</t>
    </rPh>
    <phoneticPr fontId="9"/>
  </si>
  <si>
    <t>岸　日向葵</t>
    <rPh sb="0" eb="1">
      <t>キシ</t>
    </rPh>
    <rPh sb="2" eb="5">
      <t>ヒナタ</t>
    </rPh>
    <phoneticPr fontId="9"/>
  </si>
  <si>
    <t>定松　天音</t>
    <rPh sb="0" eb="2">
      <t>サダマツ</t>
    </rPh>
    <rPh sb="3" eb="5">
      <t>アマネ</t>
    </rPh>
    <phoneticPr fontId="9"/>
  </si>
  <si>
    <t>磯貝　凌</t>
    <rPh sb="0" eb="2">
      <t>イソガイ</t>
    </rPh>
    <rPh sb="3" eb="4">
      <t>リョウ</t>
    </rPh>
    <phoneticPr fontId="9"/>
  </si>
  <si>
    <t>八木　秀翔</t>
    <rPh sb="0" eb="2">
      <t>ヤギ</t>
    </rPh>
    <rPh sb="3" eb="4">
      <t>シュウ</t>
    </rPh>
    <rPh sb="4" eb="5">
      <t>ショウ</t>
    </rPh>
    <phoneticPr fontId="9"/>
  </si>
  <si>
    <t>野坂　絵里</t>
    <rPh sb="0" eb="2">
      <t>ノザカ</t>
    </rPh>
    <rPh sb="3" eb="5">
      <t>エリ</t>
    </rPh>
    <phoneticPr fontId="9"/>
  </si>
  <si>
    <t>山本　紫穂</t>
    <rPh sb="0" eb="2">
      <t>ヤマモト</t>
    </rPh>
    <rPh sb="3" eb="5">
      <t>シホ</t>
    </rPh>
    <phoneticPr fontId="9"/>
  </si>
  <si>
    <t>廣木　勇斗</t>
    <rPh sb="0" eb="2">
      <t>ヒロキ</t>
    </rPh>
    <rPh sb="3" eb="5">
      <t>ユウト</t>
    </rPh>
    <phoneticPr fontId="9"/>
  </si>
  <si>
    <t>調布南</t>
    <rPh sb="0" eb="2">
      <t>チョウフ</t>
    </rPh>
    <rPh sb="2" eb="3">
      <t>ミナミ</t>
    </rPh>
    <phoneticPr fontId="9"/>
  </si>
  <si>
    <t>小藪　文響</t>
    <rPh sb="0" eb="2">
      <t>コヤブ</t>
    </rPh>
    <rPh sb="3" eb="4">
      <t>アヤ</t>
    </rPh>
    <rPh sb="4" eb="5">
      <t>ヒビ</t>
    </rPh>
    <phoneticPr fontId="9"/>
  </si>
  <si>
    <t>今野　愛華</t>
    <rPh sb="0" eb="2">
      <t>コンノ</t>
    </rPh>
    <rPh sb="3" eb="4">
      <t>マナ</t>
    </rPh>
    <rPh sb="4" eb="5">
      <t>カ</t>
    </rPh>
    <phoneticPr fontId="9"/>
  </si>
  <si>
    <t>髙橋　準</t>
    <rPh sb="0" eb="2">
      <t>タカハシ</t>
    </rPh>
    <rPh sb="3" eb="4">
      <t>ジュン</t>
    </rPh>
    <phoneticPr fontId="9"/>
  </si>
  <si>
    <t>神代</t>
    <rPh sb="0" eb="2">
      <t>ジンダイ</t>
    </rPh>
    <phoneticPr fontId="9"/>
  </si>
  <si>
    <t>瑞慶覧　侑司</t>
    <rPh sb="0" eb="3">
      <t>ズケラン</t>
    </rPh>
    <rPh sb="4" eb="5">
      <t>ユウ</t>
    </rPh>
    <rPh sb="5" eb="6">
      <t>ジ</t>
    </rPh>
    <phoneticPr fontId="9"/>
  </si>
  <si>
    <t>篠原　ゆめの</t>
    <rPh sb="0" eb="2">
      <t>シノハラ</t>
    </rPh>
    <phoneticPr fontId="9"/>
  </si>
  <si>
    <t>長谷川　一凜</t>
    <rPh sb="0" eb="3">
      <t>ハセガワ</t>
    </rPh>
    <rPh sb="4" eb="5">
      <t>イチ</t>
    </rPh>
    <rPh sb="5" eb="6">
      <t>リン</t>
    </rPh>
    <phoneticPr fontId="9"/>
  </si>
  <si>
    <t>広尾</t>
    <rPh sb="0" eb="2">
      <t>ヒロオ</t>
    </rPh>
    <phoneticPr fontId="9"/>
  </si>
  <si>
    <t>森山　萌梨</t>
    <rPh sb="0" eb="2">
      <t>モリヤマ</t>
    </rPh>
    <rPh sb="3" eb="4">
      <t>モエ</t>
    </rPh>
    <rPh sb="4" eb="5">
      <t>リ</t>
    </rPh>
    <phoneticPr fontId="9"/>
  </si>
  <si>
    <t>芦花</t>
    <rPh sb="0" eb="2">
      <t>ロカ</t>
    </rPh>
    <phoneticPr fontId="9"/>
  </si>
  <si>
    <t>小島　優梨</t>
    <rPh sb="0" eb="2">
      <t>コジマ</t>
    </rPh>
    <rPh sb="3" eb="5">
      <t>ユウリ</t>
    </rPh>
    <phoneticPr fontId="9"/>
  </si>
  <si>
    <t>菊地　萌琳</t>
    <rPh sb="0" eb="2">
      <t>キクチ</t>
    </rPh>
    <rPh sb="3" eb="4">
      <t>モエ</t>
    </rPh>
    <rPh sb="4" eb="5">
      <t>リン</t>
    </rPh>
    <phoneticPr fontId="9"/>
  </si>
  <si>
    <t>藤原　彩音</t>
    <rPh sb="0" eb="2">
      <t>フジワラ</t>
    </rPh>
    <rPh sb="3" eb="5">
      <t>アヤネ</t>
    </rPh>
    <phoneticPr fontId="9"/>
  </si>
  <si>
    <t>若葉総合</t>
    <rPh sb="0" eb="2">
      <t>ワカバ</t>
    </rPh>
    <rPh sb="2" eb="4">
      <t>ソウゴウ</t>
    </rPh>
    <phoneticPr fontId="9"/>
  </si>
  <si>
    <t>奥田　修斗</t>
    <rPh sb="0" eb="2">
      <t>オクダ</t>
    </rPh>
    <rPh sb="3" eb="5">
      <t>シュウト</t>
    </rPh>
    <phoneticPr fontId="9"/>
  </si>
  <si>
    <t>永山</t>
    <rPh sb="0" eb="2">
      <t>ナガヤマ</t>
    </rPh>
    <phoneticPr fontId="9"/>
  </si>
  <si>
    <t>小野　彩桜</t>
    <rPh sb="0" eb="2">
      <t>オノ</t>
    </rPh>
    <rPh sb="3" eb="4">
      <t>アヤ</t>
    </rPh>
    <rPh sb="4" eb="5">
      <t>サクラ</t>
    </rPh>
    <phoneticPr fontId="9"/>
  </si>
  <si>
    <t>大崎　詩歩</t>
    <rPh sb="0" eb="2">
      <t>オオサキ</t>
    </rPh>
    <rPh sb="3" eb="5">
      <t>シホ</t>
    </rPh>
    <phoneticPr fontId="9"/>
  </si>
  <si>
    <t>千歳丘</t>
    <rPh sb="0" eb="3">
      <t>チトセガオカ</t>
    </rPh>
    <phoneticPr fontId="9"/>
  </si>
  <si>
    <t>東野　泰明</t>
    <rPh sb="0" eb="2">
      <t>ヒガシノ</t>
    </rPh>
    <rPh sb="3" eb="4">
      <t>ヤス</t>
    </rPh>
    <rPh sb="4" eb="5">
      <t>アカ</t>
    </rPh>
    <phoneticPr fontId="35"/>
  </si>
  <si>
    <t>国立（男）</t>
    <rPh sb="0" eb="2">
      <t>クニタチ</t>
    </rPh>
    <rPh sb="3" eb="4">
      <t>オトコ</t>
    </rPh>
    <phoneticPr fontId="35"/>
  </si>
  <si>
    <t>岩崎　那由多</t>
    <rPh sb="0" eb="2">
      <t>イワサキ</t>
    </rPh>
    <rPh sb="3" eb="6">
      <t>ナユタ</t>
    </rPh>
    <phoneticPr fontId="35"/>
  </si>
  <si>
    <t>阿部　航大</t>
    <rPh sb="0" eb="2">
      <t>アベ</t>
    </rPh>
    <rPh sb="3" eb="5">
      <t>コウダイ</t>
    </rPh>
    <phoneticPr fontId="35"/>
  </si>
  <si>
    <t>佐藤　巧翔</t>
    <rPh sb="0" eb="2">
      <t>サトウ</t>
    </rPh>
    <rPh sb="3" eb="4">
      <t>タクミ</t>
    </rPh>
    <rPh sb="4" eb="5">
      <t>ショウ</t>
    </rPh>
    <phoneticPr fontId="35"/>
  </si>
  <si>
    <t>熊谷　駿佑</t>
    <rPh sb="0" eb="2">
      <t>クマガヤ</t>
    </rPh>
    <rPh sb="3" eb="4">
      <t>シュン</t>
    </rPh>
    <rPh sb="4" eb="5">
      <t>ユウ</t>
    </rPh>
    <phoneticPr fontId="35"/>
  </si>
  <si>
    <t>光辻　尚馬</t>
    <rPh sb="0" eb="2">
      <t>ミツツジ</t>
    </rPh>
    <rPh sb="3" eb="4">
      <t>ショウ</t>
    </rPh>
    <rPh sb="4" eb="5">
      <t>ウマ</t>
    </rPh>
    <phoneticPr fontId="35"/>
  </si>
  <si>
    <t>石川　拓実</t>
    <rPh sb="0" eb="2">
      <t>イシカワ</t>
    </rPh>
    <rPh sb="3" eb="5">
      <t>タクミ</t>
    </rPh>
    <phoneticPr fontId="35"/>
  </si>
  <si>
    <t>広中　健人</t>
    <rPh sb="0" eb="2">
      <t>ヒロナカ</t>
    </rPh>
    <rPh sb="3" eb="5">
      <t>ケント</t>
    </rPh>
    <phoneticPr fontId="35"/>
  </si>
  <si>
    <t>小山　すず</t>
    <rPh sb="0" eb="2">
      <t>コヤマ</t>
    </rPh>
    <phoneticPr fontId="35"/>
  </si>
  <si>
    <t>国立（女）</t>
    <rPh sb="0" eb="2">
      <t>クニタチ</t>
    </rPh>
    <rPh sb="3" eb="4">
      <t>オンナ</t>
    </rPh>
    <phoneticPr fontId="35"/>
  </si>
  <si>
    <t>松木　美優</t>
    <rPh sb="0" eb="2">
      <t>マツキ</t>
    </rPh>
    <rPh sb="3" eb="4">
      <t>ビ</t>
    </rPh>
    <rPh sb="4" eb="5">
      <t>ユウ</t>
    </rPh>
    <phoneticPr fontId="35"/>
  </si>
  <si>
    <t>川田　真理愛</t>
    <rPh sb="0" eb="2">
      <t>カワダ</t>
    </rPh>
    <rPh sb="3" eb="5">
      <t>マリ</t>
    </rPh>
    <rPh sb="5" eb="6">
      <t>アイ</t>
    </rPh>
    <phoneticPr fontId="35"/>
  </si>
  <si>
    <t>鈴木　日奈子</t>
    <rPh sb="0" eb="2">
      <t>スズキ</t>
    </rPh>
    <rPh sb="3" eb="4">
      <t>ヒ</t>
    </rPh>
    <rPh sb="4" eb="5">
      <t>ナ</t>
    </rPh>
    <rPh sb="5" eb="6">
      <t>コ</t>
    </rPh>
    <phoneticPr fontId="35"/>
  </si>
  <si>
    <t>伊藤　七海</t>
    <rPh sb="0" eb="2">
      <t>イトウ</t>
    </rPh>
    <rPh sb="3" eb="5">
      <t>ナナウミ</t>
    </rPh>
    <phoneticPr fontId="35"/>
  </si>
  <si>
    <t>滝波　桃菜</t>
    <rPh sb="0" eb="2">
      <t>タキナミ</t>
    </rPh>
    <rPh sb="3" eb="5">
      <t>モモナ</t>
    </rPh>
    <phoneticPr fontId="35"/>
  </si>
  <si>
    <t>向原　陽暖</t>
    <rPh sb="0" eb="2">
      <t>ムコウハラ</t>
    </rPh>
    <rPh sb="3" eb="4">
      <t>ヨウ</t>
    </rPh>
    <rPh sb="4" eb="5">
      <t>ダン</t>
    </rPh>
    <phoneticPr fontId="35"/>
  </si>
  <si>
    <t>宮田　悠作</t>
    <rPh sb="0" eb="2">
      <t>ミヤタ</t>
    </rPh>
    <rPh sb="3" eb="5">
      <t>ユウサク</t>
    </rPh>
    <phoneticPr fontId="35"/>
  </si>
  <si>
    <t>八王子東（男）</t>
    <rPh sb="0" eb="3">
      <t>ハチオウジ</t>
    </rPh>
    <rPh sb="3" eb="4">
      <t>ヒガシ</t>
    </rPh>
    <rPh sb="5" eb="6">
      <t>オトコ</t>
    </rPh>
    <phoneticPr fontId="35"/>
  </si>
  <si>
    <t>近藤　達弥</t>
    <rPh sb="0" eb="2">
      <t>コンドウ</t>
    </rPh>
    <rPh sb="3" eb="5">
      <t>タツヤ</t>
    </rPh>
    <phoneticPr fontId="35"/>
  </si>
  <si>
    <t>工藤　大知</t>
    <rPh sb="0" eb="2">
      <t>クドウ</t>
    </rPh>
    <rPh sb="3" eb="5">
      <t>ダイチ</t>
    </rPh>
    <phoneticPr fontId="35"/>
  </si>
  <si>
    <t>児島　陸也</t>
    <rPh sb="0" eb="2">
      <t>コジマ</t>
    </rPh>
    <rPh sb="3" eb="4">
      <t>リク</t>
    </rPh>
    <rPh sb="4" eb="5">
      <t>ヤ</t>
    </rPh>
    <phoneticPr fontId="35"/>
  </si>
  <si>
    <t>本間　聡汰</t>
    <rPh sb="0" eb="2">
      <t>ホンマ</t>
    </rPh>
    <rPh sb="3" eb="5">
      <t>ソウタ</t>
    </rPh>
    <phoneticPr fontId="35"/>
  </si>
  <si>
    <t>本間　光祐</t>
    <rPh sb="0" eb="2">
      <t>ホンマ</t>
    </rPh>
    <rPh sb="3" eb="4">
      <t>ヒカリ</t>
    </rPh>
    <rPh sb="4" eb="5">
      <t>ユウ</t>
    </rPh>
    <phoneticPr fontId="35"/>
  </si>
  <si>
    <t>伊藤　和輝</t>
    <rPh sb="0" eb="2">
      <t>イトウ</t>
    </rPh>
    <rPh sb="3" eb="4">
      <t>ワ</t>
    </rPh>
    <rPh sb="4" eb="5">
      <t>カガヤ</t>
    </rPh>
    <phoneticPr fontId="35"/>
  </si>
  <si>
    <t>中島　幹太</t>
    <rPh sb="0" eb="2">
      <t>ナカジマ</t>
    </rPh>
    <rPh sb="3" eb="4">
      <t>カン</t>
    </rPh>
    <rPh sb="4" eb="5">
      <t>ダイ</t>
    </rPh>
    <phoneticPr fontId="35"/>
  </si>
  <si>
    <t>松尾　直樹</t>
    <rPh sb="0" eb="2">
      <t>マツオ</t>
    </rPh>
    <rPh sb="3" eb="5">
      <t>ナオキ</t>
    </rPh>
    <phoneticPr fontId="35"/>
  </si>
  <si>
    <t>砂川　隼秀</t>
    <rPh sb="0" eb="2">
      <t>イサガワ</t>
    </rPh>
    <rPh sb="3" eb="4">
      <t>ハヤ</t>
    </rPh>
    <rPh sb="4" eb="5">
      <t>ヒデ</t>
    </rPh>
    <phoneticPr fontId="35"/>
  </si>
  <si>
    <t>野口　遥</t>
    <rPh sb="0" eb="2">
      <t>ノグチ</t>
    </rPh>
    <rPh sb="3" eb="4">
      <t>ハルカ</t>
    </rPh>
    <phoneticPr fontId="35"/>
  </si>
  <si>
    <t>八王子東（女）</t>
    <rPh sb="0" eb="3">
      <t>ハチオウジ</t>
    </rPh>
    <rPh sb="3" eb="4">
      <t>ヒガシ</t>
    </rPh>
    <rPh sb="5" eb="6">
      <t>オンナ</t>
    </rPh>
    <phoneticPr fontId="35"/>
  </si>
  <si>
    <t>斉藤　萌子</t>
    <rPh sb="0" eb="2">
      <t>サイトウ</t>
    </rPh>
    <rPh sb="3" eb="5">
      <t>モエコ</t>
    </rPh>
    <phoneticPr fontId="35"/>
  </si>
  <si>
    <t>立花　優月</t>
    <rPh sb="0" eb="2">
      <t>タチバナ</t>
    </rPh>
    <rPh sb="3" eb="5">
      <t>ユヅキ</t>
    </rPh>
    <phoneticPr fontId="35"/>
  </si>
  <si>
    <t>廣間　峻之介</t>
    <rPh sb="0" eb="1">
      <t>ヒロ</t>
    </rPh>
    <rPh sb="1" eb="2">
      <t>マ</t>
    </rPh>
    <rPh sb="3" eb="4">
      <t>シュン</t>
    </rPh>
    <rPh sb="4" eb="5">
      <t>ノ</t>
    </rPh>
    <rPh sb="5" eb="6">
      <t>スケ</t>
    </rPh>
    <phoneticPr fontId="35"/>
  </si>
  <si>
    <t>立川（男）</t>
    <rPh sb="0" eb="2">
      <t>タチカワ</t>
    </rPh>
    <rPh sb="3" eb="4">
      <t>オトコ</t>
    </rPh>
    <phoneticPr fontId="35"/>
  </si>
  <si>
    <t>深谷　直生</t>
    <rPh sb="0" eb="2">
      <t>フカヤ</t>
    </rPh>
    <rPh sb="3" eb="4">
      <t>ナオ</t>
    </rPh>
    <rPh sb="4" eb="5">
      <t>セイ</t>
    </rPh>
    <phoneticPr fontId="35"/>
  </si>
  <si>
    <t>長尾　紘明</t>
    <rPh sb="0" eb="2">
      <t>ナガオ</t>
    </rPh>
    <rPh sb="3" eb="4">
      <t>ヒロ</t>
    </rPh>
    <rPh sb="4" eb="5">
      <t>アキ</t>
    </rPh>
    <phoneticPr fontId="35"/>
  </si>
  <si>
    <t>谷山　統麻</t>
    <rPh sb="0" eb="2">
      <t>タニヤマ</t>
    </rPh>
    <rPh sb="3" eb="4">
      <t>トウ</t>
    </rPh>
    <rPh sb="4" eb="5">
      <t>アサ</t>
    </rPh>
    <phoneticPr fontId="35"/>
  </si>
  <si>
    <t>西尾　瞳子</t>
    <rPh sb="0" eb="2">
      <t>ニシオ</t>
    </rPh>
    <rPh sb="3" eb="4">
      <t>ヒトミ</t>
    </rPh>
    <rPh sb="4" eb="5">
      <t>コ</t>
    </rPh>
    <phoneticPr fontId="35"/>
  </si>
  <si>
    <t>立川（女）</t>
    <rPh sb="0" eb="2">
      <t>タチカワ</t>
    </rPh>
    <rPh sb="3" eb="4">
      <t>オンナ</t>
    </rPh>
    <phoneticPr fontId="35"/>
  </si>
  <si>
    <t>渡邊　真歩</t>
    <rPh sb="0" eb="2">
      <t>ワタナベ</t>
    </rPh>
    <rPh sb="3" eb="4">
      <t>マ</t>
    </rPh>
    <rPh sb="4" eb="5">
      <t>ホ</t>
    </rPh>
    <phoneticPr fontId="35"/>
  </si>
  <si>
    <t>国分寺</t>
    <rPh sb="0" eb="3">
      <t>コクブンジ</t>
    </rPh>
    <phoneticPr fontId="35"/>
  </si>
  <si>
    <t>山邉　愛</t>
    <rPh sb="0" eb="2">
      <t>ヤマベ</t>
    </rPh>
    <rPh sb="3" eb="4">
      <t>アイ</t>
    </rPh>
    <phoneticPr fontId="35"/>
  </si>
  <si>
    <t>町田（女）</t>
    <rPh sb="0" eb="2">
      <t>マチダ</t>
    </rPh>
    <rPh sb="3" eb="4">
      <t>オンナ</t>
    </rPh>
    <phoneticPr fontId="35"/>
  </si>
  <si>
    <t>脇戸　莉子</t>
    <rPh sb="0" eb="2">
      <t>ワキト</t>
    </rPh>
    <rPh sb="3" eb="5">
      <t>リコ</t>
    </rPh>
    <phoneticPr fontId="35"/>
  </si>
  <si>
    <t>山本　翔太</t>
    <rPh sb="0" eb="2">
      <t>ヤマモト</t>
    </rPh>
    <rPh sb="3" eb="5">
      <t>ショウタ</t>
    </rPh>
    <phoneticPr fontId="35"/>
  </si>
  <si>
    <t>小西　健翔</t>
    <rPh sb="0" eb="2">
      <t>コニシ</t>
    </rPh>
    <rPh sb="3" eb="4">
      <t>ケン</t>
    </rPh>
    <rPh sb="4" eb="5">
      <t>ショウ</t>
    </rPh>
    <phoneticPr fontId="35"/>
  </si>
  <si>
    <t>坂本　裕亮</t>
    <rPh sb="0" eb="2">
      <t>サカモト</t>
    </rPh>
    <rPh sb="3" eb="4">
      <t>ユウ</t>
    </rPh>
    <rPh sb="4" eb="5">
      <t>スケ</t>
    </rPh>
    <phoneticPr fontId="35"/>
  </si>
  <si>
    <t>守屋　碧里</t>
    <rPh sb="0" eb="2">
      <t>モリヤ</t>
    </rPh>
    <rPh sb="3" eb="4">
      <t>ミドリ</t>
    </rPh>
    <rPh sb="4" eb="5">
      <t>サト</t>
    </rPh>
    <phoneticPr fontId="35"/>
  </si>
  <si>
    <t>日野台（女）</t>
    <rPh sb="0" eb="3">
      <t>ヒノダイ</t>
    </rPh>
    <rPh sb="4" eb="5">
      <t>オンナ</t>
    </rPh>
    <phoneticPr fontId="35"/>
  </si>
  <si>
    <t>守屋　葵衣</t>
    <rPh sb="0" eb="2">
      <t>モリヤ</t>
    </rPh>
    <rPh sb="3" eb="4">
      <t>アオイ</t>
    </rPh>
    <rPh sb="4" eb="5">
      <t>イ</t>
    </rPh>
    <phoneticPr fontId="35"/>
  </si>
  <si>
    <t>立川　萌花</t>
    <rPh sb="0" eb="2">
      <t>タチカワ</t>
    </rPh>
    <rPh sb="3" eb="4">
      <t>モ</t>
    </rPh>
    <rPh sb="4" eb="5">
      <t>ハナ</t>
    </rPh>
    <phoneticPr fontId="35"/>
  </si>
  <si>
    <t>三原　莉央</t>
    <rPh sb="0" eb="2">
      <t>ミハラ</t>
    </rPh>
    <rPh sb="3" eb="5">
      <t>リオ</t>
    </rPh>
    <phoneticPr fontId="35"/>
  </si>
  <si>
    <t>山口　櫻大</t>
    <rPh sb="0" eb="2">
      <t>ヤマグチ</t>
    </rPh>
    <rPh sb="3" eb="4">
      <t>サクラ</t>
    </rPh>
    <rPh sb="4" eb="5">
      <t>ダイ</t>
    </rPh>
    <phoneticPr fontId="35"/>
  </si>
  <si>
    <t>日高　健士郎</t>
    <rPh sb="0" eb="2">
      <t>ヒダカ</t>
    </rPh>
    <rPh sb="3" eb="6">
      <t>ケンシロウ</t>
    </rPh>
    <phoneticPr fontId="35"/>
  </si>
  <si>
    <t>藤森　航希</t>
    <rPh sb="0" eb="2">
      <t>フジモリ</t>
    </rPh>
    <rPh sb="3" eb="4">
      <t>ワタル</t>
    </rPh>
    <rPh sb="4" eb="5">
      <t>キ</t>
    </rPh>
    <phoneticPr fontId="35"/>
  </si>
  <si>
    <t>干場　修司</t>
    <rPh sb="0" eb="2">
      <t>ホシバ</t>
    </rPh>
    <rPh sb="3" eb="5">
      <t>シュウジ</t>
    </rPh>
    <phoneticPr fontId="35"/>
  </si>
  <si>
    <t>梅田　琉斗</t>
    <rPh sb="0" eb="2">
      <t>ウメダ</t>
    </rPh>
    <rPh sb="3" eb="5">
      <t>リュウト</t>
    </rPh>
    <phoneticPr fontId="35"/>
  </si>
  <si>
    <t>深澤　優月</t>
    <rPh sb="0" eb="2">
      <t>フカサワ</t>
    </rPh>
    <rPh sb="3" eb="5">
      <t>ユヅキ</t>
    </rPh>
    <phoneticPr fontId="35"/>
  </si>
  <si>
    <t>友国　佑馬</t>
    <rPh sb="0" eb="2">
      <t>トモクニ</t>
    </rPh>
    <rPh sb="3" eb="5">
      <t>ユウマ</t>
    </rPh>
    <phoneticPr fontId="35"/>
  </si>
  <si>
    <t>深沢　雄志</t>
    <rPh sb="0" eb="2">
      <t>フカサワ</t>
    </rPh>
    <rPh sb="3" eb="5">
      <t>ユウシ</t>
    </rPh>
    <phoneticPr fontId="35"/>
  </si>
  <si>
    <t>佐久間　駿</t>
    <rPh sb="0" eb="3">
      <t>サクマ</t>
    </rPh>
    <rPh sb="4" eb="5">
      <t>シュン</t>
    </rPh>
    <phoneticPr fontId="35"/>
  </si>
  <si>
    <t>佐久間　奨</t>
    <rPh sb="0" eb="3">
      <t>サクマ</t>
    </rPh>
    <rPh sb="4" eb="5">
      <t>ショウ</t>
    </rPh>
    <phoneticPr fontId="35"/>
  </si>
  <si>
    <t>保理江　悠人</t>
    <rPh sb="0" eb="3">
      <t>ホリエ</t>
    </rPh>
    <rPh sb="4" eb="5">
      <t>ユウ</t>
    </rPh>
    <rPh sb="5" eb="6">
      <t>ヒト</t>
    </rPh>
    <phoneticPr fontId="35"/>
  </si>
  <si>
    <t>若林　佳歩</t>
    <rPh sb="0" eb="2">
      <t>ワカバヤシ</t>
    </rPh>
    <rPh sb="3" eb="4">
      <t>カ</t>
    </rPh>
    <rPh sb="4" eb="5">
      <t>アユミ</t>
    </rPh>
    <phoneticPr fontId="35"/>
  </si>
  <si>
    <t>深井　七星</t>
    <rPh sb="0" eb="2">
      <t>フカイ</t>
    </rPh>
    <rPh sb="3" eb="4">
      <t>ナナ</t>
    </rPh>
    <rPh sb="4" eb="5">
      <t>ホシ</t>
    </rPh>
    <phoneticPr fontId="35"/>
  </si>
  <si>
    <t>大槻　真裕</t>
    <rPh sb="0" eb="2">
      <t>オオツキ</t>
    </rPh>
    <rPh sb="3" eb="4">
      <t>シン</t>
    </rPh>
    <rPh sb="4" eb="5">
      <t>ユウ</t>
    </rPh>
    <phoneticPr fontId="35"/>
  </si>
  <si>
    <t>今井　拓真</t>
    <rPh sb="0" eb="2">
      <t>イマイ</t>
    </rPh>
    <rPh sb="3" eb="5">
      <t>タクマ</t>
    </rPh>
    <phoneticPr fontId="35"/>
  </si>
  <si>
    <t>倉林　翼</t>
    <rPh sb="0" eb="2">
      <t>クラバヤシ</t>
    </rPh>
    <rPh sb="3" eb="4">
      <t>ツバサ</t>
    </rPh>
    <phoneticPr fontId="35"/>
  </si>
  <si>
    <t>三橋　柊吾</t>
    <rPh sb="0" eb="2">
      <t>ミハシ</t>
    </rPh>
    <rPh sb="3" eb="4">
      <t>ヒイラギ</t>
    </rPh>
    <rPh sb="4" eb="5">
      <t>ゴ</t>
    </rPh>
    <phoneticPr fontId="35"/>
  </si>
  <si>
    <t>山田　実加</t>
    <rPh sb="0" eb="2">
      <t>ヤマダ</t>
    </rPh>
    <rPh sb="3" eb="4">
      <t>ミ</t>
    </rPh>
    <rPh sb="4" eb="5">
      <t>カ</t>
    </rPh>
    <phoneticPr fontId="35"/>
  </si>
  <si>
    <t>芥川　綺奈</t>
    <rPh sb="0" eb="2">
      <t>アクタガワ</t>
    </rPh>
    <rPh sb="3" eb="5">
      <t>アヤナ</t>
    </rPh>
    <phoneticPr fontId="35"/>
  </si>
  <si>
    <t>内田　千尋</t>
    <rPh sb="0" eb="2">
      <t>ウチダ</t>
    </rPh>
    <rPh sb="3" eb="5">
      <t>チヒロ</t>
    </rPh>
    <phoneticPr fontId="35"/>
  </si>
  <si>
    <t>小椋　ちはる</t>
    <rPh sb="0" eb="2">
      <t>オグラ</t>
    </rPh>
    <phoneticPr fontId="35"/>
  </si>
  <si>
    <t>海野　航</t>
    <rPh sb="0" eb="2">
      <t>ウミノ</t>
    </rPh>
    <rPh sb="3" eb="4">
      <t>ワタル</t>
    </rPh>
    <phoneticPr fontId="35"/>
  </si>
  <si>
    <t>調布南（男）</t>
    <rPh sb="0" eb="2">
      <t>チョウフ</t>
    </rPh>
    <rPh sb="2" eb="3">
      <t>ミナミ</t>
    </rPh>
    <rPh sb="4" eb="5">
      <t>オトコ</t>
    </rPh>
    <phoneticPr fontId="35"/>
  </si>
  <si>
    <t>竹内　眞大</t>
    <rPh sb="0" eb="2">
      <t>タケウチ</t>
    </rPh>
    <rPh sb="3" eb="4">
      <t>シン</t>
    </rPh>
    <rPh sb="4" eb="5">
      <t>ダイ</t>
    </rPh>
    <phoneticPr fontId="35"/>
  </si>
  <si>
    <t>成瀬（男）</t>
    <rPh sb="0" eb="2">
      <t>ナルセ</t>
    </rPh>
    <rPh sb="3" eb="4">
      <t>オトコ</t>
    </rPh>
    <phoneticPr fontId="35"/>
  </si>
  <si>
    <t>大橋　七海</t>
    <rPh sb="0" eb="2">
      <t>オオハシ</t>
    </rPh>
    <rPh sb="3" eb="4">
      <t>ナナ</t>
    </rPh>
    <rPh sb="4" eb="5">
      <t>ウミ</t>
    </rPh>
    <phoneticPr fontId="35"/>
  </si>
  <si>
    <t>成瀬（女）</t>
    <rPh sb="0" eb="2">
      <t>ナルセ</t>
    </rPh>
    <rPh sb="3" eb="4">
      <t>オンナ</t>
    </rPh>
    <phoneticPr fontId="35"/>
  </si>
  <si>
    <t>田中　大翔</t>
    <rPh sb="0" eb="2">
      <t>タナカ</t>
    </rPh>
    <rPh sb="3" eb="4">
      <t>ダイ</t>
    </rPh>
    <rPh sb="4" eb="5">
      <t>ショウ</t>
    </rPh>
    <phoneticPr fontId="35"/>
  </si>
  <si>
    <t>服部　杏</t>
    <rPh sb="0" eb="2">
      <t>ハットリ</t>
    </rPh>
    <rPh sb="3" eb="4">
      <t>アンズ</t>
    </rPh>
    <phoneticPr fontId="35"/>
  </si>
  <si>
    <t>日野（女）</t>
    <rPh sb="0" eb="2">
      <t>ヒノ</t>
    </rPh>
    <rPh sb="3" eb="4">
      <t>オンナ</t>
    </rPh>
    <phoneticPr fontId="35"/>
  </si>
  <si>
    <t>大久保　凛</t>
    <rPh sb="0" eb="3">
      <t>オオクボ</t>
    </rPh>
    <rPh sb="4" eb="5">
      <t>リン</t>
    </rPh>
    <phoneticPr fontId="35"/>
  </si>
  <si>
    <t>佐瀬　玲音</t>
    <rPh sb="0" eb="2">
      <t>サセ</t>
    </rPh>
    <rPh sb="3" eb="5">
      <t>レオン</t>
    </rPh>
    <phoneticPr fontId="35"/>
  </si>
  <si>
    <t>片倉（男）</t>
    <rPh sb="0" eb="2">
      <t>カタクラ</t>
    </rPh>
    <rPh sb="3" eb="4">
      <t>オトコ</t>
    </rPh>
    <phoneticPr fontId="35"/>
  </si>
  <si>
    <t>生田　紘平</t>
    <rPh sb="0" eb="2">
      <t>イクタ</t>
    </rPh>
    <rPh sb="3" eb="5">
      <t>コウヘイ</t>
    </rPh>
    <phoneticPr fontId="35"/>
  </si>
  <si>
    <t>高山 拓実</t>
  </si>
  <si>
    <t>国立・男</t>
    <rPh sb="0" eb="2">
      <t>クニタチ</t>
    </rPh>
    <rPh sb="3" eb="4">
      <t>オトコ</t>
    </rPh>
    <phoneticPr fontId="19"/>
  </si>
  <si>
    <t>大友 浩華</t>
  </si>
  <si>
    <t>国立・女</t>
    <rPh sb="0" eb="2">
      <t>クニタチ</t>
    </rPh>
    <rPh sb="3" eb="4">
      <t>オンナ</t>
    </rPh>
    <phoneticPr fontId="19"/>
  </si>
  <si>
    <t>西野 歩奈美</t>
  </si>
  <si>
    <t>峯尾 了理</t>
  </si>
  <si>
    <t>八王子東・女</t>
    <rPh sb="0" eb="3">
      <t>ハチオウジ</t>
    </rPh>
    <rPh sb="3" eb="4">
      <t>ヒガシ</t>
    </rPh>
    <rPh sb="5" eb="6">
      <t>オンナ</t>
    </rPh>
    <phoneticPr fontId="19"/>
  </si>
  <si>
    <t>星野 美穂</t>
  </si>
  <si>
    <t>久保 奈々美</t>
    <rPh sb="0" eb="2">
      <t>クボ</t>
    </rPh>
    <rPh sb="3" eb="4">
      <t>ナ</t>
    </rPh>
    <rPh sb="5" eb="6">
      <t>ウツク</t>
    </rPh>
    <phoneticPr fontId="19"/>
  </si>
  <si>
    <t>濱田 萌花</t>
  </si>
  <si>
    <t>立川・女</t>
    <rPh sb="0" eb="2">
      <t>タチカワ</t>
    </rPh>
    <rPh sb="3" eb="4">
      <t>オンナ</t>
    </rPh>
    <phoneticPr fontId="19"/>
  </si>
  <si>
    <t>尾田 萌美</t>
  </si>
  <si>
    <t>澁澤 唯奈</t>
  </si>
  <si>
    <t>国分寺・女</t>
    <rPh sb="0" eb="3">
      <t>コクブンジ</t>
    </rPh>
    <rPh sb="4" eb="5">
      <t>オンナ</t>
    </rPh>
    <phoneticPr fontId="19"/>
  </si>
  <si>
    <t>遠藤 蒼太</t>
  </si>
  <si>
    <t>町田・男</t>
    <rPh sb="0" eb="2">
      <t>マチダ</t>
    </rPh>
    <rPh sb="3" eb="4">
      <t>オトコ</t>
    </rPh>
    <phoneticPr fontId="19"/>
  </si>
  <si>
    <t>油谷 航太郎</t>
  </si>
  <si>
    <t>日野台・男</t>
    <rPh sb="0" eb="3">
      <t>ヒノダイ</t>
    </rPh>
    <rPh sb="4" eb="5">
      <t>オトコ</t>
    </rPh>
    <phoneticPr fontId="19"/>
  </si>
  <si>
    <t>宮崎 彩華</t>
  </si>
  <si>
    <t>日野台・女</t>
    <rPh sb="0" eb="3">
      <t>ヒノダイ</t>
    </rPh>
    <rPh sb="4" eb="5">
      <t>オンナ</t>
    </rPh>
    <phoneticPr fontId="19"/>
  </si>
  <si>
    <t>大川 遼</t>
  </si>
  <si>
    <t>昭和・男</t>
    <rPh sb="0" eb="2">
      <t>ショウワ</t>
    </rPh>
    <rPh sb="3" eb="4">
      <t>オトコ</t>
    </rPh>
    <phoneticPr fontId="19"/>
  </si>
  <si>
    <t>野口　紘輝</t>
    <rPh sb="0" eb="2">
      <t>ノグチ</t>
    </rPh>
    <rPh sb="3" eb="4">
      <t>ヒロ</t>
    </rPh>
    <rPh sb="4" eb="5">
      <t>カガヤ</t>
    </rPh>
    <phoneticPr fontId="19"/>
  </si>
  <si>
    <t>南平・男</t>
    <rPh sb="0" eb="2">
      <t>ミナミダイラ</t>
    </rPh>
    <rPh sb="3" eb="4">
      <t>オトコ</t>
    </rPh>
    <phoneticPr fontId="19"/>
  </si>
  <si>
    <t>宮木 健斗</t>
  </si>
  <si>
    <t>菅野 有紗</t>
  </si>
  <si>
    <t>南平・女</t>
    <rPh sb="0" eb="2">
      <t>ミナミダイラ</t>
    </rPh>
    <rPh sb="3" eb="4">
      <t>オンナ</t>
    </rPh>
    <phoneticPr fontId="19"/>
  </si>
  <si>
    <t>佐野 杏奈</t>
  </si>
  <si>
    <t>若林 愛佳</t>
  </si>
  <si>
    <t>田代 帆夏</t>
  </si>
  <si>
    <t>調布南・女</t>
    <rPh sb="0" eb="2">
      <t>チョウフ</t>
    </rPh>
    <rPh sb="2" eb="3">
      <t>ミナミ</t>
    </rPh>
    <rPh sb="4" eb="5">
      <t>オンナ</t>
    </rPh>
    <phoneticPr fontId="19"/>
  </si>
  <si>
    <t>髙部 秀人</t>
  </si>
  <si>
    <t>翔陽・男</t>
    <rPh sb="0" eb="1">
      <t>ショウ</t>
    </rPh>
    <rPh sb="1" eb="2">
      <t>ヨウ</t>
    </rPh>
    <rPh sb="3" eb="4">
      <t>オトコ</t>
    </rPh>
    <phoneticPr fontId="19"/>
  </si>
  <si>
    <t>梅中 柚太郎</t>
  </si>
  <si>
    <t>本田 大稀</t>
  </si>
  <si>
    <t>蒲生田 梨沙</t>
  </si>
  <si>
    <t>小澤 遥香</t>
  </si>
  <si>
    <t>伊藤 夏帆</t>
  </si>
  <si>
    <t>青木 悠理</t>
  </si>
  <si>
    <t>関口 勇気</t>
  </si>
  <si>
    <t>日野・女</t>
    <rPh sb="0" eb="2">
      <t>ヒノ</t>
    </rPh>
    <rPh sb="3" eb="4">
      <t>オンナ</t>
    </rPh>
    <phoneticPr fontId="19"/>
  </si>
  <si>
    <t>秋庭 蒼来</t>
  </si>
  <si>
    <t>田中 こはる</t>
  </si>
  <si>
    <t>石井 千春</t>
  </si>
  <si>
    <t>斉藤 俊太</t>
  </si>
  <si>
    <t>富士森・男</t>
    <rPh sb="0" eb="3">
      <t>フジモリ</t>
    </rPh>
    <rPh sb="4" eb="5">
      <t>オトコ</t>
    </rPh>
    <phoneticPr fontId="19"/>
  </si>
  <si>
    <t>山本 宙直</t>
  </si>
  <si>
    <t>南谷 友啓</t>
  </si>
  <si>
    <t>小野寺 竜太</t>
  </si>
  <si>
    <t>角田 みさき</t>
  </si>
  <si>
    <t>小倉 可暖</t>
  </si>
  <si>
    <t>海老澤 葵</t>
  </si>
  <si>
    <t>町田総合・女</t>
    <rPh sb="0" eb="2">
      <t>マチダ</t>
    </rPh>
    <rPh sb="2" eb="4">
      <t>ソウゴウ</t>
    </rPh>
    <rPh sb="5" eb="6">
      <t>オンナ</t>
    </rPh>
    <phoneticPr fontId="19"/>
  </si>
  <si>
    <t>福田　晃登</t>
    <rPh sb="0" eb="2">
      <t>フクダ</t>
    </rPh>
    <rPh sb="3" eb="4">
      <t>アキラ</t>
    </rPh>
    <rPh sb="4" eb="5">
      <t>ノボル</t>
    </rPh>
    <phoneticPr fontId="9"/>
  </si>
  <si>
    <t>八王子東(男)</t>
    <rPh sb="0" eb="3">
      <t>ハチオウジ</t>
    </rPh>
    <rPh sb="3" eb="4">
      <t>ヒガシ</t>
    </rPh>
    <rPh sb="5" eb="6">
      <t>オトコ</t>
    </rPh>
    <phoneticPr fontId="9"/>
  </si>
  <si>
    <t>上田　千寛</t>
    <rPh sb="0" eb="2">
      <t>ウエダ</t>
    </rPh>
    <rPh sb="3" eb="4">
      <t>セン</t>
    </rPh>
    <rPh sb="4" eb="5">
      <t>ヒロシ</t>
    </rPh>
    <phoneticPr fontId="9"/>
  </si>
  <si>
    <t>加藤　壮平</t>
    <rPh sb="0" eb="2">
      <t>カトウ</t>
    </rPh>
    <rPh sb="3" eb="5">
      <t>ソウヘイ</t>
    </rPh>
    <phoneticPr fontId="9"/>
  </si>
  <si>
    <t>町田(男)</t>
    <rPh sb="0" eb="2">
      <t>マチダ</t>
    </rPh>
    <rPh sb="3" eb="4">
      <t>オトコ</t>
    </rPh>
    <phoneticPr fontId="9"/>
  </si>
  <si>
    <t>中村　勇輝</t>
    <rPh sb="0" eb="2">
      <t>ナカムラ</t>
    </rPh>
    <rPh sb="3" eb="5">
      <t>ユウキ</t>
    </rPh>
    <phoneticPr fontId="9"/>
  </si>
  <si>
    <t>小野　愛佳</t>
    <rPh sb="0" eb="2">
      <t>オノ</t>
    </rPh>
    <rPh sb="3" eb="4">
      <t>アイ</t>
    </rPh>
    <rPh sb="4" eb="5">
      <t>カ</t>
    </rPh>
    <phoneticPr fontId="9"/>
  </si>
  <si>
    <t>南平(女)</t>
    <rPh sb="0" eb="2">
      <t>ミナミダイラ</t>
    </rPh>
    <rPh sb="3" eb="4">
      <t>オンナ</t>
    </rPh>
    <phoneticPr fontId="9"/>
  </si>
  <si>
    <t>大久保　瑠菜</t>
    <rPh sb="0" eb="3">
      <t>オオクボ</t>
    </rPh>
    <rPh sb="4" eb="6">
      <t>ルナ</t>
    </rPh>
    <phoneticPr fontId="9"/>
  </si>
  <si>
    <t>昭和(女)</t>
    <rPh sb="0" eb="2">
      <t>ショウワ</t>
    </rPh>
    <rPh sb="3" eb="4">
      <t>オンナ</t>
    </rPh>
    <phoneticPr fontId="9"/>
  </si>
  <si>
    <t>福田　雪乃</t>
    <rPh sb="0" eb="2">
      <t>フクダ</t>
    </rPh>
    <rPh sb="3" eb="5">
      <t>ユキノ</t>
    </rPh>
    <phoneticPr fontId="9"/>
  </si>
  <si>
    <t>狛江(女)</t>
    <rPh sb="0" eb="2">
      <t>コマエ</t>
    </rPh>
    <rPh sb="3" eb="4">
      <t>オンナ</t>
    </rPh>
    <phoneticPr fontId="9"/>
  </si>
  <si>
    <t>楠　良太</t>
    <rPh sb="0" eb="1">
      <t>クス</t>
    </rPh>
    <rPh sb="2" eb="4">
      <t>リョウタ</t>
    </rPh>
    <phoneticPr fontId="9"/>
  </si>
  <si>
    <t>調布南(男)</t>
    <rPh sb="0" eb="2">
      <t>チョウフ</t>
    </rPh>
    <rPh sb="2" eb="3">
      <t>ミナミ</t>
    </rPh>
    <rPh sb="4" eb="5">
      <t>オトコ</t>
    </rPh>
    <phoneticPr fontId="9"/>
  </si>
  <si>
    <t>三浦　生夢</t>
    <rPh sb="0" eb="2">
      <t>ミウラ</t>
    </rPh>
    <rPh sb="3" eb="4">
      <t>セイ</t>
    </rPh>
    <rPh sb="4" eb="5">
      <t>ユメ</t>
    </rPh>
    <phoneticPr fontId="9"/>
  </si>
  <si>
    <t>永田　真楓</t>
    <rPh sb="0" eb="2">
      <t>ナガタ</t>
    </rPh>
    <rPh sb="3" eb="4">
      <t>マ</t>
    </rPh>
    <rPh sb="4" eb="5">
      <t>カエデ</t>
    </rPh>
    <phoneticPr fontId="9"/>
  </si>
  <si>
    <t>調布南(女)</t>
    <rPh sb="0" eb="2">
      <t>チョウフ</t>
    </rPh>
    <rPh sb="2" eb="3">
      <t>ミナミ</t>
    </rPh>
    <rPh sb="4" eb="5">
      <t>オンナ</t>
    </rPh>
    <phoneticPr fontId="9"/>
  </si>
  <si>
    <t>東　歩</t>
    <rPh sb="0" eb="1">
      <t>ヒガシ</t>
    </rPh>
    <rPh sb="2" eb="3">
      <t>アユム</t>
    </rPh>
    <phoneticPr fontId="9"/>
  </si>
  <si>
    <t>宮嵜　葵</t>
    <rPh sb="0" eb="2">
      <t>ミヤザキ</t>
    </rPh>
    <rPh sb="3" eb="4">
      <t>アオイ</t>
    </rPh>
    <phoneticPr fontId="9"/>
  </si>
  <si>
    <t>山田　凌平</t>
    <rPh sb="0" eb="2">
      <t>ヤマダ</t>
    </rPh>
    <rPh sb="3" eb="5">
      <t>リョウヘイ</t>
    </rPh>
    <phoneticPr fontId="9"/>
  </si>
  <si>
    <t>髙橋　廣香</t>
    <rPh sb="0" eb="2">
      <t>タカハシ</t>
    </rPh>
    <rPh sb="3" eb="4">
      <t>ヒロ</t>
    </rPh>
    <rPh sb="4" eb="5">
      <t>カ</t>
    </rPh>
    <phoneticPr fontId="9"/>
  </si>
  <si>
    <t>成瀬(女）</t>
    <rPh sb="0" eb="2">
      <t>ナルセ</t>
    </rPh>
    <rPh sb="3" eb="4">
      <t>オンナ</t>
    </rPh>
    <phoneticPr fontId="9"/>
  </si>
  <si>
    <t>鎌田　拓実</t>
    <rPh sb="0" eb="2">
      <t>カマタ</t>
    </rPh>
    <rPh sb="3" eb="5">
      <t>タクミ</t>
    </rPh>
    <phoneticPr fontId="9"/>
  </si>
  <si>
    <t>飯島　ゆず葉</t>
    <rPh sb="0" eb="2">
      <t>イイジマ</t>
    </rPh>
    <rPh sb="5" eb="6">
      <t>ハ</t>
    </rPh>
    <phoneticPr fontId="9"/>
  </si>
  <si>
    <t>武者　希弥</t>
    <rPh sb="0" eb="2">
      <t>ムシャ</t>
    </rPh>
    <rPh sb="3" eb="4">
      <t>ノゾミ</t>
    </rPh>
    <rPh sb="4" eb="5">
      <t>ヤ</t>
    </rPh>
    <phoneticPr fontId="9"/>
  </si>
  <si>
    <t>夏野　彩香</t>
    <rPh sb="0" eb="2">
      <t>ナツノ</t>
    </rPh>
    <rPh sb="3" eb="5">
      <t>サヤカ</t>
    </rPh>
    <phoneticPr fontId="9"/>
  </si>
  <si>
    <t>松本　航輝</t>
    <rPh sb="0" eb="2">
      <t>マツモト</t>
    </rPh>
    <rPh sb="3" eb="5">
      <t>コウキ</t>
    </rPh>
    <phoneticPr fontId="9"/>
  </si>
  <si>
    <t>松が谷(男)</t>
    <rPh sb="0" eb="1">
      <t>マツ</t>
    </rPh>
    <rPh sb="2" eb="3">
      <t>ヤ</t>
    </rPh>
    <rPh sb="4" eb="5">
      <t>オトコ</t>
    </rPh>
    <phoneticPr fontId="9"/>
  </si>
  <si>
    <t>末永　一海</t>
    <rPh sb="0" eb="2">
      <t>スエナガ</t>
    </rPh>
    <rPh sb="3" eb="4">
      <t>カズ</t>
    </rPh>
    <rPh sb="4" eb="5">
      <t>ウミ</t>
    </rPh>
    <phoneticPr fontId="9"/>
  </si>
  <si>
    <t>大塚　妃菜</t>
    <rPh sb="0" eb="2">
      <t>オオツカ</t>
    </rPh>
    <rPh sb="3" eb="5">
      <t>ヒナ</t>
    </rPh>
    <phoneticPr fontId="9"/>
  </si>
  <si>
    <t>大部　花</t>
    <rPh sb="0" eb="2">
      <t>オオブ</t>
    </rPh>
    <rPh sb="3" eb="4">
      <t>ハナ</t>
    </rPh>
    <phoneticPr fontId="9"/>
  </si>
  <si>
    <t>金山　晟太</t>
    <rPh sb="0" eb="2">
      <t>カナヤマ</t>
    </rPh>
    <rPh sb="3" eb="4">
      <t>アキラ</t>
    </rPh>
    <rPh sb="4" eb="5">
      <t>タ</t>
    </rPh>
    <phoneticPr fontId="9"/>
  </si>
  <si>
    <t>小平南（女）</t>
    <rPh sb="0" eb="2">
      <t>コダイラ</t>
    </rPh>
    <rPh sb="2" eb="3">
      <t>ミナミ</t>
    </rPh>
    <rPh sb="4" eb="5">
      <t>オンナ</t>
    </rPh>
    <phoneticPr fontId="35"/>
  </si>
  <si>
    <t>２０１７年　都立高校入試結果（自己採点）</t>
    <rPh sb="4" eb="5">
      <t>ネン</t>
    </rPh>
    <rPh sb="6" eb="8">
      <t>トリツ</t>
    </rPh>
    <rPh sb="8" eb="10">
      <t>コウコウ</t>
    </rPh>
    <rPh sb="10" eb="12">
      <t>ニュウシ</t>
    </rPh>
    <rPh sb="12" eb="14">
      <t>ケッカ</t>
    </rPh>
    <rPh sb="15" eb="17">
      <t>ジコ</t>
    </rPh>
    <rPh sb="17" eb="19">
      <t>サイテン</t>
    </rPh>
    <phoneticPr fontId="9"/>
  </si>
  <si>
    <t>【独自入試高】</t>
    <rPh sb="1" eb="3">
      <t>ドクジ</t>
    </rPh>
    <rPh sb="3" eb="5">
      <t>ニュウシ</t>
    </rPh>
    <rPh sb="5" eb="6">
      <t>コウ</t>
    </rPh>
    <phoneticPr fontId="9"/>
  </si>
  <si>
    <t>判定資料</t>
    <rPh sb="0" eb="2">
      <t>ハンテイ</t>
    </rPh>
    <rPh sb="2" eb="4">
      <t>シリョウ</t>
    </rPh>
    <phoneticPr fontId="9"/>
  </si>
  <si>
    <t>*：男女別定員緩和実施校</t>
    <rPh sb="2" eb="4">
      <t>ダンジョ</t>
    </rPh>
    <rPh sb="4" eb="5">
      <t>ベツ</t>
    </rPh>
    <rPh sb="5" eb="7">
      <t>テイイン</t>
    </rPh>
    <rPh sb="7" eb="9">
      <t>カンワ</t>
    </rPh>
    <rPh sb="9" eb="11">
      <t>ジッシ</t>
    </rPh>
    <rPh sb="11" eb="12">
      <t>コウ</t>
    </rPh>
    <phoneticPr fontId="9"/>
  </si>
  <si>
    <t>内申点</t>
    <rPh sb="0" eb="2">
      <t>ナイシン</t>
    </rPh>
    <rPh sb="2" eb="3">
      <t>テン</t>
    </rPh>
    <phoneticPr fontId="9"/>
  </si>
  <si>
    <t>総合得点</t>
    <rPh sb="0" eb="2">
      <t>ソウゴウ</t>
    </rPh>
    <rPh sb="2" eb="4">
      <t>トクテン</t>
    </rPh>
    <phoneticPr fontId="9"/>
  </si>
  <si>
    <t>上位比率</t>
    <rPh sb="0" eb="2">
      <t>ジョウイ</t>
    </rPh>
    <rPh sb="2" eb="4">
      <t>ヒリツ</t>
    </rPh>
    <phoneticPr fontId="9"/>
  </si>
  <si>
    <t>合否予測</t>
    <rPh sb="0" eb="2">
      <t>ゴウヒ</t>
    </rPh>
    <rPh sb="2" eb="4">
      <t>ヨソク</t>
    </rPh>
    <phoneticPr fontId="9"/>
  </si>
  <si>
    <t>合格率予測</t>
    <rPh sb="0" eb="3">
      <t>ゴウカクリツ</t>
    </rPh>
    <rPh sb="3" eb="5">
      <t>ヨソク</t>
    </rPh>
    <phoneticPr fontId="9"/>
  </si>
  <si>
    <t>結果</t>
    <rPh sb="0" eb="2">
      <t>ケッカ</t>
    </rPh>
    <phoneticPr fontId="9"/>
  </si>
  <si>
    <t>受験番号</t>
    <rPh sb="0" eb="2">
      <t>ジュケン</t>
    </rPh>
    <rPh sb="2" eb="4">
      <t>バンゴウ</t>
    </rPh>
    <phoneticPr fontId="9"/>
  </si>
  <si>
    <t>高校名</t>
    <rPh sb="0" eb="2">
      <t>コウコウ</t>
    </rPh>
    <rPh sb="2" eb="3">
      <t>メイ</t>
    </rPh>
    <phoneticPr fontId="9"/>
  </si>
  <si>
    <t>受験者平均点（左：ｍｉｎ，右：ｍａｘ）</t>
    <rPh sb="0" eb="2">
      <t>ジュケン</t>
    </rPh>
    <rPh sb="2" eb="3">
      <t>シャ</t>
    </rPh>
    <rPh sb="3" eb="6">
      <t>ヘイキンテン</t>
    </rPh>
    <rPh sb="7" eb="8">
      <t>ヒダリ</t>
    </rPh>
    <rPh sb="13" eb="14">
      <t>ミギ</t>
    </rPh>
    <phoneticPr fontId="9"/>
  </si>
  <si>
    <t>29年度応募倍率</t>
    <rPh sb="2" eb="4">
      <t>ネンド</t>
    </rPh>
    <rPh sb="4" eb="6">
      <t>オウボ</t>
    </rPh>
    <rPh sb="6" eb="8">
      <t>バイリツ</t>
    </rPh>
    <phoneticPr fontId="9"/>
  </si>
  <si>
    <t>実質倍率予測</t>
    <rPh sb="0" eb="2">
      <t>ジッシツ</t>
    </rPh>
    <rPh sb="2" eb="4">
      <t>バイリツ</t>
    </rPh>
    <rPh sb="4" eb="6">
      <t>ヨソク</t>
    </rPh>
    <phoneticPr fontId="9"/>
  </si>
  <si>
    <t>標準偏差</t>
    <rPh sb="0" eb="2">
      <t>ヒョウジュン</t>
    </rPh>
    <rPh sb="2" eb="4">
      <t>ヘンサ</t>
    </rPh>
    <phoneticPr fontId="9"/>
  </si>
  <si>
    <t>倍率</t>
    <rPh sb="0" eb="2">
      <t>バイリツ</t>
    </rPh>
    <phoneticPr fontId="9"/>
  </si>
  <si>
    <t>増減</t>
    <rPh sb="0" eb="2">
      <t>ゾウゲン</t>
    </rPh>
    <phoneticPr fontId="9"/>
  </si>
  <si>
    <t>28年度</t>
    <phoneticPr fontId="9"/>
  </si>
  <si>
    <t>27年度</t>
    <phoneticPr fontId="9"/>
  </si>
  <si>
    <t>26年度</t>
    <phoneticPr fontId="9"/>
  </si>
  <si>
    <t>受験数</t>
    <rPh sb="0" eb="2">
      <t>ジュケン</t>
    </rPh>
    <rPh sb="2" eb="3">
      <t>スウ</t>
    </rPh>
    <phoneticPr fontId="9"/>
  </si>
  <si>
    <t>合格数</t>
    <rPh sb="0" eb="2">
      <t>ゴウカク</t>
    </rPh>
    <rPh sb="2" eb="3">
      <t>スウ</t>
    </rPh>
    <phoneticPr fontId="9"/>
  </si>
  <si>
    <t>橋本　大治</t>
    <rPh sb="0" eb="2">
      <t>ハシモト</t>
    </rPh>
    <rPh sb="3" eb="4">
      <t>ダイ</t>
    </rPh>
    <phoneticPr fontId="9"/>
  </si>
  <si>
    <t>－</t>
    <phoneticPr fontId="9"/>
  </si>
  <si>
    <t>○</t>
    <phoneticPr fontId="9"/>
  </si>
  <si>
    <t>男</t>
    <rPh sb="0" eb="1">
      <t>オトコ</t>
    </rPh>
    <phoneticPr fontId="9"/>
  </si>
  <si>
    <t>植木　翔大</t>
    <rPh sb="0" eb="2">
      <t>ウエキ</t>
    </rPh>
    <rPh sb="3" eb="4">
      <t>ショウ</t>
    </rPh>
    <rPh sb="4" eb="5">
      <t>ダイ</t>
    </rPh>
    <phoneticPr fontId="9"/>
  </si>
  <si>
    <t>赤松　希美</t>
    <rPh sb="0" eb="2">
      <t>アカマツ</t>
    </rPh>
    <rPh sb="3" eb="5">
      <t>ノゾミ</t>
    </rPh>
    <rPh sb="4" eb="5">
      <t>ビ</t>
    </rPh>
    <phoneticPr fontId="9"/>
  </si>
  <si>
    <t>－</t>
  </si>
  <si>
    <t>女</t>
    <rPh sb="0" eb="1">
      <t>オンナ</t>
    </rPh>
    <phoneticPr fontId="9"/>
  </si>
  <si>
    <t>安﨑　千然</t>
    <rPh sb="0" eb="1">
      <t>ヤス</t>
    </rPh>
    <rPh sb="1" eb="2">
      <t>ザキ</t>
    </rPh>
    <rPh sb="3" eb="4">
      <t>セン</t>
    </rPh>
    <rPh sb="4" eb="5">
      <t>ネン</t>
    </rPh>
    <phoneticPr fontId="9"/>
  </si>
  <si>
    <t>×</t>
    <phoneticPr fontId="9"/>
  </si>
  <si>
    <t>馬場　洸太郎</t>
    <rPh sb="0" eb="2">
      <t>ババ</t>
    </rPh>
    <rPh sb="3" eb="4">
      <t>コウ</t>
    </rPh>
    <rPh sb="4" eb="6">
      <t>タロウ</t>
    </rPh>
    <phoneticPr fontId="9"/>
  </si>
  <si>
    <t>齋藤　飛翔</t>
    <rPh sb="0" eb="2">
      <t>サイトウ</t>
    </rPh>
    <rPh sb="3" eb="4">
      <t>ヒ</t>
    </rPh>
    <rPh sb="4" eb="5">
      <t>ショウ</t>
    </rPh>
    <phoneticPr fontId="9"/>
  </si>
  <si>
    <t>山本　雄生</t>
    <rPh sb="0" eb="2">
      <t>ヤマモト</t>
    </rPh>
    <rPh sb="3" eb="4">
      <t>ユウ</t>
    </rPh>
    <rPh sb="4" eb="5">
      <t>セイ</t>
    </rPh>
    <phoneticPr fontId="9"/>
  </si>
  <si>
    <t>△</t>
    <phoneticPr fontId="9"/>
  </si>
  <si>
    <t>小野　凌弥</t>
    <rPh sb="0" eb="2">
      <t>オノ</t>
    </rPh>
    <rPh sb="3" eb="4">
      <t>リョウ</t>
    </rPh>
    <rPh sb="4" eb="5">
      <t>ヤ</t>
    </rPh>
    <phoneticPr fontId="9"/>
  </si>
  <si>
    <t>高橋　優楠</t>
    <rPh sb="0" eb="2">
      <t>タカハシ</t>
    </rPh>
    <rPh sb="3" eb="4">
      <t>ユウ</t>
    </rPh>
    <rPh sb="4" eb="5">
      <t>クスノキ</t>
    </rPh>
    <phoneticPr fontId="9"/>
  </si>
  <si>
    <t>立川</t>
    <rPh sb="0" eb="2">
      <t>タチカワ</t>
    </rPh>
    <phoneticPr fontId="9"/>
  </si>
  <si>
    <t>堀川　　駿</t>
    <rPh sb="0" eb="2">
      <t>ホリカワ</t>
    </rPh>
    <rPh sb="4" eb="5">
      <t>シュン</t>
    </rPh>
    <phoneticPr fontId="9"/>
  </si>
  <si>
    <t>奥野　勇佑</t>
    <rPh sb="0" eb="2">
      <t>オクノ</t>
    </rPh>
    <rPh sb="3" eb="5">
      <t>ユウスケ</t>
    </rPh>
    <phoneticPr fontId="9"/>
  </si>
  <si>
    <t>3010094</t>
    <phoneticPr fontId="9"/>
  </si>
  <si>
    <t>實藤　　陸</t>
    <rPh sb="0" eb="2">
      <t>サネフジ</t>
    </rPh>
    <rPh sb="4" eb="5">
      <t>リク</t>
    </rPh>
    <phoneticPr fontId="9"/>
  </si>
  <si>
    <t>3010159</t>
    <phoneticPr fontId="9"/>
  </si>
  <si>
    <t>岡田　優輝</t>
    <rPh sb="0" eb="2">
      <t>オカダ</t>
    </rPh>
    <rPh sb="3" eb="4">
      <t>ユウ</t>
    </rPh>
    <rPh sb="4" eb="5">
      <t>キ</t>
    </rPh>
    <phoneticPr fontId="9"/>
  </si>
  <si>
    <t>新美　琢万</t>
    <rPh sb="0" eb="2">
      <t>ニイミ</t>
    </rPh>
    <rPh sb="3" eb="4">
      <t>タク</t>
    </rPh>
    <rPh sb="4" eb="5">
      <t>マン</t>
    </rPh>
    <phoneticPr fontId="9"/>
  </si>
  <si>
    <t>藤井　悠輔</t>
    <rPh sb="0" eb="2">
      <t>フジイ</t>
    </rPh>
    <rPh sb="3" eb="4">
      <t>ユウ</t>
    </rPh>
    <rPh sb="4" eb="5">
      <t>スケ</t>
    </rPh>
    <phoneticPr fontId="9"/>
  </si>
  <si>
    <t>岡　遼太郎</t>
    <rPh sb="0" eb="1">
      <t>オカ</t>
    </rPh>
    <rPh sb="2" eb="5">
      <t>リョウタロウ</t>
    </rPh>
    <phoneticPr fontId="9"/>
  </si>
  <si>
    <t>田口　智也</t>
    <rPh sb="0" eb="2">
      <t>タグチ</t>
    </rPh>
    <rPh sb="3" eb="5">
      <t>トモヤ</t>
    </rPh>
    <phoneticPr fontId="9"/>
  </si>
  <si>
    <t>太田 亮雅</t>
  </si>
  <si>
    <t>3010035</t>
    <phoneticPr fontId="9"/>
  </si>
  <si>
    <t>磯貝　岳</t>
    <rPh sb="0" eb="2">
      <t>イソガイ</t>
    </rPh>
    <rPh sb="3" eb="4">
      <t>ガク</t>
    </rPh>
    <phoneticPr fontId="19"/>
  </si>
  <si>
    <t>3010023</t>
    <phoneticPr fontId="9"/>
  </si>
  <si>
    <t>大塚　耕希</t>
    <rPh sb="0" eb="2">
      <t>オオツカ</t>
    </rPh>
    <rPh sb="3" eb="4">
      <t>コウ</t>
    </rPh>
    <rPh sb="4" eb="5">
      <t>キ</t>
    </rPh>
    <phoneticPr fontId="19"/>
  </si>
  <si>
    <t>内田　桃菜</t>
    <rPh sb="0" eb="2">
      <t>ウチダ</t>
    </rPh>
    <rPh sb="3" eb="4">
      <t>モモ</t>
    </rPh>
    <rPh sb="4" eb="5">
      <t>ナ</t>
    </rPh>
    <phoneticPr fontId="9"/>
  </si>
  <si>
    <t>3015140</t>
    <phoneticPr fontId="9"/>
  </si>
  <si>
    <t>紫牟田　美咲</t>
    <rPh sb="0" eb="1">
      <t>ムラサキ</t>
    </rPh>
    <rPh sb="1" eb="3">
      <t>ムタ</t>
    </rPh>
    <rPh sb="4" eb="6">
      <t>ミサキ</t>
    </rPh>
    <phoneticPr fontId="9"/>
  </si>
  <si>
    <t>3015075</t>
    <phoneticPr fontId="9"/>
  </si>
  <si>
    <t>五郎丸　理子</t>
    <rPh sb="0" eb="3">
      <t>ゴロウマル</t>
    </rPh>
    <rPh sb="4" eb="5">
      <t>リ</t>
    </rPh>
    <rPh sb="5" eb="6">
      <t>コ</t>
    </rPh>
    <phoneticPr fontId="9"/>
  </si>
  <si>
    <t>宮本　真歩</t>
    <rPh sb="0" eb="2">
      <t>ミヤモト</t>
    </rPh>
    <rPh sb="3" eb="4">
      <t>マ</t>
    </rPh>
    <rPh sb="4" eb="5">
      <t>ホ</t>
    </rPh>
    <phoneticPr fontId="9"/>
  </si>
  <si>
    <t>萩原　萌</t>
    <rPh sb="0" eb="2">
      <t>ハギハラ</t>
    </rPh>
    <rPh sb="3" eb="4">
      <t>モ</t>
    </rPh>
    <phoneticPr fontId="9"/>
  </si>
  <si>
    <t>三箇　美緒</t>
    <rPh sb="0" eb="1">
      <t>サン</t>
    </rPh>
    <rPh sb="1" eb="2">
      <t>カ</t>
    </rPh>
    <rPh sb="3" eb="5">
      <t>ミオ</t>
    </rPh>
    <phoneticPr fontId="9"/>
  </si>
  <si>
    <t>本目　大晴</t>
    <rPh sb="0" eb="2">
      <t>ホンメ</t>
    </rPh>
    <rPh sb="3" eb="5">
      <t>タイセイ</t>
    </rPh>
    <phoneticPr fontId="9"/>
  </si>
  <si>
    <t>鵜殿　里彩</t>
    <rPh sb="0" eb="2">
      <t>ウドノ</t>
    </rPh>
    <rPh sb="3" eb="4">
      <t>サト</t>
    </rPh>
    <rPh sb="4" eb="5">
      <t>サイ</t>
    </rPh>
    <phoneticPr fontId="9"/>
  </si>
  <si>
    <t>鈴木　香音</t>
    <rPh sb="0" eb="2">
      <t>スズキ</t>
    </rPh>
    <rPh sb="3" eb="5">
      <t>カノン</t>
    </rPh>
    <phoneticPr fontId="9"/>
  </si>
  <si>
    <t>小林　瑞希</t>
    <rPh sb="0" eb="2">
      <t>コバヤシ</t>
    </rPh>
    <rPh sb="3" eb="5">
      <t>ミズキ</t>
    </rPh>
    <phoneticPr fontId="9"/>
  </si>
  <si>
    <t>栗原　大和</t>
    <rPh sb="0" eb="2">
      <t>クリハラ</t>
    </rPh>
    <rPh sb="3" eb="5">
      <t>ヤマト</t>
    </rPh>
    <phoneticPr fontId="9"/>
  </si>
  <si>
    <t>中村 瑞希</t>
    <phoneticPr fontId="19"/>
  </si>
  <si>
    <t>川瀬　健太郎</t>
    <rPh sb="0" eb="2">
      <t>カワセ</t>
    </rPh>
    <rPh sb="3" eb="6">
      <t>ケンタロウ</t>
    </rPh>
    <phoneticPr fontId="9"/>
  </si>
  <si>
    <t>【一般都立高】</t>
    <rPh sb="1" eb="3">
      <t>イッパン</t>
    </rPh>
    <rPh sb="3" eb="5">
      <t>トリツ</t>
    </rPh>
    <rPh sb="5" eb="6">
      <t>コウ</t>
    </rPh>
    <phoneticPr fontId="9"/>
  </si>
  <si>
    <t>予想受験者平均点（左：予想　右：予想+10）</t>
    <rPh sb="0" eb="2">
      <t>ヨソウ</t>
    </rPh>
    <rPh sb="2" eb="4">
      <t>ジュケン</t>
    </rPh>
    <rPh sb="4" eb="5">
      <t>シャ</t>
    </rPh>
    <rPh sb="5" eb="8">
      <t>ヘイキンテン</t>
    </rPh>
    <rPh sb="9" eb="10">
      <t>ヒダリ</t>
    </rPh>
    <rPh sb="11" eb="13">
      <t>ヨソウ</t>
    </rPh>
    <rPh sb="14" eb="15">
      <t>ミギ</t>
    </rPh>
    <rPh sb="16" eb="18">
      <t>ヨソウ</t>
    </rPh>
    <phoneticPr fontId="9"/>
  </si>
  <si>
    <t>25年度</t>
    <phoneticPr fontId="9"/>
  </si>
  <si>
    <t>堀田　祐希</t>
    <rPh sb="0" eb="2">
      <t>ホッタ</t>
    </rPh>
    <rPh sb="3" eb="4">
      <t>ユウ</t>
    </rPh>
    <rPh sb="4" eb="5">
      <t>キ</t>
    </rPh>
    <phoneticPr fontId="9"/>
  </si>
  <si>
    <t>3023001</t>
    <phoneticPr fontId="9"/>
  </si>
  <si>
    <t>山本　陽大</t>
    <rPh sb="0" eb="2">
      <t>ヤマモト</t>
    </rPh>
    <rPh sb="3" eb="4">
      <t>ヨウ</t>
    </rPh>
    <rPh sb="4" eb="5">
      <t>ダイ</t>
    </rPh>
    <phoneticPr fontId="9"/>
  </si>
  <si>
    <t>3023008</t>
    <phoneticPr fontId="9"/>
  </si>
  <si>
    <t>堀田　康輔</t>
    <rPh sb="0" eb="2">
      <t>ホッタ</t>
    </rPh>
    <rPh sb="3" eb="4">
      <t>ヤス</t>
    </rPh>
    <rPh sb="4" eb="5">
      <t>スケ</t>
    </rPh>
    <phoneticPr fontId="9"/>
  </si>
  <si>
    <t>3023065</t>
    <phoneticPr fontId="9"/>
  </si>
  <si>
    <t>小金井北</t>
    <rPh sb="0" eb="3">
      <t>コガネイ</t>
    </rPh>
    <rPh sb="3" eb="4">
      <t>キタ</t>
    </rPh>
    <phoneticPr fontId="9"/>
  </si>
  <si>
    <t>高尾　善彦</t>
    <rPh sb="0" eb="2">
      <t>タカオ</t>
    </rPh>
    <rPh sb="3" eb="4">
      <t>ゼン</t>
    </rPh>
    <rPh sb="4" eb="5">
      <t>ヒコ</t>
    </rPh>
    <phoneticPr fontId="9"/>
  </si>
  <si>
    <t>3023064</t>
    <phoneticPr fontId="9"/>
  </si>
  <si>
    <t>大栗　夕奈</t>
    <rPh sb="0" eb="2">
      <t>オオクリ</t>
    </rPh>
    <rPh sb="3" eb="5">
      <t>ユウナ</t>
    </rPh>
    <phoneticPr fontId="9"/>
  </si>
  <si>
    <t>4024004</t>
    <phoneticPr fontId="9"/>
  </si>
  <si>
    <t>日野台</t>
    <rPh sb="0" eb="3">
      <t>ヒノダイ</t>
    </rPh>
    <phoneticPr fontId="9"/>
  </si>
  <si>
    <t>大友　　遥</t>
    <rPh sb="0" eb="2">
      <t>オオトモ</t>
    </rPh>
    <rPh sb="4" eb="5">
      <t>ハル</t>
    </rPh>
    <phoneticPr fontId="9"/>
  </si>
  <si>
    <t>4024020</t>
    <phoneticPr fontId="9"/>
  </si>
  <si>
    <t>西川　更紗</t>
    <rPh sb="0" eb="2">
      <t>ニシカワ</t>
    </rPh>
    <rPh sb="3" eb="5">
      <t>サラサ</t>
    </rPh>
    <phoneticPr fontId="9"/>
  </si>
  <si>
    <t>4024064</t>
    <phoneticPr fontId="9"/>
  </si>
  <si>
    <t>調布北</t>
    <rPh sb="0" eb="2">
      <t>チョウフ</t>
    </rPh>
    <rPh sb="2" eb="3">
      <t>キタ</t>
    </rPh>
    <phoneticPr fontId="9"/>
  </si>
  <si>
    <t>森脇　友里渚</t>
    <rPh sb="0" eb="2">
      <t>モリワキ</t>
    </rPh>
    <rPh sb="3" eb="4">
      <t>トモ</t>
    </rPh>
    <rPh sb="4" eb="5">
      <t>サト</t>
    </rPh>
    <rPh sb="5" eb="6">
      <t>ナギサ</t>
    </rPh>
    <phoneticPr fontId="9"/>
  </si>
  <si>
    <t>4024124</t>
    <phoneticPr fontId="9"/>
  </si>
  <si>
    <t>北園</t>
    <rPh sb="0" eb="2">
      <t>キタゾノ</t>
    </rPh>
    <phoneticPr fontId="9"/>
  </si>
  <si>
    <t>住吉　紗英</t>
    <rPh sb="0" eb="1">
      <t>スミ</t>
    </rPh>
    <rPh sb="1" eb="2">
      <t>ヨシ</t>
    </rPh>
    <rPh sb="3" eb="4">
      <t>サ</t>
    </rPh>
    <rPh sb="4" eb="5">
      <t>エイ</t>
    </rPh>
    <phoneticPr fontId="9"/>
  </si>
  <si>
    <t>4024103</t>
    <phoneticPr fontId="9"/>
  </si>
  <si>
    <t>立花　美咲</t>
    <rPh sb="0" eb="2">
      <t>タチバナ</t>
    </rPh>
    <rPh sb="3" eb="5">
      <t>ミサキ</t>
    </rPh>
    <phoneticPr fontId="9"/>
  </si>
  <si>
    <t>4024067</t>
    <phoneticPr fontId="9"/>
  </si>
  <si>
    <t>南平</t>
    <rPh sb="0" eb="2">
      <t>ミナミダイラ</t>
    </rPh>
    <phoneticPr fontId="9"/>
  </si>
  <si>
    <t>上田　歩美</t>
    <rPh sb="0" eb="2">
      <t>ウエダ</t>
    </rPh>
    <rPh sb="3" eb="5">
      <t>アユミ</t>
    </rPh>
    <phoneticPr fontId="9"/>
  </si>
  <si>
    <t>東山　泰大</t>
  </si>
  <si>
    <t>日野台</t>
    <rPh sb="0" eb="2">
      <t>ヒノ</t>
    </rPh>
    <rPh sb="2" eb="3">
      <t>ダイ</t>
    </rPh>
    <phoneticPr fontId="9"/>
  </si>
  <si>
    <t>昭和</t>
    <rPh sb="0" eb="2">
      <t>ショウワ</t>
    </rPh>
    <phoneticPr fontId="9"/>
  </si>
  <si>
    <t>金泉　百花</t>
  </si>
  <si>
    <t>豊多摩</t>
    <rPh sb="0" eb="3">
      <t>トヨタマ</t>
    </rPh>
    <phoneticPr fontId="9"/>
  </si>
  <si>
    <t>小田　侑晟</t>
    <rPh sb="0" eb="2">
      <t>オダ</t>
    </rPh>
    <rPh sb="3" eb="4">
      <t>ユウ</t>
    </rPh>
    <rPh sb="4" eb="5">
      <t>セイ</t>
    </rPh>
    <phoneticPr fontId="9"/>
  </si>
  <si>
    <t>清瀬</t>
    <rPh sb="0" eb="2">
      <t>キヨセ</t>
    </rPh>
    <phoneticPr fontId="9"/>
  </si>
  <si>
    <t>下村　健登</t>
    <phoneticPr fontId="35"/>
  </si>
  <si>
    <t>村松　空太</t>
  </si>
  <si>
    <t>田中　福太郎</t>
  </si>
  <si>
    <t>籏野　隼</t>
  </si>
  <si>
    <t>小平（外）</t>
    <rPh sb="0" eb="2">
      <t>コダイラ</t>
    </rPh>
    <rPh sb="3" eb="4">
      <t>ガイ</t>
    </rPh>
    <phoneticPr fontId="9"/>
  </si>
  <si>
    <t>清水 遥矢</t>
  </si>
  <si>
    <t>東大和南</t>
    <rPh sb="0" eb="3">
      <t>ヒガシヤマト</t>
    </rPh>
    <rPh sb="3" eb="4">
      <t>ミナミ</t>
    </rPh>
    <phoneticPr fontId="9"/>
  </si>
  <si>
    <t>森 みな美</t>
  </si>
  <si>
    <t>早川 紅音</t>
  </si>
  <si>
    <t>高柳　涼香</t>
    <rPh sb="0" eb="2">
      <t>タカヤナギ</t>
    </rPh>
    <rPh sb="3" eb="4">
      <t>リョウ</t>
    </rPh>
    <rPh sb="4" eb="5">
      <t>カオル</t>
    </rPh>
    <phoneticPr fontId="35"/>
  </si>
  <si>
    <t>伊藤　琢磨</t>
    <rPh sb="0" eb="2">
      <t>イトウ</t>
    </rPh>
    <rPh sb="3" eb="5">
      <t>タクマ</t>
    </rPh>
    <rPh sb="4" eb="5">
      <t>オサム</t>
    </rPh>
    <phoneticPr fontId="19"/>
  </si>
  <si>
    <t>多摩科技</t>
    <rPh sb="0" eb="2">
      <t>タマ</t>
    </rPh>
    <rPh sb="2" eb="3">
      <t>カ</t>
    </rPh>
    <phoneticPr fontId="9"/>
  </si>
  <si>
    <t>小平</t>
    <rPh sb="0" eb="2">
      <t>コダイラ</t>
    </rPh>
    <phoneticPr fontId="9"/>
  </si>
  <si>
    <t>帯津 親覇</t>
    <rPh sb="0" eb="2">
      <t>オビツ</t>
    </rPh>
    <rPh sb="3" eb="4">
      <t>シタ</t>
    </rPh>
    <rPh sb="4" eb="5">
      <t>ハ</t>
    </rPh>
    <phoneticPr fontId="19"/>
  </si>
  <si>
    <t>磯辺　優哉</t>
    <rPh sb="0" eb="2">
      <t>イソベ</t>
    </rPh>
    <rPh sb="3" eb="4">
      <t>ユウ</t>
    </rPh>
    <rPh sb="4" eb="5">
      <t>ヤ</t>
    </rPh>
    <phoneticPr fontId="9"/>
  </si>
  <si>
    <t>小平南</t>
    <rPh sb="0" eb="2">
      <t>コダイラ</t>
    </rPh>
    <rPh sb="2" eb="3">
      <t>ミナミ</t>
    </rPh>
    <phoneticPr fontId="9"/>
  </si>
  <si>
    <t>太田　凱貴</t>
    <rPh sb="0" eb="2">
      <t>オオタ</t>
    </rPh>
    <rPh sb="3" eb="4">
      <t>ガイ</t>
    </rPh>
    <rPh sb="4" eb="5">
      <t>タカシ</t>
    </rPh>
    <phoneticPr fontId="9"/>
  </si>
  <si>
    <t>岡　　昂季</t>
    <rPh sb="0" eb="1">
      <t>オカ</t>
    </rPh>
    <rPh sb="3" eb="4">
      <t>コウ</t>
    </rPh>
    <rPh sb="4" eb="5">
      <t>キ</t>
    </rPh>
    <phoneticPr fontId="9"/>
  </si>
  <si>
    <t>小田　　侑</t>
    <rPh sb="0" eb="2">
      <t>オダ</t>
    </rPh>
    <rPh sb="4" eb="5">
      <t>ユウ</t>
    </rPh>
    <phoneticPr fontId="9"/>
  </si>
  <si>
    <t>松村　直亮</t>
    <rPh sb="0" eb="2">
      <t>マツムラ</t>
    </rPh>
    <rPh sb="3" eb="4">
      <t>チョク</t>
    </rPh>
    <rPh sb="4" eb="5">
      <t>リョウ</t>
    </rPh>
    <phoneticPr fontId="9"/>
  </si>
  <si>
    <t>柳沢　勇翔</t>
    <rPh sb="0" eb="2">
      <t>ヤナギサワ</t>
    </rPh>
    <rPh sb="3" eb="4">
      <t>ユウ</t>
    </rPh>
    <rPh sb="4" eb="5">
      <t>ショウ</t>
    </rPh>
    <phoneticPr fontId="9"/>
  </si>
  <si>
    <t>小川　裕生</t>
    <rPh sb="0" eb="2">
      <t>オガワ</t>
    </rPh>
    <rPh sb="3" eb="5">
      <t>ユウキ</t>
    </rPh>
    <phoneticPr fontId="9"/>
  </si>
  <si>
    <t>翔陽</t>
    <rPh sb="0" eb="1">
      <t>ショウ</t>
    </rPh>
    <rPh sb="1" eb="2">
      <t>ヨウ</t>
    </rPh>
    <phoneticPr fontId="9"/>
  </si>
  <si>
    <t>国分　優人</t>
  </si>
  <si>
    <t>上水</t>
    <rPh sb="0" eb="2">
      <t>ジョウスイ</t>
    </rPh>
    <phoneticPr fontId="9"/>
  </si>
  <si>
    <t>倉本　咲弥</t>
  </si>
  <si>
    <t>東大和</t>
    <rPh sb="0" eb="3">
      <t>ヒガシヤマト</t>
    </rPh>
    <phoneticPr fontId="9"/>
  </si>
  <si>
    <t>福田　梨絵</t>
    <rPh sb="0" eb="2">
      <t>フクダ</t>
    </rPh>
    <rPh sb="3" eb="4">
      <t>ナシ</t>
    </rPh>
    <rPh sb="4" eb="5">
      <t>エ</t>
    </rPh>
    <phoneticPr fontId="9"/>
  </si>
  <si>
    <t>豊田　彩紗</t>
    <rPh sb="0" eb="2">
      <t>トヨダ</t>
    </rPh>
    <rPh sb="3" eb="4">
      <t>アヤ</t>
    </rPh>
    <rPh sb="4" eb="5">
      <t>サ</t>
    </rPh>
    <phoneticPr fontId="9"/>
  </si>
  <si>
    <t>日野</t>
    <rPh sb="0" eb="2">
      <t>ヒノ</t>
    </rPh>
    <phoneticPr fontId="9"/>
  </si>
  <si>
    <t>松本　　咲</t>
    <rPh sb="0" eb="2">
      <t>マツモト</t>
    </rPh>
    <rPh sb="4" eb="5">
      <t>サキ</t>
    </rPh>
    <phoneticPr fontId="9"/>
  </si>
  <si>
    <t>竹内　絵里花</t>
    <rPh sb="0" eb="2">
      <t>タケウチ</t>
    </rPh>
    <rPh sb="3" eb="6">
      <t>エリカ</t>
    </rPh>
    <phoneticPr fontId="9"/>
  </si>
  <si>
    <t>英2倍</t>
    <rPh sb="0" eb="1">
      <t>エイ</t>
    </rPh>
    <rPh sb="2" eb="3">
      <t>バイ</t>
    </rPh>
    <phoneticPr fontId="9"/>
  </si>
  <si>
    <t>富士森</t>
    <rPh sb="0" eb="2">
      <t>フジ</t>
    </rPh>
    <rPh sb="2" eb="3">
      <t>モリ</t>
    </rPh>
    <phoneticPr fontId="9"/>
  </si>
  <si>
    <t>林　瑞葵</t>
  </si>
  <si>
    <t>河野　俊平</t>
    <rPh sb="0" eb="2">
      <t>コウノ</t>
    </rPh>
    <rPh sb="3" eb="5">
      <t>シュンペイ</t>
    </rPh>
    <phoneticPr fontId="9"/>
  </si>
  <si>
    <t>松が谷（外）</t>
    <rPh sb="0" eb="1">
      <t>マツ</t>
    </rPh>
    <rPh sb="2" eb="3">
      <t>ヤ</t>
    </rPh>
    <rPh sb="4" eb="5">
      <t>ガイ</t>
    </rPh>
    <phoneticPr fontId="9"/>
  </si>
  <si>
    <t>山本　匠真</t>
    <rPh sb="0" eb="2">
      <t>ヤマモト</t>
    </rPh>
    <rPh sb="3" eb="4">
      <t>タクミ</t>
    </rPh>
    <rPh sb="4" eb="5">
      <t>マ</t>
    </rPh>
    <phoneticPr fontId="35"/>
  </si>
  <si>
    <t>太田　穂香</t>
  </si>
  <si>
    <t>原島　可奈</t>
    <rPh sb="0" eb="2">
      <t>ハラシマ</t>
    </rPh>
    <rPh sb="3" eb="5">
      <t>カナ</t>
    </rPh>
    <phoneticPr fontId="35"/>
  </si>
  <si>
    <t>長野　大輔</t>
    <rPh sb="0" eb="2">
      <t>ナガノ</t>
    </rPh>
    <rPh sb="3" eb="5">
      <t>ダイスケ</t>
    </rPh>
    <phoneticPr fontId="9"/>
  </si>
  <si>
    <t>宮澤　一真</t>
  </si>
  <si>
    <t>福生</t>
    <rPh sb="0" eb="2">
      <t>フッサ</t>
    </rPh>
    <phoneticPr fontId="9"/>
  </si>
  <si>
    <t>三浦　彩峰</t>
  </si>
  <si>
    <t>木内　真優</t>
  </si>
  <si>
    <t>片倉（造形）</t>
    <rPh sb="0" eb="2">
      <t>カタクラ</t>
    </rPh>
    <rPh sb="3" eb="5">
      <t>ゾウケイ</t>
    </rPh>
    <phoneticPr fontId="9"/>
  </si>
  <si>
    <t>池田　　哲</t>
    <rPh sb="0" eb="2">
      <t>イケダ</t>
    </rPh>
    <rPh sb="4" eb="5">
      <t>テツ</t>
    </rPh>
    <phoneticPr fontId="9"/>
  </si>
  <si>
    <t>片倉</t>
    <rPh sb="0" eb="2">
      <t>カタクラ</t>
    </rPh>
    <phoneticPr fontId="9"/>
  </si>
  <si>
    <t>岩間　一希</t>
    <rPh sb="0" eb="2">
      <t>イワマ</t>
    </rPh>
    <rPh sb="3" eb="4">
      <t>イチ</t>
    </rPh>
    <rPh sb="4" eb="5">
      <t>キ</t>
    </rPh>
    <phoneticPr fontId="9"/>
  </si>
  <si>
    <t>塩澤　壯日</t>
    <rPh sb="0" eb="2">
      <t>シオザワ</t>
    </rPh>
    <rPh sb="3" eb="4">
      <t>ソウ</t>
    </rPh>
    <rPh sb="4" eb="5">
      <t>ニチ</t>
    </rPh>
    <phoneticPr fontId="9"/>
  </si>
  <si>
    <t>関山　虹太郎</t>
    <rPh sb="0" eb="2">
      <t>セキヤマ</t>
    </rPh>
    <rPh sb="3" eb="4">
      <t>ニジ</t>
    </rPh>
    <rPh sb="4" eb="6">
      <t>タロウ</t>
    </rPh>
    <phoneticPr fontId="9"/>
  </si>
  <si>
    <t>府中</t>
    <rPh sb="0" eb="2">
      <t>フチュウ</t>
    </rPh>
    <phoneticPr fontId="9"/>
  </si>
  <si>
    <t>齊藤　岳</t>
    <rPh sb="0" eb="2">
      <t>サイトウ</t>
    </rPh>
    <rPh sb="3" eb="4">
      <t>ガク</t>
    </rPh>
    <phoneticPr fontId="9"/>
  </si>
  <si>
    <t>清水　圭</t>
  </si>
  <si>
    <t>府中東</t>
    <rPh sb="0" eb="2">
      <t>フチュウ</t>
    </rPh>
    <rPh sb="2" eb="3">
      <t>ヒガシ</t>
    </rPh>
    <phoneticPr fontId="9"/>
  </si>
  <si>
    <t>上野　颯太</t>
    <rPh sb="0" eb="2">
      <t>ウエノ</t>
    </rPh>
    <rPh sb="3" eb="5">
      <t>ソウタ</t>
    </rPh>
    <phoneticPr fontId="19"/>
  </si>
  <si>
    <t>柿ｹ尾　紅琉未</t>
    <rPh sb="0" eb="1">
      <t>カキ</t>
    </rPh>
    <rPh sb="2" eb="3">
      <t>オ</t>
    </rPh>
    <rPh sb="4" eb="5">
      <t>ベニ</t>
    </rPh>
    <rPh sb="5" eb="6">
      <t>リュウ</t>
    </rPh>
    <rPh sb="6" eb="7">
      <t>ミ</t>
    </rPh>
    <phoneticPr fontId="9"/>
  </si>
  <si>
    <t>八王子桑志</t>
    <rPh sb="0" eb="3">
      <t>ハチオウジ</t>
    </rPh>
    <rPh sb="3" eb="4">
      <t>クワ</t>
    </rPh>
    <rPh sb="4" eb="5">
      <t>ココロザシ</t>
    </rPh>
    <phoneticPr fontId="9"/>
  </si>
  <si>
    <t>國馬　歩実</t>
    <rPh sb="0" eb="1">
      <t>コク</t>
    </rPh>
    <rPh sb="1" eb="2">
      <t>ウマ</t>
    </rPh>
    <rPh sb="3" eb="5">
      <t>アユミ</t>
    </rPh>
    <phoneticPr fontId="9"/>
  </si>
  <si>
    <t>飯塚　早紀</t>
    <rPh sb="0" eb="2">
      <t>イイヅカ</t>
    </rPh>
    <rPh sb="3" eb="5">
      <t>サキ</t>
    </rPh>
    <phoneticPr fontId="9"/>
  </si>
  <si>
    <t>八王子北</t>
    <rPh sb="0" eb="3">
      <t>ハチオウジ</t>
    </rPh>
    <rPh sb="3" eb="4">
      <t>キタ</t>
    </rPh>
    <phoneticPr fontId="9"/>
  </si>
  <si>
    <t>杉浦 愛理沙</t>
  </si>
  <si>
    <t>針谷　優希</t>
    <rPh sb="0" eb="2">
      <t>ハリガヤ</t>
    </rPh>
    <rPh sb="3" eb="5">
      <t>ユウキ</t>
    </rPh>
    <phoneticPr fontId="19"/>
  </si>
  <si>
    <t>武蔵村山</t>
    <rPh sb="0" eb="4">
      <t>ムサシムラヤマ</t>
    </rPh>
    <phoneticPr fontId="9"/>
  </si>
  <si>
    <t>佐々木　耀太</t>
  </si>
  <si>
    <t>橋根　皓士</t>
  </si>
  <si>
    <t>第五商</t>
    <rPh sb="0" eb="2">
      <t>ダイゴ</t>
    </rPh>
    <rPh sb="2" eb="3">
      <t>ショウ</t>
    </rPh>
    <phoneticPr fontId="9"/>
  </si>
  <si>
    <t>河田　恵佳</t>
    <rPh sb="0" eb="2">
      <t>カワダ</t>
    </rPh>
    <rPh sb="3" eb="4">
      <t>エ</t>
    </rPh>
    <rPh sb="4" eb="5">
      <t>カ</t>
    </rPh>
    <phoneticPr fontId="9"/>
  </si>
  <si>
    <t>坂本　桐子</t>
  </si>
  <si>
    <t>永山</t>
    <rPh sb="0" eb="2">
      <t>ナガヤマ</t>
    </rPh>
    <phoneticPr fontId="19"/>
  </si>
  <si>
    <t>杉本　遥</t>
  </si>
  <si>
    <t>馬場　美由希</t>
  </si>
  <si>
    <t>柴田　夏穂</t>
  </si>
  <si>
    <t>鈴木　夏海</t>
  </si>
  <si>
    <t>千歳が丘</t>
    <rPh sb="0" eb="2">
      <t>チトセ</t>
    </rPh>
    <rPh sb="3" eb="4">
      <t>オカ</t>
    </rPh>
    <phoneticPr fontId="9"/>
  </si>
  <si>
    <t>櫻木　紗弥</t>
  </si>
  <si>
    <t>高原 洋夫</t>
  </si>
  <si>
    <t>野津田</t>
    <rPh sb="0" eb="1">
      <t>ノ</t>
    </rPh>
    <rPh sb="1" eb="2">
      <t>ツ</t>
    </rPh>
    <rPh sb="2" eb="3">
      <t>タ</t>
    </rPh>
    <phoneticPr fontId="9"/>
  </si>
  <si>
    <t>天明 拓斗</t>
  </si>
  <si>
    <t>岡田　善尭</t>
    <rPh sb="0" eb="2">
      <t>オカダ</t>
    </rPh>
    <rPh sb="3" eb="4">
      <t>ヨ</t>
    </rPh>
    <rPh sb="4" eb="5">
      <t>タカ</t>
    </rPh>
    <phoneticPr fontId="19"/>
  </si>
  <si>
    <t>渡邊　里桜</t>
  </si>
  <si>
    <t>府中工業</t>
    <rPh sb="0" eb="2">
      <t>フチュウ</t>
    </rPh>
    <rPh sb="2" eb="4">
      <t>コウギョウ</t>
    </rPh>
    <phoneticPr fontId="9"/>
  </si>
  <si>
    <t>小川　湧己</t>
  </si>
  <si>
    <t>町田工業</t>
    <rPh sb="0" eb="2">
      <t>マチダ</t>
    </rPh>
    <rPh sb="2" eb="4">
      <t>コウギョウ</t>
    </rPh>
    <phoneticPr fontId="9"/>
  </si>
  <si>
    <t>井出　翔太</t>
  </si>
  <si>
    <t>田辺　圭祐</t>
    <rPh sb="0" eb="2">
      <t>タナベ</t>
    </rPh>
    <rPh sb="3" eb="4">
      <t>ケイ</t>
    </rPh>
    <rPh sb="4" eb="5">
      <t>ユウ</t>
    </rPh>
    <phoneticPr fontId="9"/>
  </si>
  <si>
    <t>＊工業系は合計人数による倍率</t>
    <rPh sb="1" eb="3">
      <t>コウギョウ</t>
    </rPh>
    <rPh sb="3" eb="4">
      <t>ケイ</t>
    </rPh>
    <rPh sb="5" eb="7">
      <t>ゴウケイ</t>
    </rPh>
    <rPh sb="7" eb="9">
      <t>ニンズウ</t>
    </rPh>
    <rPh sb="12" eb="14">
      <t>バイリツ</t>
    </rPh>
    <phoneticPr fontId="9"/>
  </si>
  <si>
    <t>十川 尚人</t>
  </si>
  <si>
    <t>久慈 駆琉</t>
  </si>
  <si>
    <t>小杉　愛莉</t>
  </si>
  <si>
    <t>亀山 樹璃愛</t>
  </si>
  <si>
    <t>成田　陽菜</t>
    <rPh sb="0" eb="2">
      <t>ナリタ</t>
    </rPh>
    <rPh sb="3" eb="5">
      <t>ヒナ</t>
    </rPh>
    <phoneticPr fontId="19"/>
  </si>
  <si>
    <t>英国2倍</t>
    <rPh sb="0" eb="2">
      <t>エイコク</t>
    </rPh>
    <rPh sb="3" eb="4">
      <t>バイ</t>
    </rPh>
    <phoneticPr fontId="9"/>
  </si>
  <si>
    <t>鈴木　太洋</t>
    <rPh sb="0" eb="2">
      <t>スズキ</t>
    </rPh>
    <rPh sb="3" eb="5">
      <t>タイヨウ</t>
    </rPh>
    <phoneticPr fontId="9"/>
  </si>
  <si>
    <t>須川　航世</t>
    <rPh sb="0" eb="2">
      <t>スガワ</t>
    </rPh>
    <rPh sb="3" eb="5">
      <t>コウセイ</t>
    </rPh>
    <phoneticPr fontId="9"/>
  </si>
  <si>
    <t>森屋　奏</t>
  </si>
  <si>
    <t>石川　翔太</t>
    <rPh sb="0" eb="2">
      <t>イシカワ</t>
    </rPh>
    <rPh sb="3" eb="5">
      <t>ショウタ</t>
    </rPh>
    <phoneticPr fontId="19"/>
  </si>
  <si>
    <t>秋山　隼</t>
    <rPh sb="0" eb="2">
      <t>アキヤマ</t>
    </rPh>
    <rPh sb="3" eb="4">
      <t>ハヤブサ</t>
    </rPh>
    <phoneticPr fontId="19"/>
  </si>
  <si>
    <t>榎本　有里</t>
    <rPh sb="0" eb="2">
      <t>エノモト</t>
    </rPh>
    <rPh sb="3" eb="5">
      <t>ユリ</t>
    </rPh>
    <phoneticPr fontId="9"/>
  </si>
  <si>
    <t>小笠原　もも</t>
    <rPh sb="0" eb="3">
      <t>オガサワラ</t>
    </rPh>
    <phoneticPr fontId="19"/>
  </si>
  <si>
    <t>山本　つぐみ</t>
    <rPh sb="0" eb="2">
      <t>ヤマモト</t>
    </rPh>
    <phoneticPr fontId="19"/>
  </si>
  <si>
    <t>大坪　慶吾</t>
    <rPh sb="0" eb="2">
      <t>オオツボ</t>
    </rPh>
    <rPh sb="3" eb="5">
      <t>ケイゴ</t>
    </rPh>
    <phoneticPr fontId="9"/>
  </si>
  <si>
    <t>甲斐　隼斗</t>
    <rPh sb="0" eb="2">
      <t>カイ</t>
    </rPh>
    <rPh sb="3" eb="5">
      <t>ハヤト</t>
    </rPh>
    <rPh sb="4" eb="5">
      <t>ト</t>
    </rPh>
    <phoneticPr fontId="9"/>
  </si>
  <si>
    <t>川上　　駿</t>
    <rPh sb="0" eb="2">
      <t>カワカミ</t>
    </rPh>
    <rPh sb="4" eb="5">
      <t>シュン</t>
    </rPh>
    <phoneticPr fontId="9"/>
  </si>
  <si>
    <t>飯田　　光</t>
    <rPh sb="0" eb="2">
      <t>イイダ</t>
    </rPh>
    <rPh sb="4" eb="5">
      <t>ヒカリ</t>
    </rPh>
    <phoneticPr fontId="9"/>
  </si>
  <si>
    <t>岩城　　亮</t>
    <rPh sb="0" eb="2">
      <t>イワキ</t>
    </rPh>
    <rPh sb="4" eb="5">
      <t>リョウ</t>
    </rPh>
    <phoneticPr fontId="9"/>
  </si>
  <si>
    <t>小野　翔也</t>
    <rPh sb="0" eb="2">
      <t>オノ</t>
    </rPh>
    <rPh sb="3" eb="4">
      <t>ショウ</t>
    </rPh>
    <rPh sb="4" eb="5">
      <t>ヤ</t>
    </rPh>
    <phoneticPr fontId="9"/>
  </si>
  <si>
    <t>桜木　涼介</t>
    <rPh sb="0" eb="2">
      <t>サクラギ</t>
    </rPh>
    <rPh sb="3" eb="5">
      <t>リョウスケ</t>
    </rPh>
    <phoneticPr fontId="9"/>
  </si>
  <si>
    <t>阿川　智香</t>
    <rPh sb="0" eb="2">
      <t>アガワ</t>
    </rPh>
    <rPh sb="3" eb="5">
      <t>トモカ</t>
    </rPh>
    <phoneticPr fontId="9"/>
  </si>
  <si>
    <t>鹿子嶋　玲奈</t>
    <rPh sb="0" eb="3">
      <t>カゴシマ</t>
    </rPh>
    <rPh sb="4" eb="5">
      <t>レイ</t>
    </rPh>
    <rPh sb="5" eb="6">
      <t>ナ</t>
    </rPh>
    <phoneticPr fontId="9"/>
  </si>
  <si>
    <t>阪田　未波</t>
    <rPh sb="0" eb="2">
      <t>サカタ</t>
    </rPh>
    <rPh sb="3" eb="4">
      <t>ミ</t>
    </rPh>
    <rPh sb="4" eb="5">
      <t>ナミ</t>
    </rPh>
    <phoneticPr fontId="9"/>
  </si>
  <si>
    <t>木村　友香</t>
    <rPh sb="0" eb="2">
      <t>キムラ</t>
    </rPh>
    <rPh sb="3" eb="5">
      <t>ユウカ</t>
    </rPh>
    <phoneticPr fontId="9"/>
  </si>
  <si>
    <t>松木　侃人</t>
    <rPh sb="0" eb="2">
      <t>マツキ</t>
    </rPh>
    <rPh sb="3" eb="4">
      <t>カン</t>
    </rPh>
    <rPh sb="4" eb="5">
      <t>ヒト</t>
    </rPh>
    <phoneticPr fontId="35"/>
  </si>
  <si>
    <t>近藤 勇樹</t>
  </si>
  <si>
    <t>木本 彩優華</t>
  </si>
  <si>
    <t>望月 萌恵</t>
  </si>
  <si>
    <t>望月 紗恵</t>
    <phoneticPr fontId="19"/>
  </si>
  <si>
    <t>山中　はるか</t>
    <rPh sb="0" eb="2">
      <t>ヤマナカ</t>
    </rPh>
    <phoneticPr fontId="9"/>
  </si>
  <si>
    <t>（実技点900/1000）</t>
    <rPh sb="1" eb="3">
      <t>ジツギ</t>
    </rPh>
    <rPh sb="3" eb="4">
      <t>テン</t>
    </rPh>
    <phoneticPr fontId="9"/>
  </si>
  <si>
    <t>矢崎　未歩</t>
    <rPh sb="0" eb="2">
      <t>ヤザキ</t>
    </rPh>
    <rPh sb="3" eb="5">
      <t>ミホ</t>
    </rPh>
    <phoneticPr fontId="19"/>
  </si>
  <si>
    <t>安藤　萌海</t>
    <rPh sb="0" eb="2">
      <t>アンドウ</t>
    </rPh>
    <rPh sb="3" eb="4">
      <t>モエ</t>
    </rPh>
    <rPh sb="4" eb="5">
      <t>ウミ</t>
    </rPh>
    <phoneticPr fontId="9"/>
  </si>
  <si>
    <t>林　莉乃</t>
    <rPh sb="0" eb="1">
      <t>ハヤシ</t>
    </rPh>
    <rPh sb="2" eb="4">
      <t>リノ</t>
    </rPh>
    <phoneticPr fontId="9"/>
  </si>
  <si>
    <t>土屋　祐海</t>
  </si>
  <si>
    <t>坂元 涼太</t>
  </si>
  <si>
    <t>田村　優希</t>
    <rPh sb="0" eb="2">
      <t>タムラ</t>
    </rPh>
    <rPh sb="3" eb="5">
      <t>ユウキ</t>
    </rPh>
    <phoneticPr fontId="35"/>
  </si>
  <si>
    <t>下田　彩華</t>
    <rPh sb="0" eb="2">
      <t>シモダ</t>
    </rPh>
    <rPh sb="3" eb="4">
      <t>イロドリ</t>
    </rPh>
    <rPh sb="4" eb="5">
      <t>ハナ</t>
    </rPh>
    <phoneticPr fontId="35"/>
  </si>
  <si>
    <t>井上　春菜</t>
    <rPh sb="0" eb="2">
      <t>イノウエ</t>
    </rPh>
    <rPh sb="3" eb="4">
      <t>ハル</t>
    </rPh>
    <rPh sb="4" eb="5">
      <t>ナ</t>
    </rPh>
    <phoneticPr fontId="35"/>
  </si>
  <si>
    <t>大懸　萌花</t>
    <rPh sb="0" eb="2">
      <t>オオガケ</t>
    </rPh>
    <rPh sb="3" eb="4">
      <t>モエ</t>
    </rPh>
    <rPh sb="4" eb="5">
      <t>ハナ</t>
    </rPh>
    <phoneticPr fontId="35"/>
  </si>
  <si>
    <t>吉川　彩花</t>
    <rPh sb="0" eb="2">
      <t>ヨシカワ</t>
    </rPh>
    <rPh sb="3" eb="4">
      <t>イロドリ</t>
    </rPh>
    <rPh sb="4" eb="5">
      <t>ハナ</t>
    </rPh>
    <phoneticPr fontId="35"/>
  </si>
  <si>
    <t>中野　志緒里</t>
    <rPh sb="0" eb="2">
      <t>ナカノ</t>
    </rPh>
    <rPh sb="3" eb="6">
      <t>シオリ</t>
    </rPh>
    <phoneticPr fontId="9"/>
  </si>
  <si>
    <t>宗盛　香佳</t>
    <rPh sb="0" eb="2">
      <t>ムネモリ</t>
    </rPh>
    <rPh sb="3" eb="4">
      <t>キョウ</t>
    </rPh>
    <rPh sb="4" eb="5">
      <t>カ</t>
    </rPh>
    <phoneticPr fontId="9"/>
  </si>
  <si>
    <t>齋藤 捷</t>
  </si>
  <si>
    <t>太田　鈴菜</t>
    <rPh sb="0" eb="2">
      <t>オオタ</t>
    </rPh>
    <rPh sb="3" eb="4">
      <t>スズ</t>
    </rPh>
    <rPh sb="4" eb="5">
      <t>ナ</t>
    </rPh>
    <phoneticPr fontId="9"/>
  </si>
  <si>
    <t>市村　陽香</t>
    <rPh sb="0" eb="2">
      <t>イチムラ</t>
    </rPh>
    <rPh sb="3" eb="4">
      <t>ヨウ</t>
    </rPh>
    <rPh sb="4" eb="5">
      <t>カ</t>
    </rPh>
    <phoneticPr fontId="9"/>
  </si>
  <si>
    <t>安田　美羽</t>
    <rPh sb="0" eb="2">
      <t>ヤスダ</t>
    </rPh>
    <rPh sb="3" eb="5">
      <t>ミウ</t>
    </rPh>
    <phoneticPr fontId="19"/>
  </si>
  <si>
    <t>綿貫　咲希</t>
    <rPh sb="0" eb="2">
      <t>ワタヌキ</t>
    </rPh>
    <rPh sb="3" eb="5">
      <t>サキ</t>
    </rPh>
    <phoneticPr fontId="19"/>
  </si>
  <si>
    <t>落合　悠河</t>
    <rPh sb="0" eb="2">
      <t>オチアイ</t>
    </rPh>
    <rPh sb="3" eb="4">
      <t>ユウ</t>
    </rPh>
    <rPh sb="4" eb="5">
      <t>カワ</t>
    </rPh>
    <phoneticPr fontId="9"/>
  </si>
  <si>
    <t>三城　　宙</t>
    <rPh sb="0" eb="2">
      <t>ミキ</t>
    </rPh>
    <rPh sb="4" eb="5">
      <t>チュウ</t>
    </rPh>
    <phoneticPr fontId="9"/>
  </si>
  <si>
    <t>渋谷　知樹</t>
    <rPh sb="0" eb="2">
      <t>シブヤ</t>
    </rPh>
    <rPh sb="3" eb="4">
      <t>トモ</t>
    </rPh>
    <rPh sb="4" eb="5">
      <t>キ</t>
    </rPh>
    <phoneticPr fontId="9"/>
  </si>
  <si>
    <t>森永　悠那</t>
    <rPh sb="0" eb="2">
      <t>モリナガ</t>
    </rPh>
    <rPh sb="3" eb="4">
      <t>ユウ</t>
    </rPh>
    <rPh sb="4" eb="5">
      <t>ナ</t>
    </rPh>
    <phoneticPr fontId="9"/>
  </si>
  <si>
    <t>小倉　綜太</t>
    <rPh sb="0" eb="2">
      <t>オグラ</t>
    </rPh>
    <rPh sb="3" eb="4">
      <t>ソウ</t>
    </rPh>
    <rPh sb="4" eb="5">
      <t>タ</t>
    </rPh>
    <phoneticPr fontId="9"/>
  </si>
  <si>
    <t>千歳丘</t>
    <rPh sb="0" eb="2">
      <t>チトセ</t>
    </rPh>
    <rPh sb="2" eb="3">
      <t>オカ</t>
    </rPh>
    <phoneticPr fontId="9"/>
  </si>
  <si>
    <t>鹿野　雄志</t>
    <rPh sb="0" eb="2">
      <t>カノ</t>
    </rPh>
    <rPh sb="3" eb="4">
      <t>ユウ</t>
    </rPh>
    <rPh sb="4" eb="5">
      <t>ココロザシ</t>
    </rPh>
    <phoneticPr fontId="9"/>
  </si>
  <si>
    <t>大島　優衣</t>
    <rPh sb="0" eb="2">
      <t>オオシマ</t>
    </rPh>
    <rPh sb="3" eb="4">
      <t>ユウ</t>
    </rPh>
    <rPh sb="4" eb="5">
      <t>コロモ</t>
    </rPh>
    <phoneticPr fontId="19"/>
  </si>
  <si>
    <t>木本 匠海</t>
  </si>
  <si>
    <t>野口　歩璃</t>
    <phoneticPr fontId="9"/>
  </si>
  <si>
    <t>片平　輝明</t>
    <rPh sb="0" eb="2">
      <t>カタヒラ</t>
    </rPh>
    <rPh sb="3" eb="5">
      <t>テルアキ</t>
    </rPh>
    <phoneticPr fontId="19"/>
  </si>
  <si>
    <t>２９年度入試判定資料</t>
    <rPh sb="2" eb="4">
      <t>ネンド</t>
    </rPh>
    <rPh sb="4" eb="6">
      <t>ニュウシ</t>
    </rPh>
    <rPh sb="6" eb="8">
      <t>ハンテイ</t>
    </rPh>
    <rPh sb="8" eb="10">
      <t>シリョウ</t>
    </rPh>
    <phoneticPr fontId="9"/>
  </si>
  <si>
    <t>理社平均点</t>
  </si>
  <si>
    <t>＊平均点算出</t>
    <rPh sb="1" eb="4">
      <t>ヘイキンテン</t>
    </rPh>
    <rPh sb="4" eb="6">
      <t>サンシュツ</t>
    </rPh>
    <phoneticPr fontId="9"/>
  </si>
  <si>
    <t>赤字・・・データがないため推定値</t>
    <rPh sb="0" eb="2">
      <t>アカジ</t>
    </rPh>
    <rPh sb="13" eb="16">
      <t>スイテイチ</t>
    </rPh>
    <phoneticPr fontId="9"/>
  </si>
  <si>
    <t>29年度受験者平均点</t>
    <rPh sb="2" eb="3">
      <t>ネン</t>
    </rPh>
    <rPh sb="3" eb="4">
      <t>ド</t>
    </rPh>
    <rPh sb="4" eb="6">
      <t>ジュケン</t>
    </rPh>
    <rPh sb="6" eb="7">
      <t>シャ</t>
    </rPh>
    <rPh sb="7" eb="10">
      <t>ヘイキンテン</t>
    </rPh>
    <phoneticPr fontId="9"/>
  </si>
  <si>
    <t>応募倍率</t>
    <rPh sb="0" eb="2">
      <t>オウボ</t>
    </rPh>
    <rPh sb="2" eb="4">
      <t>バイリツ</t>
    </rPh>
    <phoneticPr fontId="9"/>
  </si>
  <si>
    <t>実質倍率</t>
    <rPh sb="0" eb="2">
      <t>ジッシツ</t>
    </rPh>
    <rPh sb="2" eb="4">
      <t>バイリツ</t>
    </rPh>
    <phoneticPr fontId="9"/>
  </si>
  <si>
    <t>合格率(%)</t>
    <rPh sb="0" eb="3">
      <t>ゴウカクリツ</t>
    </rPh>
    <phoneticPr fontId="9"/>
  </si>
  <si>
    <t>29年度理社平均点</t>
    <rPh sb="2" eb="4">
      <t>ネンド</t>
    </rPh>
    <rPh sb="4" eb="6">
      <t>リシャ</t>
    </rPh>
    <rPh sb="6" eb="9">
      <t>ヘイキンテン</t>
    </rPh>
    <phoneticPr fontId="9"/>
  </si>
  <si>
    <t>加算予測</t>
    <rPh sb="0" eb="2">
      <t>カサン</t>
    </rPh>
    <rPh sb="2" eb="4">
      <t>ヨソク</t>
    </rPh>
    <phoneticPr fontId="9"/>
  </si>
  <si>
    <t>３科平均点</t>
    <rPh sb="1" eb="2">
      <t>カ</t>
    </rPh>
    <rPh sb="2" eb="4">
      <t>ヘイキン</t>
    </rPh>
    <rPh sb="4" eb="5">
      <t>テン</t>
    </rPh>
    <phoneticPr fontId="9"/>
  </si>
  <si>
    <t>５科平均点</t>
    <rPh sb="1" eb="2">
      <t>カ</t>
    </rPh>
    <rPh sb="2" eb="4">
      <t>ヘイキン</t>
    </rPh>
    <rPh sb="4" eb="5">
      <t>テン</t>
    </rPh>
    <phoneticPr fontId="9"/>
  </si>
  <si>
    <t>内申平均</t>
    <rPh sb="0" eb="2">
      <t>ナイシン</t>
    </rPh>
    <rPh sb="2" eb="4">
      <t>ヘイキン</t>
    </rPh>
    <phoneticPr fontId="9"/>
  </si>
  <si>
    <t>総合平均点</t>
    <rPh sb="0" eb="2">
      <t>ソウゴウ</t>
    </rPh>
    <rPh sb="2" eb="5">
      <t>ヘイキンテン</t>
    </rPh>
    <phoneticPr fontId="9"/>
  </si>
  <si>
    <t>戸山</t>
    <rPh sb="0" eb="2">
      <t>トヤマ</t>
    </rPh>
    <phoneticPr fontId="19"/>
  </si>
  <si>
    <t>国際</t>
    <rPh sb="0" eb="2">
      <t>コクサイ</t>
    </rPh>
    <phoneticPr fontId="19"/>
  </si>
  <si>
    <t>２９年度共通問題</t>
    <rPh sb="2" eb="4">
      <t>ネンド</t>
    </rPh>
    <rPh sb="4" eb="6">
      <t>キョウツウ</t>
    </rPh>
    <rPh sb="6" eb="8">
      <t>モンダイ</t>
    </rPh>
    <phoneticPr fontId="9"/>
  </si>
  <si>
    <t>平均点</t>
  </si>
  <si>
    <t>※合格基準偏差値・内申は新教育・進研の平均を計算</t>
    <rPh sb="1" eb="3">
      <t>ゴウカク</t>
    </rPh>
    <rPh sb="3" eb="5">
      <t>キジュン</t>
    </rPh>
    <rPh sb="5" eb="8">
      <t>ヘンサチ</t>
    </rPh>
    <rPh sb="9" eb="11">
      <t>ナイシン</t>
    </rPh>
    <rPh sb="12" eb="13">
      <t>シン</t>
    </rPh>
    <rPh sb="13" eb="15">
      <t>キョウイク</t>
    </rPh>
    <rPh sb="16" eb="18">
      <t>シンケン</t>
    </rPh>
    <rPh sb="19" eb="21">
      <t>ヘイキン</t>
    </rPh>
    <rPh sb="22" eb="24">
      <t>ケイサン</t>
    </rPh>
    <phoneticPr fontId="9"/>
  </si>
  <si>
    <t>Ｈ29年度推計基準</t>
    <rPh sb="3" eb="5">
      <t>ネンド</t>
    </rPh>
    <rPh sb="5" eb="7">
      <t>スイケイ</t>
    </rPh>
    <rPh sb="7" eb="9">
      <t>キジュン</t>
    </rPh>
    <phoneticPr fontId="9"/>
  </si>
  <si>
    <t>(60%総合)</t>
    <rPh sb="4" eb="6">
      <t>ソウゴウ</t>
    </rPh>
    <phoneticPr fontId="9"/>
  </si>
  <si>
    <t>合格基準偏差値</t>
    <rPh sb="0" eb="2">
      <t>ゴウカク</t>
    </rPh>
    <rPh sb="2" eb="4">
      <t>キジュン</t>
    </rPh>
    <rPh sb="4" eb="7">
      <t>ヘンサチ</t>
    </rPh>
    <phoneticPr fontId="9"/>
  </si>
  <si>
    <t>基準内申</t>
    <rPh sb="0" eb="2">
      <t>キジュン</t>
    </rPh>
    <rPh sb="2" eb="4">
      <t>ナイシン</t>
    </rPh>
    <phoneticPr fontId="9"/>
  </si>
  <si>
    <t>上位60%以内予想得点</t>
    <rPh sb="0" eb="2">
      <t>ジョウイ</t>
    </rPh>
    <rPh sb="5" eb="7">
      <t>イナイ</t>
    </rPh>
    <rPh sb="7" eb="9">
      <t>ヨソウ</t>
    </rPh>
    <rPh sb="9" eb="11">
      <t>トクテン</t>
    </rPh>
    <phoneticPr fontId="9"/>
  </si>
  <si>
    <t>予想平均点</t>
    <rPh sb="0" eb="2">
      <t>ヨソウ</t>
    </rPh>
    <rPh sb="2" eb="5">
      <t>ヘイキンテン</t>
    </rPh>
    <phoneticPr fontId="9"/>
  </si>
  <si>
    <t>新教育</t>
    <rPh sb="0" eb="3">
      <t>シンキョウイク</t>
    </rPh>
    <phoneticPr fontId="9"/>
  </si>
  <si>
    <t>進研</t>
    <rPh sb="0" eb="1">
      <t>シン</t>
    </rPh>
    <rPh sb="1" eb="2">
      <t>ケン</t>
    </rPh>
    <phoneticPr fontId="9"/>
  </si>
  <si>
    <t>2学区</t>
    <rPh sb="1" eb="3">
      <t>ガック</t>
    </rPh>
    <phoneticPr fontId="9"/>
  </si>
  <si>
    <t>駒場</t>
    <rPh sb="0" eb="2">
      <t>コマバ</t>
    </rPh>
    <phoneticPr fontId="9"/>
  </si>
  <si>
    <t>７：３</t>
    <phoneticPr fontId="9"/>
  </si>
  <si>
    <t>得点差２０点</t>
    <rPh sb="0" eb="2">
      <t>トクテン</t>
    </rPh>
    <rPh sb="2" eb="3">
      <t>サ</t>
    </rPh>
    <rPh sb="5" eb="6">
      <t>テン</t>
    </rPh>
    <phoneticPr fontId="9"/>
  </si>
  <si>
    <t>松原</t>
    <rPh sb="0" eb="2">
      <t>マツバラ</t>
    </rPh>
    <phoneticPr fontId="9"/>
  </si>
  <si>
    <t>得点差３０点以上</t>
    <rPh sb="0" eb="2">
      <t>トクテン</t>
    </rPh>
    <rPh sb="2" eb="3">
      <t>サ</t>
    </rPh>
    <rPh sb="5" eb="6">
      <t>テン</t>
    </rPh>
    <rPh sb="6" eb="8">
      <t>イジョウ</t>
    </rPh>
    <phoneticPr fontId="9"/>
  </si>
  <si>
    <t>3学区</t>
    <rPh sb="1" eb="2">
      <t>ガク</t>
    </rPh>
    <rPh sb="2" eb="3">
      <t>ク</t>
    </rPh>
    <phoneticPr fontId="9"/>
  </si>
  <si>
    <t>得点差４０点以上</t>
    <rPh sb="0" eb="2">
      <t>トクテン</t>
    </rPh>
    <rPh sb="2" eb="3">
      <t>サ</t>
    </rPh>
    <rPh sb="5" eb="6">
      <t>テン</t>
    </rPh>
    <rPh sb="6" eb="8">
      <t>イジョウ</t>
    </rPh>
    <phoneticPr fontId="9"/>
  </si>
  <si>
    <t>石神井</t>
    <rPh sb="0" eb="3">
      <t>シャクジイ</t>
    </rPh>
    <phoneticPr fontId="9"/>
  </si>
  <si>
    <t>7学区</t>
    <rPh sb="1" eb="3">
      <t>ガック</t>
    </rPh>
    <phoneticPr fontId="9"/>
  </si>
  <si>
    <t>8学区</t>
    <rPh sb="1" eb="3">
      <t>ガック</t>
    </rPh>
    <phoneticPr fontId="9"/>
  </si>
  <si>
    <t>多摩</t>
    <rPh sb="0" eb="2">
      <t>タマ</t>
    </rPh>
    <phoneticPr fontId="9"/>
  </si>
  <si>
    <t>9学区</t>
    <rPh sb="1" eb="3">
      <t>ガック</t>
    </rPh>
    <phoneticPr fontId="9"/>
  </si>
  <si>
    <t>小平西</t>
    <rPh sb="0" eb="2">
      <t>コダイラ</t>
    </rPh>
    <rPh sb="2" eb="3">
      <t>ニシ</t>
    </rPh>
    <phoneticPr fontId="9"/>
  </si>
  <si>
    <t>10学区</t>
    <rPh sb="2" eb="4">
      <t>ガック</t>
    </rPh>
    <phoneticPr fontId="9"/>
  </si>
  <si>
    <t>単位制</t>
    <rPh sb="0" eb="3">
      <t>タンイセイ</t>
    </rPh>
    <phoneticPr fontId="9"/>
  </si>
  <si>
    <t>外国語</t>
    <rPh sb="0" eb="3">
      <t>ガイコクゴ</t>
    </rPh>
    <phoneticPr fontId="9"/>
  </si>
  <si>
    <t>英国2倍</t>
    <rPh sb="0" eb="2">
      <t>エイコク</t>
    </rPh>
    <rPh sb="3" eb="4">
      <t>バイ</t>
    </rPh>
    <phoneticPr fontId="19"/>
  </si>
  <si>
    <t>総合</t>
    <rPh sb="0" eb="2">
      <t>ソウゴウ</t>
    </rPh>
    <phoneticPr fontId="9"/>
  </si>
  <si>
    <t>商業</t>
    <rPh sb="0" eb="2">
      <t>ショウギョウ</t>
    </rPh>
    <phoneticPr fontId="9"/>
  </si>
  <si>
    <t>工業</t>
    <rPh sb="0" eb="2">
      <t>コウギョウ</t>
    </rPh>
    <phoneticPr fontId="9"/>
  </si>
  <si>
    <t>農業</t>
    <rPh sb="0" eb="2">
      <t>ノウギョウ</t>
    </rPh>
    <phoneticPr fontId="9"/>
  </si>
  <si>
    <t>瑞穂農芸</t>
    <rPh sb="0" eb="2">
      <t>ミズホ</t>
    </rPh>
    <rPh sb="2" eb="4">
      <t>ノウゲイ</t>
    </rPh>
    <phoneticPr fontId="9"/>
  </si>
  <si>
    <t>体育</t>
    <rPh sb="0" eb="2">
      <t>タイイク</t>
    </rPh>
    <phoneticPr fontId="9"/>
  </si>
  <si>
    <t>６：４</t>
    <phoneticPr fontId="9"/>
  </si>
  <si>
    <t>八王子桑志はシステム情報</t>
    <rPh sb="0" eb="3">
      <t>ハチオウジ</t>
    </rPh>
    <rPh sb="3" eb="4">
      <t>クワ</t>
    </rPh>
    <rPh sb="4" eb="5">
      <t>ココロザシ</t>
    </rPh>
    <rPh sb="10" eb="12">
      <t>ジョウホウ</t>
    </rPh>
    <phoneticPr fontId="19"/>
  </si>
  <si>
    <t>農業は食品化学</t>
    <rPh sb="0" eb="2">
      <t>ノウギョウ</t>
    </rPh>
    <rPh sb="3" eb="5">
      <t>ショクヒン</t>
    </rPh>
    <rPh sb="5" eb="7">
      <t>カガク</t>
    </rPh>
    <phoneticPr fontId="9"/>
  </si>
  <si>
    <t>総合工科は建築・都市工学</t>
    <rPh sb="0" eb="2">
      <t>ソウゴウ</t>
    </rPh>
    <rPh sb="2" eb="4">
      <t>コウカ</t>
    </rPh>
    <rPh sb="5" eb="7">
      <t>ケンチク</t>
    </rPh>
    <rPh sb="8" eb="10">
      <t>トシ</t>
    </rPh>
    <rPh sb="10" eb="12">
      <t>コウガク</t>
    </rPh>
    <phoneticPr fontId="9"/>
  </si>
  <si>
    <t>瑞穂農芸は食品</t>
    <rPh sb="0" eb="2">
      <t>ミズホ</t>
    </rPh>
    <rPh sb="2" eb="4">
      <t>ノウゲイ</t>
    </rPh>
    <rPh sb="5" eb="7">
      <t>ショクヒン</t>
    </rPh>
    <phoneticPr fontId="9"/>
  </si>
  <si>
    <t>府中工業は情報技術</t>
    <rPh sb="0" eb="2">
      <t>フチュウ</t>
    </rPh>
    <rPh sb="2" eb="4">
      <t>コウギョウ</t>
    </rPh>
    <rPh sb="5" eb="7">
      <t>ジョウホウ</t>
    </rPh>
    <rPh sb="7" eb="9">
      <t>ギジュツ</t>
    </rPh>
    <phoneticPr fontId="9"/>
  </si>
  <si>
    <t>（実技点不明）</t>
    <rPh sb="1" eb="3">
      <t>ジツギ</t>
    </rPh>
    <rPh sb="3" eb="4">
      <t>テン</t>
    </rPh>
    <rPh sb="4" eb="6">
      <t>フメイ</t>
    </rPh>
    <phoneticPr fontId="9"/>
  </si>
  <si>
    <t>２９年度自己採点判定資料(2/24)</t>
    <rPh sb="2" eb="4">
      <t>ネンド</t>
    </rPh>
    <rPh sb="4" eb="6">
      <t>ジコ</t>
    </rPh>
    <rPh sb="6" eb="8">
      <t>サイテン</t>
    </rPh>
    <rPh sb="8" eb="10">
      <t>ハンテイ</t>
    </rPh>
    <rPh sb="10" eb="12">
      <t>シリョウ</t>
    </rPh>
    <phoneticPr fontId="9"/>
  </si>
  <si>
    <t>２８年度受験者平均点</t>
    <rPh sb="2" eb="3">
      <t>ネン</t>
    </rPh>
    <rPh sb="3" eb="4">
      <t>ド</t>
    </rPh>
    <rPh sb="4" eb="6">
      <t>ジュケン</t>
    </rPh>
    <rPh sb="6" eb="7">
      <t>シャ</t>
    </rPh>
    <rPh sb="7" eb="10">
      <t>ヘイキンテン</t>
    </rPh>
    <phoneticPr fontId="9"/>
  </si>
  <si>
    <t>町田校予測</t>
    <rPh sb="0" eb="2">
      <t>マチダ</t>
    </rPh>
    <rPh sb="2" eb="3">
      <t>コウ</t>
    </rPh>
    <rPh sb="3" eb="5">
      <t>ヨソク</t>
    </rPh>
    <phoneticPr fontId="9"/>
  </si>
  <si>
    <t>八王子校予測</t>
    <rPh sb="0" eb="3">
      <t>ハチオウジ</t>
    </rPh>
    <rPh sb="3" eb="4">
      <t>コウ</t>
    </rPh>
    <rPh sb="4" eb="6">
      <t>ヨソク</t>
    </rPh>
    <phoneticPr fontId="9"/>
  </si>
  <si>
    <t>28年度理社平均点</t>
    <rPh sb="2" eb="4">
      <t>ネンド</t>
    </rPh>
    <rPh sb="4" eb="6">
      <t>リシャ</t>
    </rPh>
    <rPh sb="6" eb="9">
      <t>ヘイキンテン</t>
    </rPh>
    <phoneticPr fontId="9"/>
  </si>
  <si>
    <t>28年度</t>
    <rPh sb="2" eb="4">
      <t>ネンド</t>
    </rPh>
    <phoneticPr fontId="9"/>
  </si>
  <si>
    <t>27年度</t>
    <rPh sb="2" eb="4">
      <t>ネンド</t>
    </rPh>
    <phoneticPr fontId="9"/>
  </si>
  <si>
    <t>26年度</t>
    <rPh sb="2" eb="4">
      <t>ネンド</t>
    </rPh>
    <phoneticPr fontId="9"/>
  </si>
  <si>
    <t>２９年度共通問題予測</t>
    <rPh sb="2" eb="4">
      <t>ネンド</t>
    </rPh>
    <rPh sb="4" eb="6">
      <t>キョウツウ</t>
    </rPh>
    <rPh sb="6" eb="8">
      <t>モンダイ</t>
    </rPh>
    <rPh sb="8" eb="10">
      <t>ヨソク</t>
    </rPh>
    <phoneticPr fontId="9"/>
  </si>
  <si>
    <t>※合格基準偏差値・内申は新教育数値で計算</t>
    <rPh sb="1" eb="3">
      <t>ゴウカク</t>
    </rPh>
    <rPh sb="3" eb="5">
      <t>キジュン</t>
    </rPh>
    <rPh sb="5" eb="8">
      <t>ヘンサチ</t>
    </rPh>
    <rPh sb="9" eb="11">
      <t>ナイシン</t>
    </rPh>
    <rPh sb="12" eb="13">
      <t>シン</t>
    </rPh>
    <rPh sb="13" eb="15">
      <t>キョウイク</t>
    </rPh>
    <rPh sb="15" eb="17">
      <t>スウチ</t>
    </rPh>
    <rPh sb="18" eb="20">
      <t>ケイサン</t>
    </rPh>
    <phoneticPr fontId="9"/>
  </si>
  <si>
    <t>Ｈ２８年度推計基準</t>
    <rPh sb="3" eb="5">
      <t>ネンド</t>
    </rPh>
    <rPh sb="5" eb="7">
      <t>スイケイ</t>
    </rPh>
    <rPh sb="7" eb="9">
      <t>キジュン</t>
    </rPh>
    <phoneticPr fontId="9"/>
  </si>
  <si>
    <t>28年度受験者平均点</t>
    <rPh sb="2" eb="3">
      <t>ネン</t>
    </rPh>
    <rPh sb="3" eb="4">
      <t>ド</t>
    </rPh>
    <rPh sb="4" eb="6">
      <t>ジュケン</t>
    </rPh>
    <rPh sb="6" eb="7">
      <t>シャ</t>
    </rPh>
    <rPh sb="7" eb="10">
      <t>ヘイキンテン</t>
    </rPh>
    <phoneticPr fontId="9"/>
  </si>
  <si>
    <t>小山台</t>
    <rPh sb="0" eb="2">
      <t>コヤマ</t>
    </rPh>
    <rPh sb="2" eb="3">
      <t>ダイ</t>
    </rPh>
    <phoneticPr fontId="9"/>
  </si>
  <si>
    <t>得点差３０点</t>
    <rPh sb="0" eb="2">
      <t>トクテン</t>
    </rPh>
    <rPh sb="2" eb="3">
      <t>サ</t>
    </rPh>
    <rPh sb="5" eb="6">
      <t>テン</t>
    </rPh>
    <phoneticPr fontId="9"/>
  </si>
  <si>
    <t>総合工科は電気情報</t>
    <rPh sb="0" eb="2">
      <t>ソウゴウ</t>
    </rPh>
    <rPh sb="2" eb="4">
      <t>コウカ</t>
    </rPh>
    <rPh sb="5" eb="7">
      <t>デンキ</t>
    </rPh>
    <rPh sb="7" eb="9">
      <t>ジョウホウ</t>
    </rPh>
    <phoneticPr fontId="9"/>
  </si>
  <si>
    <t>4024001</t>
    <phoneticPr fontId="9"/>
  </si>
  <si>
    <t>25年度</t>
    <rPh sb="2" eb="4">
      <t>ネンド</t>
    </rPh>
    <phoneticPr fontId="9"/>
  </si>
  <si>
    <t>２０１８年　都立高校出願判定模擬試験（２９年度問題利用）</t>
    <rPh sb="4" eb="5">
      <t>ネン</t>
    </rPh>
    <rPh sb="6" eb="8">
      <t>トリツ</t>
    </rPh>
    <rPh sb="8" eb="10">
      <t>コウコウ</t>
    </rPh>
    <rPh sb="10" eb="12">
      <t>シュツガン</t>
    </rPh>
    <rPh sb="12" eb="14">
      <t>ハンテイ</t>
    </rPh>
    <rPh sb="14" eb="16">
      <t>モギ</t>
    </rPh>
    <rPh sb="16" eb="18">
      <t>シケン</t>
    </rPh>
    <rPh sb="21" eb="23">
      <t>ネンド</t>
    </rPh>
    <rPh sb="23" eb="25">
      <t>モンダイ</t>
    </rPh>
    <rPh sb="25" eb="27">
      <t>リヨウ</t>
    </rPh>
    <phoneticPr fontId="9"/>
  </si>
  <si>
    <t>【日比谷－男】</t>
    <rPh sb="1" eb="4">
      <t>ヒビヤ</t>
    </rPh>
    <rPh sb="5" eb="6">
      <t>オトコ</t>
    </rPh>
    <phoneticPr fontId="9"/>
  </si>
  <si>
    <t>合格率（％）</t>
    <rPh sb="0" eb="3">
      <t>ゴウカクリツ</t>
    </rPh>
    <phoneticPr fontId="9"/>
  </si>
  <si>
    <t>２９年度受験者平均点</t>
    <rPh sb="2" eb="4">
      <t>ネンド</t>
    </rPh>
    <rPh sb="4" eb="7">
      <t>ジュケンシャ</t>
    </rPh>
    <rPh sb="7" eb="10">
      <t>ヘイキンテン</t>
    </rPh>
    <phoneticPr fontId="9"/>
  </si>
  <si>
    <t>判定</t>
    <rPh sb="0" eb="2">
      <t>ハンテイ</t>
    </rPh>
    <phoneticPr fontId="9"/>
  </si>
  <si>
    <t>【日比谷－女】</t>
    <rPh sb="1" eb="4">
      <t>ヒビヤ</t>
    </rPh>
    <rPh sb="5" eb="6">
      <t>オンナ</t>
    </rPh>
    <phoneticPr fontId="9"/>
  </si>
  <si>
    <t>【西－男】</t>
    <rPh sb="1" eb="2">
      <t>ニシ</t>
    </rPh>
    <rPh sb="3" eb="4">
      <t>オトコ</t>
    </rPh>
    <phoneticPr fontId="9"/>
  </si>
  <si>
    <t>【西－女】</t>
    <rPh sb="1" eb="2">
      <t>ニシ</t>
    </rPh>
    <rPh sb="3" eb="4">
      <t>オンナ</t>
    </rPh>
    <phoneticPr fontId="9"/>
  </si>
  <si>
    <t>【国立－男】</t>
    <rPh sb="1" eb="3">
      <t>クニタチ</t>
    </rPh>
    <rPh sb="4" eb="5">
      <t>オトコ</t>
    </rPh>
    <phoneticPr fontId="9"/>
  </si>
  <si>
    <t>○</t>
  </si>
  <si>
    <t>【国立－女】</t>
    <rPh sb="1" eb="3">
      <t>クニタチ</t>
    </rPh>
    <rPh sb="4" eb="5">
      <t>オンナ</t>
    </rPh>
    <phoneticPr fontId="9"/>
  </si>
  <si>
    <t>【戸山－男】</t>
    <rPh sb="1" eb="3">
      <t>トヤマ</t>
    </rPh>
    <rPh sb="4" eb="5">
      <t>オトコ</t>
    </rPh>
    <phoneticPr fontId="9"/>
  </si>
  <si>
    <t>【戸山－女】</t>
    <rPh sb="1" eb="3">
      <t>トヤマ</t>
    </rPh>
    <rPh sb="4" eb="5">
      <t>オンナ</t>
    </rPh>
    <phoneticPr fontId="9"/>
  </si>
  <si>
    <t>【八王子東－男】</t>
    <rPh sb="1" eb="4">
      <t>ハチオウジ</t>
    </rPh>
    <rPh sb="4" eb="5">
      <t>ヒガシ</t>
    </rPh>
    <rPh sb="6" eb="7">
      <t>オトコ</t>
    </rPh>
    <phoneticPr fontId="9"/>
  </si>
  <si>
    <t>【八王子東－女】</t>
    <rPh sb="1" eb="4">
      <t>ハチオウジ</t>
    </rPh>
    <rPh sb="4" eb="5">
      <t>ヒガシ</t>
    </rPh>
    <rPh sb="6" eb="7">
      <t>オンナ</t>
    </rPh>
    <phoneticPr fontId="9"/>
  </si>
  <si>
    <t>TEL済</t>
    <rPh sb="3" eb="4">
      <t>スミ</t>
    </rPh>
    <phoneticPr fontId="9"/>
  </si>
  <si>
    <t>【立川－男】</t>
    <rPh sb="1" eb="3">
      <t>タチカワ</t>
    </rPh>
    <rPh sb="4" eb="5">
      <t>オトコ</t>
    </rPh>
    <phoneticPr fontId="9"/>
  </si>
  <si>
    <t>【立川－女】</t>
    <rPh sb="1" eb="3">
      <t>タチカワ</t>
    </rPh>
    <rPh sb="4" eb="5">
      <t>オンナ</t>
    </rPh>
    <phoneticPr fontId="9"/>
  </si>
  <si>
    <t>【青山－男】</t>
    <rPh sb="1" eb="3">
      <t>アオヤマ</t>
    </rPh>
    <rPh sb="4" eb="5">
      <t>オトコ</t>
    </rPh>
    <phoneticPr fontId="9"/>
  </si>
  <si>
    <t>要TEL-済</t>
    <rPh sb="0" eb="1">
      <t>ヨウ</t>
    </rPh>
    <rPh sb="5" eb="6">
      <t>スミ</t>
    </rPh>
    <phoneticPr fontId="9"/>
  </si>
  <si>
    <t>【青山－女】</t>
    <rPh sb="1" eb="3">
      <t>アオヤマ</t>
    </rPh>
    <rPh sb="4" eb="5">
      <t>オンナ</t>
    </rPh>
    <phoneticPr fontId="9"/>
  </si>
  <si>
    <t>【国際－男女】</t>
    <rPh sb="1" eb="3">
      <t>コクサイ</t>
    </rPh>
    <rPh sb="4" eb="5">
      <t>オトコ</t>
    </rPh>
    <rPh sb="5" eb="6">
      <t>オンナ</t>
    </rPh>
    <phoneticPr fontId="9"/>
  </si>
  <si>
    <t>面談にて-済</t>
    <rPh sb="0" eb="2">
      <t>メンダン</t>
    </rPh>
    <rPh sb="5" eb="6">
      <t>スミ</t>
    </rPh>
    <phoneticPr fontId="9"/>
  </si>
  <si>
    <t>【国分寺－男女】</t>
    <rPh sb="1" eb="4">
      <t>コクブンジ</t>
    </rPh>
    <rPh sb="5" eb="6">
      <t>オトコ</t>
    </rPh>
    <rPh sb="6" eb="7">
      <t>オンナ</t>
    </rPh>
    <phoneticPr fontId="9"/>
  </si>
  <si>
    <t>【新宿－男女】</t>
    <rPh sb="1" eb="3">
      <t>シンジュク</t>
    </rPh>
    <rPh sb="4" eb="5">
      <t>オトコ</t>
    </rPh>
    <rPh sb="5" eb="6">
      <t>オンナ</t>
    </rPh>
    <phoneticPr fontId="9"/>
  </si>
  <si>
    <t>【駒場－男】</t>
    <rPh sb="1" eb="3">
      <t>コマバ</t>
    </rPh>
    <rPh sb="4" eb="5">
      <t>オトコ</t>
    </rPh>
    <phoneticPr fontId="9"/>
  </si>
  <si>
    <t>合格基準</t>
    <rPh sb="0" eb="2">
      <t>ゴウカク</t>
    </rPh>
    <rPh sb="2" eb="4">
      <t>キジュン</t>
    </rPh>
    <phoneticPr fontId="9"/>
  </si>
  <si>
    <t>TEL済（倍率をみて</t>
    <rPh sb="3" eb="4">
      <t>スミ</t>
    </rPh>
    <rPh sb="5" eb="7">
      <t>バイリツ</t>
    </rPh>
    <phoneticPr fontId="9"/>
  </si>
  <si>
    <t>【駒場－女】</t>
    <rPh sb="1" eb="3">
      <t>コマバ</t>
    </rPh>
    <rPh sb="4" eb="5">
      <t>オンナ</t>
    </rPh>
    <phoneticPr fontId="9"/>
  </si>
  <si>
    <t>Ｔｅｌ済（日大三不合格時は取り下げを検討）</t>
    <rPh sb="3" eb="4">
      <t>スミ</t>
    </rPh>
    <rPh sb="5" eb="7">
      <t>ニチダイ</t>
    </rPh>
    <rPh sb="7" eb="8">
      <t>サン</t>
    </rPh>
    <rPh sb="8" eb="11">
      <t>フゴウカク</t>
    </rPh>
    <rPh sb="11" eb="12">
      <t>ジ</t>
    </rPh>
    <rPh sb="13" eb="14">
      <t>ト</t>
    </rPh>
    <rPh sb="15" eb="16">
      <t>サ</t>
    </rPh>
    <rPh sb="18" eb="20">
      <t>ケントウ</t>
    </rPh>
    <phoneticPr fontId="9"/>
  </si>
  <si>
    <t>【広尾－男】</t>
    <rPh sb="1" eb="3">
      <t>ヒロオ</t>
    </rPh>
    <rPh sb="4" eb="5">
      <t>オトコ</t>
    </rPh>
    <phoneticPr fontId="9"/>
  </si>
  <si>
    <t>【広尾－女】</t>
    <rPh sb="1" eb="3">
      <t>ヒロオ</t>
    </rPh>
    <rPh sb="4" eb="5">
      <t>オンナ</t>
    </rPh>
    <phoneticPr fontId="9"/>
  </si>
  <si>
    <t>【松原－男】</t>
    <rPh sb="1" eb="3">
      <t>マツバラ</t>
    </rPh>
    <rPh sb="4" eb="5">
      <t>オトコ</t>
    </rPh>
    <phoneticPr fontId="9"/>
  </si>
  <si>
    <t>【松原－女】</t>
    <rPh sb="1" eb="3">
      <t>マツバラ</t>
    </rPh>
    <rPh sb="4" eb="5">
      <t>オンナ</t>
    </rPh>
    <phoneticPr fontId="9"/>
  </si>
  <si>
    <t>【千歳ヶ丘－男】</t>
    <rPh sb="1" eb="3">
      <t>チトセ</t>
    </rPh>
    <rPh sb="4" eb="5">
      <t>オカ</t>
    </rPh>
    <rPh sb="6" eb="7">
      <t>オトコ</t>
    </rPh>
    <phoneticPr fontId="9"/>
  </si>
  <si>
    <t>TEL済（倍率をみる）</t>
    <rPh sb="3" eb="4">
      <t>スミ</t>
    </rPh>
    <rPh sb="5" eb="7">
      <t>バイリツ</t>
    </rPh>
    <phoneticPr fontId="9"/>
  </si>
  <si>
    <t>【千歳ヶ丘－女】</t>
    <rPh sb="1" eb="3">
      <t>チトセ</t>
    </rPh>
    <rPh sb="4" eb="5">
      <t>オカ</t>
    </rPh>
    <rPh sb="6" eb="7">
      <t>オンナ</t>
    </rPh>
    <phoneticPr fontId="9"/>
  </si>
  <si>
    <t>【豊多摩－男】</t>
    <rPh sb="1" eb="4">
      <t>トヨタマ</t>
    </rPh>
    <rPh sb="5" eb="6">
      <t>オトコ</t>
    </rPh>
    <phoneticPr fontId="9"/>
  </si>
  <si>
    <t>【豊多摩－女】</t>
    <rPh sb="1" eb="4">
      <t>トヨタマ</t>
    </rPh>
    <rPh sb="5" eb="6">
      <t>オンナ</t>
    </rPh>
    <phoneticPr fontId="9"/>
  </si>
  <si>
    <t>【石神井－男】</t>
    <rPh sb="1" eb="4">
      <t>シャクジイ</t>
    </rPh>
    <rPh sb="5" eb="6">
      <t>オトコ</t>
    </rPh>
    <phoneticPr fontId="9"/>
  </si>
  <si>
    <t>【石神井－女】</t>
    <rPh sb="1" eb="4">
      <t>シャクジイ</t>
    </rPh>
    <rPh sb="5" eb="6">
      <t>オンナ</t>
    </rPh>
    <phoneticPr fontId="9"/>
  </si>
  <si>
    <t>【町田－男】</t>
    <rPh sb="1" eb="3">
      <t>マチダ</t>
    </rPh>
    <rPh sb="4" eb="5">
      <t>オトコ</t>
    </rPh>
    <phoneticPr fontId="9"/>
  </si>
  <si>
    <t>【町田－女】</t>
    <rPh sb="1" eb="3">
      <t>マチダ</t>
    </rPh>
    <rPh sb="4" eb="5">
      <t>オンナ</t>
    </rPh>
    <phoneticPr fontId="9"/>
  </si>
  <si>
    <t>【日野台－男】</t>
    <rPh sb="1" eb="3">
      <t>ヒノ</t>
    </rPh>
    <rPh sb="3" eb="4">
      <t>ダイ</t>
    </rPh>
    <rPh sb="5" eb="6">
      <t>オトコ</t>
    </rPh>
    <phoneticPr fontId="9"/>
  </si>
  <si>
    <t>【日野台－女】</t>
    <rPh sb="1" eb="3">
      <t>ヒノ</t>
    </rPh>
    <rPh sb="3" eb="4">
      <t>ダイ</t>
    </rPh>
    <rPh sb="5" eb="6">
      <t>オンナ</t>
    </rPh>
    <phoneticPr fontId="9"/>
  </si>
  <si>
    <t>【南平－男】</t>
    <rPh sb="1" eb="3">
      <t>ミナミダイラ</t>
    </rPh>
    <rPh sb="4" eb="5">
      <t>オトコ</t>
    </rPh>
    <phoneticPr fontId="9"/>
  </si>
  <si>
    <t>【南平－女】</t>
    <rPh sb="1" eb="2">
      <t>ミナミ</t>
    </rPh>
    <rPh sb="2" eb="3">
      <t>ダイラ</t>
    </rPh>
    <rPh sb="4" eb="5">
      <t>オンナ</t>
    </rPh>
    <phoneticPr fontId="9"/>
  </si>
  <si>
    <t>【成瀬－男】</t>
    <rPh sb="1" eb="3">
      <t>ナルセ</t>
    </rPh>
    <rPh sb="4" eb="5">
      <t>オトコ</t>
    </rPh>
    <phoneticPr fontId="9"/>
  </si>
  <si>
    <t>要TEL-済（倍率をみる）</t>
    <rPh sb="0" eb="1">
      <t>ヨウ</t>
    </rPh>
    <rPh sb="5" eb="6">
      <t>スミ</t>
    </rPh>
    <rPh sb="7" eb="9">
      <t>バイリツ</t>
    </rPh>
    <phoneticPr fontId="9"/>
  </si>
  <si>
    <t>【成瀬－女】</t>
    <rPh sb="1" eb="3">
      <t>ナルセ</t>
    </rPh>
    <rPh sb="4" eb="5">
      <t>オンナ</t>
    </rPh>
    <phoneticPr fontId="9"/>
  </si>
  <si>
    <t>【日野－男】</t>
    <rPh sb="1" eb="3">
      <t>ヒノ</t>
    </rPh>
    <rPh sb="4" eb="5">
      <t>オトコ</t>
    </rPh>
    <phoneticPr fontId="9"/>
  </si>
  <si>
    <t>【日野－女】</t>
    <rPh sb="1" eb="3">
      <t>ヒノ</t>
    </rPh>
    <rPh sb="4" eb="5">
      <t>オンナ</t>
    </rPh>
    <phoneticPr fontId="9"/>
  </si>
  <si>
    <t>【富士森－男】</t>
    <rPh sb="1" eb="3">
      <t>フジ</t>
    </rPh>
    <rPh sb="3" eb="4">
      <t>モリ</t>
    </rPh>
    <rPh sb="5" eb="6">
      <t>オトコ</t>
    </rPh>
    <phoneticPr fontId="9"/>
  </si>
  <si>
    <t>【富士森－女】</t>
    <rPh sb="1" eb="3">
      <t>フジ</t>
    </rPh>
    <rPh sb="3" eb="4">
      <t>モリ</t>
    </rPh>
    <rPh sb="5" eb="6">
      <t>オンナ</t>
    </rPh>
    <phoneticPr fontId="9"/>
  </si>
  <si>
    <t>【松が谷－男】</t>
    <rPh sb="1" eb="2">
      <t>マツ</t>
    </rPh>
    <rPh sb="3" eb="4">
      <t>ヤ</t>
    </rPh>
    <rPh sb="5" eb="6">
      <t>オトコ</t>
    </rPh>
    <phoneticPr fontId="9"/>
  </si>
  <si>
    <t>【松が谷－女】</t>
    <rPh sb="1" eb="2">
      <t>マツ</t>
    </rPh>
    <rPh sb="3" eb="4">
      <t>ヤ</t>
    </rPh>
    <rPh sb="5" eb="6">
      <t>オンナ</t>
    </rPh>
    <phoneticPr fontId="9"/>
  </si>
  <si>
    <t>【小川－男】</t>
    <rPh sb="1" eb="3">
      <t>オガワ</t>
    </rPh>
    <rPh sb="4" eb="5">
      <t>オトコ</t>
    </rPh>
    <phoneticPr fontId="9"/>
  </si>
  <si>
    <t>【小川－女】</t>
    <rPh sb="1" eb="3">
      <t>オガワ</t>
    </rPh>
    <rPh sb="4" eb="5">
      <t>オンナ</t>
    </rPh>
    <phoneticPr fontId="9"/>
  </si>
  <si>
    <t>【片倉－男】</t>
    <rPh sb="1" eb="3">
      <t>カタクラ</t>
    </rPh>
    <rPh sb="4" eb="5">
      <t>オトコ</t>
    </rPh>
    <phoneticPr fontId="9"/>
  </si>
  <si>
    <t>【片倉－女】</t>
    <rPh sb="1" eb="3">
      <t>カタクラ</t>
    </rPh>
    <rPh sb="4" eb="5">
      <t>オンナ</t>
    </rPh>
    <phoneticPr fontId="9"/>
  </si>
  <si>
    <t>（造形）</t>
    <rPh sb="1" eb="3">
      <t>ゾウケイ</t>
    </rPh>
    <phoneticPr fontId="9"/>
  </si>
  <si>
    <t>【八王子北－男】</t>
    <rPh sb="1" eb="4">
      <t>ハチオウジ</t>
    </rPh>
    <rPh sb="4" eb="5">
      <t>キタ</t>
    </rPh>
    <rPh sb="6" eb="7">
      <t>オトコ</t>
    </rPh>
    <phoneticPr fontId="9"/>
  </si>
  <si>
    <t>【八王子北－女】</t>
    <rPh sb="1" eb="4">
      <t>ハチオウジ</t>
    </rPh>
    <rPh sb="4" eb="5">
      <t>キタ</t>
    </rPh>
    <rPh sb="6" eb="7">
      <t>オンナ</t>
    </rPh>
    <phoneticPr fontId="9"/>
  </si>
  <si>
    <t>【山崎－男】</t>
    <rPh sb="1" eb="3">
      <t>ヤマザキ</t>
    </rPh>
    <rPh sb="4" eb="5">
      <t>オトコ</t>
    </rPh>
    <phoneticPr fontId="9"/>
  </si>
  <si>
    <t>【山崎－女】</t>
    <rPh sb="1" eb="3">
      <t>ヤマザキ</t>
    </rPh>
    <rPh sb="4" eb="5">
      <t>オンナ</t>
    </rPh>
    <phoneticPr fontId="9"/>
  </si>
  <si>
    <t>面談にて（済）</t>
    <rPh sb="0" eb="2">
      <t>メンダン</t>
    </rPh>
    <rPh sb="5" eb="6">
      <t>スミ</t>
    </rPh>
    <phoneticPr fontId="9"/>
  </si>
  <si>
    <t>【野津田－男】</t>
    <rPh sb="1" eb="2">
      <t>ノ</t>
    </rPh>
    <rPh sb="2" eb="3">
      <t>ツ</t>
    </rPh>
    <rPh sb="3" eb="4">
      <t>タ</t>
    </rPh>
    <rPh sb="5" eb="6">
      <t>オトコ</t>
    </rPh>
    <phoneticPr fontId="9"/>
  </si>
  <si>
    <t>【野津田－女】</t>
    <rPh sb="1" eb="2">
      <t>ノ</t>
    </rPh>
    <rPh sb="2" eb="3">
      <t>ツ</t>
    </rPh>
    <rPh sb="3" eb="4">
      <t>タ</t>
    </rPh>
    <rPh sb="5" eb="6">
      <t>オンナ</t>
    </rPh>
    <phoneticPr fontId="9"/>
  </si>
  <si>
    <t>【昭和－男】</t>
    <rPh sb="1" eb="3">
      <t>ショウワ</t>
    </rPh>
    <rPh sb="4" eb="5">
      <t>オトコ</t>
    </rPh>
    <phoneticPr fontId="9"/>
  </si>
  <si>
    <t>【昭和－女】</t>
    <rPh sb="1" eb="3">
      <t>ショウワ</t>
    </rPh>
    <rPh sb="4" eb="5">
      <t>オンナ</t>
    </rPh>
    <phoneticPr fontId="9"/>
  </si>
  <si>
    <t>【東大和南－男】</t>
    <rPh sb="1" eb="4">
      <t>ヒガシヤマト</t>
    </rPh>
    <rPh sb="4" eb="5">
      <t>ミナミ</t>
    </rPh>
    <rPh sb="6" eb="7">
      <t>オトコ</t>
    </rPh>
    <phoneticPr fontId="9"/>
  </si>
  <si>
    <t>【東大和南－女】</t>
    <rPh sb="1" eb="4">
      <t>ヒガシヤマト</t>
    </rPh>
    <rPh sb="4" eb="5">
      <t>ミナミ</t>
    </rPh>
    <rPh sb="6" eb="7">
      <t>オンナ</t>
    </rPh>
    <phoneticPr fontId="9"/>
  </si>
  <si>
    <t>【東大和－男】</t>
    <rPh sb="1" eb="4">
      <t>ヒガシヤマト</t>
    </rPh>
    <rPh sb="5" eb="6">
      <t>オトコ</t>
    </rPh>
    <phoneticPr fontId="9"/>
  </si>
  <si>
    <t>【東大和－女】</t>
    <rPh sb="1" eb="4">
      <t>ヒガシヤマト</t>
    </rPh>
    <rPh sb="5" eb="6">
      <t>オンナ</t>
    </rPh>
    <phoneticPr fontId="9"/>
  </si>
  <si>
    <t>【福生－男】</t>
    <rPh sb="1" eb="3">
      <t>フッサ</t>
    </rPh>
    <rPh sb="4" eb="5">
      <t>オトコ</t>
    </rPh>
    <phoneticPr fontId="9"/>
  </si>
  <si>
    <t>【福生－女】</t>
    <rPh sb="1" eb="3">
      <t>フッサ</t>
    </rPh>
    <rPh sb="4" eb="5">
      <t>オンナ</t>
    </rPh>
    <phoneticPr fontId="9"/>
  </si>
  <si>
    <t>【武蔵村山－男】</t>
    <rPh sb="1" eb="5">
      <t>ムサシムラヤマ</t>
    </rPh>
    <rPh sb="6" eb="7">
      <t>オトコ</t>
    </rPh>
    <phoneticPr fontId="9"/>
  </si>
  <si>
    <t>【武蔵村山－女】</t>
    <rPh sb="1" eb="3">
      <t>ムサシ</t>
    </rPh>
    <rPh sb="3" eb="5">
      <t>ムラヤマ</t>
    </rPh>
    <rPh sb="6" eb="7">
      <t>オンナ</t>
    </rPh>
    <phoneticPr fontId="9"/>
  </si>
  <si>
    <t>【多摩－男】</t>
    <rPh sb="1" eb="3">
      <t>タマ</t>
    </rPh>
    <rPh sb="4" eb="5">
      <t>オトコ</t>
    </rPh>
    <phoneticPr fontId="9"/>
  </si>
  <si>
    <t>【多摩－女】</t>
    <rPh sb="1" eb="3">
      <t>タマ</t>
    </rPh>
    <rPh sb="4" eb="5">
      <t>オンナ</t>
    </rPh>
    <phoneticPr fontId="9"/>
  </si>
  <si>
    <t>【小金井北－男】</t>
    <rPh sb="1" eb="4">
      <t>コガネイ</t>
    </rPh>
    <rPh sb="4" eb="5">
      <t>キタ</t>
    </rPh>
    <rPh sb="6" eb="7">
      <t>オトコ</t>
    </rPh>
    <phoneticPr fontId="9"/>
  </si>
  <si>
    <t>【小金井北－女】</t>
    <rPh sb="1" eb="4">
      <t>コガネイ</t>
    </rPh>
    <rPh sb="4" eb="5">
      <t>キタ</t>
    </rPh>
    <rPh sb="6" eb="7">
      <t>オンナ</t>
    </rPh>
    <phoneticPr fontId="9"/>
  </si>
  <si>
    <t>【清瀬－男】</t>
    <rPh sb="1" eb="3">
      <t>キヨセ</t>
    </rPh>
    <rPh sb="4" eb="5">
      <t>オトコ</t>
    </rPh>
    <phoneticPr fontId="9"/>
  </si>
  <si>
    <t>【清瀬－女】</t>
    <rPh sb="1" eb="3">
      <t>キヨセ</t>
    </rPh>
    <rPh sb="4" eb="5">
      <t>オンナ</t>
    </rPh>
    <phoneticPr fontId="9"/>
  </si>
  <si>
    <t>【小平－男】</t>
    <rPh sb="1" eb="3">
      <t>コダイラ</t>
    </rPh>
    <rPh sb="4" eb="5">
      <t>オトコ</t>
    </rPh>
    <phoneticPr fontId="9"/>
  </si>
  <si>
    <t>【小平－女】</t>
    <rPh sb="1" eb="3">
      <t>コダイラ</t>
    </rPh>
    <rPh sb="4" eb="5">
      <t>オンナ</t>
    </rPh>
    <phoneticPr fontId="9"/>
  </si>
  <si>
    <t>【小平南－男】</t>
    <rPh sb="1" eb="3">
      <t>コダイラ</t>
    </rPh>
    <rPh sb="3" eb="4">
      <t>ミナミ</t>
    </rPh>
    <rPh sb="5" eb="6">
      <t>オトコ</t>
    </rPh>
    <phoneticPr fontId="9"/>
  </si>
  <si>
    <t>【小平南－女】</t>
    <rPh sb="1" eb="3">
      <t>コダイラ</t>
    </rPh>
    <rPh sb="3" eb="4">
      <t>ミナミ</t>
    </rPh>
    <rPh sb="5" eb="6">
      <t>オンナ</t>
    </rPh>
    <phoneticPr fontId="9"/>
  </si>
  <si>
    <t>【小平西－男】</t>
    <rPh sb="1" eb="3">
      <t>コダイラ</t>
    </rPh>
    <rPh sb="3" eb="4">
      <t>ニシ</t>
    </rPh>
    <rPh sb="5" eb="6">
      <t>オトコ</t>
    </rPh>
    <phoneticPr fontId="9"/>
  </si>
  <si>
    <t>【小平西－女】</t>
    <rPh sb="1" eb="3">
      <t>コダイラ</t>
    </rPh>
    <rPh sb="3" eb="4">
      <t>ニシ</t>
    </rPh>
    <rPh sb="5" eb="6">
      <t>オンナ</t>
    </rPh>
    <phoneticPr fontId="9"/>
  </si>
  <si>
    <t>【調布北－男】</t>
    <rPh sb="1" eb="3">
      <t>チョウフ</t>
    </rPh>
    <rPh sb="3" eb="4">
      <t>キタ</t>
    </rPh>
    <rPh sb="5" eb="6">
      <t>オトコ</t>
    </rPh>
    <phoneticPr fontId="9"/>
  </si>
  <si>
    <t>【調布北－女】</t>
    <rPh sb="1" eb="3">
      <t>チョウフ</t>
    </rPh>
    <rPh sb="3" eb="4">
      <t>キタ</t>
    </rPh>
    <rPh sb="5" eb="6">
      <t>オンナ</t>
    </rPh>
    <phoneticPr fontId="9"/>
  </si>
  <si>
    <t>【狛江－男】</t>
    <rPh sb="1" eb="3">
      <t>コマエ</t>
    </rPh>
    <rPh sb="4" eb="5">
      <t>オトコ</t>
    </rPh>
    <phoneticPr fontId="9"/>
  </si>
  <si>
    <t>【狛江－女】</t>
    <rPh sb="1" eb="3">
      <t>コマエ</t>
    </rPh>
    <rPh sb="4" eb="5">
      <t>オンナ</t>
    </rPh>
    <phoneticPr fontId="9"/>
  </si>
  <si>
    <t>【調布南－男】</t>
    <rPh sb="1" eb="3">
      <t>チョウフ</t>
    </rPh>
    <rPh sb="3" eb="4">
      <t>ミナミ</t>
    </rPh>
    <rPh sb="5" eb="6">
      <t>オトコ</t>
    </rPh>
    <phoneticPr fontId="9"/>
  </si>
  <si>
    <t>【調布南－女】</t>
    <rPh sb="1" eb="3">
      <t>チョウフ</t>
    </rPh>
    <rPh sb="3" eb="4">
      <t>ミナミ</t>
    </rPh>
    <rPh sb="5" eb="6">
      <t>オンナ</t>
    </rPh>
    <phoneticPr fontId="9"/>
  </si>
  <si>
    <t>【神代－男】</t>
    <rPh sb="1" eb="3">
      <t>ジンダイ</t>
    </rPh>
    <rPh sb="4" eb="5">
      <t>オトコ</t>
    </rPh>
    <phoneticPr fontId="9"/>
  </si>
  <si>
    <t>【神代－女】</t>
    <rPh sb="1" eb="3">
      <t>ジンダイ</t>
    </rPh>
    <rPh sb="4" eb="5">
      <t>オンナ</t>
    </rPh>
    <phoneticPr fontId="9"/>
  </si>
  <si>
    <t>【府中－男】</t>
    <rPh sb="1" eb="3">
      <t>フチュウ</t>
    </rPh>
    <rPh sb="4" eb="5">
      <t>オトコ</t>
    </rPh>
    <phoneticPr fontId="9"/>
  </si>
  <si>
    <t>【府中－女】</t>
    <rPh sb="1" eb="3">
      <t>フチュウ</t>
    </rPh>
    <rPh sb="4" eb="5">
      <t>オンナ</t>
    </rPh>
    <phoneticPr fontId="9"/>
  </si>
  <si>
    <t>【府中東－男】</t>
    <rPh sb="1" eb="3">
      <t>フチュウ</t>
    </rPh>
    <rPh sb="3" eb="4">
      <t>ヒガシ</t>
    </rPh>
    <rPh sb="5" eb="6">
      <t>オトコ</t>
    </rPh>
    <phoneticPr fontId="9"/>
  </si>
  <si>
    <t>【府中東－女】</t>
    <rPh sb="1" eb="3">
      <t>フチュウ</t>
    </rPh>
    <rPh sb="3" eb="4">
      <t>ヒガシ</t>
    </rPh>
    <rPh sb="5" eb="6">
      <t>オンナ</t>
    </rPh>
    <phoneticPr fontId="9"/>
  </si>
  <si>
    <t>【永山－男】</t>
    <rPh sb="1" eb="3">
      <t>ナガヤマ</t>
    </rPh>
    <rPh sb="4" eb="5">
      <t>オトコ</t>
    </rPh>
    <phoneticPr fontId="9"/>
  </si>
  <si>
    <t>【永山－女】</t>
    <rPh sb="1" eb="3">
      <t>ナガヤマ</t>
    </rPh>
    <rPh sb="4" eb="5">
      <t>オンナ</t>
    </rPh>
    <phoneticPr fontId="9"/>
  </si>
  <si>
    <t>【芦花－男女】</t>
    <rPh sb="1" eb="2">
      <t>ロ</t>
    </rPh>
    <rPh sb="2" eb="3">
      <t>ハナ</t>
    </rPh>
    <rPh sb="4" eb="5">
      <t>オトコ</t>
    </rPh>
    <rPh sb="5" eb="6">
      <t>オンナ</t>
    </rPh>
    <phoneticPr fontId="9"/>
  </si>
  <si>
    <t>【翔陽－男女】</t>
    <rPh sb="1" eb="2">
      <t>ショウ</t>
    </rPh>
    <rPh sb="2" eb="3">
      <t>ヨウ</t>
    </rPh>
    <rPh sb="4" eb="5">
      <t>オトコ</t>
    </rPh>
    <rPh sb="5" eb="6">
      <t>オンナ</t>
    </rPh>
    <phoneticPr fontId="9"/>
  </si>
  <si>
    <t>【上水－男女】</t>
    <rPh sb="1" eb="3">
      <t>ジョウスイ</t>
    </rPh>
    <rPh sb="4" eb="5">
      <t>オトコ</t>
    </rPh>
    <rPh sb="5" eb="6">
      <t>オンナ</t>
    </rPh>
    <phoneticPr fontId="9"/>
  </si>
  <si>
    <t>【松が谷（外）】</t>
    <rPh sb="1" eb="2">
      <t>マツ</t>
    </rPh>
    <rPh sb="3" eb="4">
      <t>ヤ</t>
    </rPh>
    <rPh sb="5" eb="6">
      <t>ガイ</t>
    </rPh>
    <phoneticPr fontId="9"/>
  </si>
  <si>
    <t>国英2倍</t>
    <rPh sb="0" eb="1">
      <t>クニ</t>
    </rPh>
    <rPh sb="1" eb="2">
      <t>エイ</t>
    </rPh>
    <rPh sb="3" eb="4">
      <t>バイ</t>
    </rPh>
    <phoneticPr fontId="9"/>
  </si>
  <si>
    <t>【小平（外）】</t>
    <rPh sb="1" eb="3">
      <t>コダイラ</t>
    </rPh>
    <rPh sb="4" eb="5">
      <t>ガイ</t>
    </rPh>
    <phoneticPr fontId="9"/>
  </si>
  <si>
    <t>【若葉総合】</t>
    <rPh sb="1" eb="3">
      <t>ワカバ</t>
    </rPh>
    <rPh sb="3" eb="5">
      <t>ソウゴウ</t>
    </rPh>
    <phoneticPr fontId="9"/>
  </si>
  <si>
    <t>【町田総合－男女】</t>
    <rPh sb="1" eb="3">
      <t>マチダ</t>
    </rPh>
    <rPh sb="3" eb="5">
      <t>ソウゴウ</t>
    </rPh>
    <rPh sb="6" eb="7">
      <t>オトコ</t>
    </rPh>
    <rPh sb="7" eb="8">
      <t>オンナ</t>
    </rPh>
    <phoneticPr fontId="9"/>
  </si>
  <si>
    <t>【第五商－男女】</t>
    <rPh sb="1" eb="3">
      <t>ダイゴ</t>
    </rPh>
    <rPh sb="3" eb="4">
      <t>ショウ</t>
    </rPh>
    <rPh sb="5" eb="6">
      <t>オトコ</t>
    </rPh>
    <rPh sb="6" eb="7">
      <t>オンナ</t>
    </rPh>
    <phoneticPr fontId="9"/>
  </si>
  <si>
    <t>【多摩科学技術－男女】</t>
    <rPh sb="1" eb="3">
      <t>タマ</t>
    </rPh>
    <rPh sb="3" eb="5">
      <t>カガク</t>
    </rPh>
    <rPh sb="5" eb="7">
      <t>ギジュツ</t>
    </rPh>
    <rPh sb="8" eb="9">
      <t>オトコ</t>
    </rPh>
    <rPh sb="9" eb="10">
      <t>オンナ</t>
    </rPh>
    <phoneticPr fontId="9"/>
  </si>
  <si>
    <t>数理1.5倍</t>
    <rPh sb="0" eb="2">
      <t>スウリ</t>
    </rPh>
    <rPh sb="5" eb="6">
      <t>バイ</t>
    </rPh>
    <phoneticPr fontId="9"/>
  </si>
  <si>
    <t>【八王子桑志】</t>
    <rPh sb="1" eb="4">
      <t>ハチオウジ</t>
    </rPh>
    <rPh sb="4" eb="5">
      <t>クワ</t>
    </rPh>
    <rPh sb="5" eb="6">
      <t>ココロザシ</t>
    </rPh>
    <phoneticPr fontId="9"/>
  </si>
  <si>
    <t>システム情報</t>
    <rPh sb="4" eb="6">
      <t>ジョウホウ</t>
    </rPh>
    <phoneticPr fontId="9"/>
  </si>
  <si>
    <t>他学科ならば△</t>
    <rPh sb="0" eb="1">
      <t>タ</t>
    </rPh>
    <rPh sb="1" eb="3">
      <t>ガッカ</t>
    </rPh>
    <phoneticPr fontId="9"/>
  </si>
  <si>
    <t>【総合工科－男女】</t>
    <rPh sb="1" eb="3">
      <t>ソウゴウ</t>
    </rPh>
    <rPh sb="3" eb="5">
      <t>コウカ</t>
    </rPh>
    <rPh sb="6" eb="7">
      <t>オトコ</t>
    </rPh>
    <rPh sb="7" eb="8">
      <t>オンナ</t>
    </rPh>
    <phoneticPr fontId="9"/>
  </si>
  <si>
    <t>建築・都市工学</t>
    <rPh sb="0" eb="2">
      <t>ケンチク</t>
    </rPh>
    <rPh sb="3" eb="5">
      <t>トシ</t>
    </rPh>
    <rPh sb="5" eb="7">
      <t>コウガク</t>
    </rPh>
    <phoneticPr fontId="9"/>
  </si>
  <si>
    <t>【町田工業－男女】</t>
    <rPh sb="1" eb="3">
      <t>マチダ</t>
    </rPh>
    <rPh sb="3" eb="5">
      <t>コウギョウ</t>
    </rPh>
    <rPh sb="6" eb="7">
      <t>オトコ</t>
    </rPh>
    <rPh sb="7" eb="8">
      <t>オンナ</t>
    </rPh>
    <phoneticPr fontId="9"/>
  </si>
  <si>
    <t>【農業（食品化学）－男女】</t>
    <rPh sb="1" eb="3">
      <t>ノウギョウ</t>
    </rPh>
    <rPh sb="4" eb="6">
      <t>ショクヒン</t>
    </rPh>
    <rPh sb="6" eb="8">
      <t>カガク</t>
    </rPh>
    <rPh sb="10" eb="11">
      <t>オトコ</t>
    </rPh>
    <rPh sb="11" eb="12">
      <t>オンナ</t>
    </rPh>
    <phoneticPr fontId="9"/>
  </si>
  <si>
    <t>【瑞穂農芸（食品）－男女】</t>
    <rPh sb="1" eb="3">
      <t>ミズホ</t>
    </rPh>
    <rPh sb="3" eb="5">
      <t>ノウゲイ</t>
    </rPh>
    <rPh sb="6" eb="8">
      <t>ショクヒン</t>
    </rPh>
    <rPh sb="10" eb="11">
      <t>オトコ</t>
    </rPh>
    <rPh sb="11" eb="12">
      <t>オンナ</t>
    </rPh>
    <phoneticPr fontId="9"/>
  </si>
  <si>
    <t>【駒場（体育）－男女】</t>
    <rPh sb="1" eb="3">
      <t>コマバ</t>
    </rPh>
    <rPh sb="4" eb="6">
      <t>タイイク</t>
    </rPh>
    <rPh sb="8" eb="9">
      <t>オトコ</t>
    </rPh>
    <rPh sb="9" eb="10">
      <t>オンナ</t>
    </rPh>
    <phoneticPr fontId="9"/>
  </si>
  <si>
    <t>（３科）</t>
    <rPh sb="2" eb="3">
      <t>カ</t>
    </rPh>
    <phoneticPr fontId="9"/>
  </si>
  <si>
    <t>－</t>
    <phoneticPr fontId="9"/>
  </si>
  <si>
    <t>数理1.5倍</t>
    <rPh sb="0" eb="2">
      <t>スウリ</t>
    </rPh>
    <rPh sb="5" eb="6">
      <t>バイ</t>
    </rPh>
    <phoneticPr fontId="9"/>
  </si>
  <si>
    <t>飯野　先程</t>
  </si>
  <si>
    <t>田中　音羽</t>
  </si>
  <si>
    <t>寒河江　莉里</t>
  </si>
  <si>
    <t>坂田　明音</t>
  </si>
  <si>
    <t>指田　あゆみ</t>
  </si>
  <si>
    <t>田村　梨紗</t>
  </si>
  <si>
    <t>（Ｌ）</t>
    <phoneticPr fontId="9"/>
  </si>
  <si>
    <t>平均点</t>
    <rPh sb="0" eb="3">
      <t>ヘイキンテン</t>
    </rPh>
    <phoneticPr fontId="9"/>
  </si>
  <si>
    <t>成瀬(男)</t>
    <rPh sb="0" eb="2">
      <t>ナルセ</t>
    </rPh>
    <rPh sb="3" eb="4">
      <t>オトコ</t>
    </rPh>
    <phoneticPr fontId="9"/>
  </si>
  <si>
    <t>成瀬(女)</t>
    <rPh sb="0" eb="2">
      <t>ナルセ</t>
    </rPh>
    <rPh sb="3" eb="4">
      <t>オンナ</t>
    </rPh>
    <phoneticPr fontId="9"/>
  </si>
  <si>
    <t>富士森(男)</t>
    <rPh sb="0" eb="3">
      <t>フジモリ</t>
    </rPh>
    <rPh sb="4" eb="5">
      <t>オトコ</t>
    </rPh>
    <phoneticPr fontId="9"/>
  </si>
  <si>
    <t>要TEL（かなり微妙）</t>
    <rPh sb="0" eb="1">
      <t>ヨウ</t>
    </rPh>
    <rPh sb="8" eb="10">
      <t>ビミョウ</t>
    </rPh>
    <phoneticPr fontId="9"/>
  </si>
  <si>
    <t>（倍率次第では微妙）</t>
    <rPh sb="1" eb="3">
      <t>バイリツ</t>
    </rPh>
    <rPh sb="3" eb="5">
      <t>シダイ</t>
    </rPh>
    <rPh sb="7" eb="9">
      <t>ビミョウ</t>
    </rPh>
    <phoneticPr fontId="9"/>
  </si>
  <si>
    <t>（倍率が高いときには微妙）</t>
    <rPh sb="1" eb="3">
      <t>バイリツ</t>
    </rPh>
    <rPh sb="4" eb="5">
      <t>タカ</t>
    </rPh>
    <rPh sb="10" eb="12">
      <t>ビミョウ</t>
    </rPh>
    <phoneticPr fontId="9"/>
  </si>
  <si>
    <t>×</t>
    <phoneticPr fontId="9"/>
  </si>
  <si>
    <t>TEL済（農大の合否次第）</t>
    <rPh sb="3" eb="4">
      <t>スミ</t>
    </rPh>
    <rPh sb="5" eb="7">
      <t>ノウダイ</t>
    </rPh>
    <rPh sb="8" eb="10">
      <t>ゴウヒ</t>
    </rPh>
    <rPh sb="10" eb="12">
      <t>シダイ</t>
    </rPh>
    <phoneticPr fontId="9"/>
  </si>
  <si>
    <t>倍率をみて判断</t>
    <rPh sb="0" eb="2">
      <t>バイリツ</t>
    </rPh>
    <rPh sb="5" eb="7">
      <t>ハンダン</t>
    </rPh>
    <phoneticPr fontId="9"/>
  </si>
  <si>
    <t>面談にて</t>
    <rPh sb="0" eb="2">
      <t>メンダン</t>
    </rPh>
    <phoneticPr fontId="9"/>
  </si>
  <si>
    <t>TEL前に推薦合格</t>
    <rPh sb="3" eb="4">
      <t>マエ</t>
    </rPh>
    <rPh sb="5" eb="7">
      <t>スイセン</t>
    </rPh>
    <rPh sb="7" eb="9">
      <t>ゴウカク</t>
    </rPh>
    <phoneticPr fontId="9"/>
  </si>
  <si>
    <t>２０１８年　都立高校入試結果（自己採点）</t>
    <rPh sb="4" eb="5">
      <t>ネン</t>
    </rPh>
    <rPh sb="6" eb="8">
      <t>トリツ</t>
    </rPh>
    <rPh sb="8" eb="10">
      <t>コウコウ</t>
    </rPh>
    <rPh sb="10" eb="12">
      <t>ニュウシ</t>
    </rPh>
    <rPh sb="12" eb="14">
      <t>ケッカ</t>
    </rPh>
    <rPh sb="15" eb="17">
      <t>ジコ</t>
    </rPh>
    <rPh sb="17" eb="19">
      <t>サイテン</t>
    </rPh>
    <phoneticPr fontId="9"/>
  </si>
  <si>
    <t>29年度</t>
    <rPh sb="2" eb="4">
      <t>ネンド</t>
    </rPh>
    <phoneticPr fontId="9"/>
  </si>
  <si>
    <t>理社平均点</t>
    <rPh sb="0" eb="2">
      <t>リシャ</t>
    </rPh>
    <rPh sb="2" eb="5">
      <t>ヘイキンテン</t>
    </rPh>
    <phoneticPr fontId="9"/>
  </si>
  <si>
    <t>３０年度自己採点判定資料(2/23)</t>
    <rPh sb="2" eb="4">
      <t>ネンド</t>
    </rPh>
    <rPh sb="4" eb="6">
      <t>ジコ</t>
    </rPh>
    <rPh sb="6" eb="8">
      <t>サイテン</t>
    </rPh>
    <rPh sb="8" eb="10">
      <t>ハンテイ</t>
    </rPh>
    <rPh sb="10" eb="12">
      <t>シリョウ</t>
    </rPh>
    <phoneticPr fontId="9"/>
  </si>
  <si>
    <t>３０年度共通問題予測</t>
    <rPh sb="2" eb="4">
      <t>ネンド</t>
    </rPh>
    <rPh sb="4" eb="6">
      <t>キョウツウ</t>
    </rPh>
    <rPh sb="6" eb="8">
      <t>モンダイ</t>
    </rPh>
    <rPh sb="8" eb="10">
      <t>ヨソク</t>
    </rPh>
    <phoneticPr fontId="9"/>
  </si>
  <si>
    <t>30年度応募倍率</t>
    <rPh sb="2" eb="4">
      <t>ネンド</t>
    </rPh>
    <rPh sb="4" eb="6">
      <t>オウボ</t>
    </rPh>
    <rPh sb="6" eb="8">
      <t>バイリツ</t>
    </rPh>
    <phoneticPr fontId="9"/>
  </si>
  <si>
    <t>27年度</t>
    <phoneticPr fontId="9"/>
  </si>
  <si>
    <t>28年度</t>
    <phoneticPr fontId="9"/>
  </si>
  <si>
    <t>29年度</t>
    <phoneticPr fontId="9"/>
  </si>
  <si>
    <t>東村山西</t>
    <rPh sb="0" eb="3">
      <t>ヒガシムラヤマ</t>
    </rPh>
    <rPh sb="3" eb="4">
      <t>ニシ</t>
    </rPh>
    <phoneticPr fontId="9"/>
  </si>
  <si>
    <t>冨士森</t>
    <rPh sb="0" eb="3">
      <t>フジモリ</t>
    </rPh>
    <phoneticPr fontId="9"/>
  </si>
  <si>
    <t>（園芸）</t>
    <rPh sb="1" eb="3">
      <t>エンゲイ</t>
    </rPh>
    <phoneticPr fontId="9"/>
  </si>
  <si>
    <t>（体育　6：4）</t>
    <rPh sb="1" eb="3">
      <t>タイイク</t>
    </rPh>
    <phoneticPr fontId="9"/>
  </si>
  <si>
    <t>-</t>
    <phoneticPr fontId="9"/>
  </si>
  <si>
    <t>1130154</t>
    <phoneticPr fontId="9"/>
  </si>
  <si>
    <t>3023084</t>
    <phoneticPr fontId="9"/>
  </si>
  <si>
    <t>3023167</t>
    <phoneticPr fontId="9"/>
  </si>
  <si>
    <t>1130129</t>
    <phoneticPr fontId="9"/>
  </si>
  <si>
    <t>3023135</t>
    <phoneticPr fontId="9"/>
  </si>
  <si>
    <t>3023170</t>
    <phoneticPr fontId="9"/>
  </si>
  <si>
    <t>3023008</t>
    <phoneticPr fontId="9"/>
  </si>
  <si>
    <t>3010082</t>
    <phoneticPr fontId="9"/>
  </si>
  <si>
    <t>4024084</t>
    <phoneticPr fontId="9"/>
  </si>
  <si>
    <t>3023169</t>
    <phoneticPr fontId="9"/>
  </si>
  <si>
    <t>4024012</t>
    <phoneticPr fontId="9"/>
  </si>
  <si>
    <t>－</t>
    <phoneticPr fontId="9"/>
  </si>
  <si>
    <t>－</t>
    <phoneticPr fontId="9"/>
  </si>
  <si>
    <t>飯田　翔馬</t>
    <rPh sb="0" eb="2">
      <t>イイダ</t>
    </rPh>
    <rPh sb="3" eb="4">
      <t>ショウ</t>
    </rPh>
    <rPh sb="4" eb="5">
      <t>ウマ</t>
    </rPh>
    <phoneticPr fontId="9"/>
  </si>
  <si>
    <t>－</t>
    <phoneticPr fontId="9"/>
  </si>
  <si>
    <t>3023110</t>
    <phoneticPr fontId="9"/>
  </si>
  <si>
    <t>篠原　渚翔</t>
    <rPh sb="0" eb="2">
      <t>シノハラ</t>
    </rPh>
    <rPh sb="3" eb="4">
      <t>ナギサ</t>
    </rPh>
    <rPh sb="4" eb="5">
      <t>ショウ</t>
    </rPh>
    <phoneticPr fontId="9"/>
  </si>
  <si>
    <t>-</t>
    <phoneticPr fontId="19"/>
  </si>
  <si>
    <t>2019年　都立高校出願判定模擬試験（１２/２４実施）</t>
    <phoneticPr fontId="9"/>
  </si>
  <si>
    <t>2019年　都立高校出願判定模擬試験（１/２６実施）</t>
    <phoneticPr fontId="9"/>
  </si>
  <si>
    <t>【平成２９年入試問題得点】</t>
    <phoneticPr fontId="9"/>
  </si>
  <si>
    <t>【平成３０年入試問題得点】</t>
    <phoneticPr fontId="9"/>
  </si>
  <si>
    <t>2019年　都立高校出願判定模擬試験（１２/２５実施）</t>
    <phoneticPr fontId="9"/>
  </si>
  <si>
    <t>清武　志功</t>
    <rPh sb="0" eb="2">
      <t>キヨタケ</t>
    </rPh>
    <rPh sb="3" eb="4">
      <t>ココロザシ</t>
    </rPh>
    <rPh sb="4" eb="5">
      <t>イサオ</t>
    </rPh>
    <phoneticPr fontId="9"/>
  </si>
  <si>
    <t>八王子東</t>
    <rPh sb="0" eb="3">
      <t>ハチオウジ</t>
    </rPh>
    <rPh sb="3" eb="4">
      <t>ヒガシ</t>
    </rPh>
    <phoneticPr fontId="9"/>
  </si>
  <si>
    <t>春山　莉音</t>
    <rPh sb="0" eb="2">
      <t>ハルヤマ</t>
    </rPh>
    <rPh sb="3" eb="4">
      <t>リ</t>
    </rPh>
    <rPh sb="4" eb="5">
      <t>オト</t>
    </rPh>
    <phoneticPr fontId="9"/>
  </si>
  <si>
    <t>吉村　　開</t>
    <rPh sb="0" eb="2">
      <t>ヨシムラ</t>
    </rPh>
    <rPh sb="4" eb="5">
      <t>カイ</t>
    </rPh>
    <phoneticPr fontId="9"/>
  </si>
  <si>
    <t>安藤　僚馬</t>
    <rPh sb="0" eb="2">
      <t>アンドウ</t>
    </rPh>
    <rPh sb="3" eb="4">
      <t>リョウ</t>
    </rPh>
    <rPh sb="4" eb="5">
      <t>ウマ</t>
    </rPh>
    <phoneticPr fontId="9"/>
  </si>
  <si>
    <t>伊藤　純平</t>
    <rPh sb="0" eb="2">
      <t>イトウ</t>
    </rPh>
    <rPh sb="3" eb="5">
      <t>ジュンペイ</t>
    </rPh>
    <phoneticPr fontId="9"/>
  </si>
  <si>
    <t>成瀬</t>
    <rPh sb="0" eb="2">
      <t>ナルセ</t>
    </rPh>
    <phoneticPr fontId="9"/>
  </si>
  <si>
    <t>大向　美優</t>
    <rPh sb="0" eb="2">
      <t>オオムカイ</t>
    </rPh>
    <rPh sb="3" eb="4">
      <t>ビ</t>
    </rPh>
    <rPh sb="4" eb="5">
      <t>ユウ</t>
    </rPh>
    <phoneticPr fontId="9"/>
  </si>
  <si>
    <t>久保原　拓未</t>
    <rPh sb="0" eb="2">
      <t>クボ</t>
    </rPh>
    <rPh sb="2" eb="3">
      <t>ハラ</t>
    </rPh>
    <rPh sb="4" eb="5">
      <t>タク</t>
    </rPh>
    <rPh sb="5" eb="6">
      <t>ミ</t>
    </rPh>
    <phoneticPr fontId="9"/>
  </si>
  <si>
    <t>榊原　大輝</t>
    <rPh sb="0" eb="2">
      <t>サカキバラ</t>
    </rPh>
    <rPh sb="3" eb="5">
      <t>ダイキ</t>
    </rPh>
    <phoneticPr fontId="9"/>
  </si>
  <si>
    <t>髙橋　大樹</t>
    <rPh sb="0" eb="2">
      <t>タカハシ</t>
    </rPh>
    <rPh sb="3" eb="5">
      <t>ダイキ</t>
    </rPh>
    <phoneticPr fontId="9"/>
  </si>
  <si>
    <t>田中　祐樹</t>
    <rPh sb="0" eb="2">
      <t>タナカ</t>
    </rPh>
    <rPh sb="3" eb="4">
      <t>ユウ</t>
    </rPh>
    <rPh sb="4" eb="5">
      <t>ジュ</t>
    </rPh>
    <phoneticPr fontId="9"/>
  </si>
  <si>
    <t>塚田　大輝</t>
    <rPh sb="0" eb="2">
      <t>ツカダ</t>
    </rPh>
    <rPh sb="3" eb="5">
      <t>ダイキ</t>
    </rPh>
    <phoneticPr fontId="9"/>
  </si>
  <si>
    <t>中澤　美羽</t>
    <rPh sb="0" eb="2">
      <t>ナカザワ</t>
    </rPh>
    <rPh sb="3" eb="4">
      <t>ビ</t>
    </rPh>
    <rPh sb="4" eb="5">
      <t>ハネ</t>
    </rPh>
    <phoneticPr fontId="9"/>
  </si>
  <si>
    <t>灘本　　達</t>
    <rPh sb="0" eb="2">
      <t>ナダモト</t>
    </rPh>
    <rPh sb="4" eb="5">
      <t>タツ</t>
    </rPh>
    <phoneticPr fontId="9"/>
  </si>
  <si>
    <t>松下　創輝</t>
    <rPh sb="0" eb="2">
      <t>マツシタ</t>
    </rPh>
    <rPh sb="3" eb="5">
      <t>ソウキ</t>
    </rPh>
    <phoneticPr fontId="9"/>
  </si>
  <si>
    <t>板井　利空</t>
    <rPh sb="0" eb="2">
      <t>イタイ</t>
    </rPh>
    <rPh sb="3" eb="4">
      <t>リ</t>
    </rPh>
    <rPh sb="4" eb="5">
      <t>ソラ</t>
    </rPh>
    <phoneticPr fontId="9"/>
  </si>
  <si>
    <t>井上　紗良</t>
    <rPh sb="0" eb="2">
      <t>イノウエ</t>
    </rPh>
    <rPh sb="3" eb="4">
      <t>シャ</t>
    </rPh>
    <rPh sb="4" eb="5">
      <t>リョウ</t>
    </rPh>
    <phoneticPr fontId="9"/>
  </si>
  <si>
    <t>大里　光太</t>
    <rPh sb="0" eb="2">
      <t>オオサト</t>
    </rPh>
    <rPh sb="3" eb="4">
      <t>ヒカリ</t>
    </rPh>
    <rPh sb="4" eb="5">
      <t>タ</t>
    </rPh>
    <phoneticPr fontId="9"/>
  </si>
  <si>
    <t>小川</t>
    <rPh sb="0" eb="2">
      <t>オガワ</t>
    </rPh>
    <phoneticPr fontId="9"/>
  </si>
  <si>
    <t>岡田　美波</t>
    <rPh sb="0" eb="2">
      <t>オカダ</t>
    </rPh>
    <rPh sb="3" eb="4">
      <t>ビ</t>
    </rPh>
    <rPh sb="4" eb="5">
      <t>ナミ</t>
    </rPh>
    <phoneticPr fontId="9"/>
  </si>
  <si>
    <t>府中西</t>
    <rPh sb="0" eb="2">
      <t>フチュウ</t>
    </rPh>
    <rPh sb="2" eb="3">
      <t>ニシ</t>
    </rPh>
    <phoneticPr fontId="9"/>
  </si>
  <si>
    <t>佐原　夏菜子</t>
    <rPh sb="0" eb="2">
      <t>サハラ</t>
    </rPh>
    <rPh sb="3" eb="4">
      <t>ナツ</t>
    </rPh>
    <rPh sb="4" eb="5">
      <t>ナ</t>
    </rPh>
    <rPh sb="5" eb="6">
      <t>コ</t>
    </rPh>
    <phoneticPr fontId="9"/>
  </si>
  <si>
    <t>空　　柊太</t>
    <rPh sb="0" eb="1">
      <t>ソラ</t>
    </rPh>
    <rPh sb="3" eb="4">
      <t>ヒイラギ</t>
    </rPh>
    <rPh sb="4" eb="5">
      <t>タ</t>
    </rPh>
    <phoneticPr fontId="9"/>
  </si>
  <si>
    <t>町田総合</t>
    <rPh sb="0" eb="2">
      <t>マチダ</t>
    </rPh>
    <rPh sb="2" eb="4">
      <t>ソウゴウ</t>
    </rPh>
    <phoneticPr fontId="9"/>
  </si>
  <si>
    <t>塚田　悠輝</t>
    <rPh sb="0" eb="2">
      <t>ツカダ</t>
    </rPh>
    <rPh sb="3" eb="4">
      <t>ユウ</t>
    </rPh>
    <rPh sb="4" eb="5">
      <t>テル</t>
    </rPh>
    <phoneticPr fontId="9"/>
  </si>
  <si>
    <t>津川　瑞樹</t>
    <rPh sb="0" eb="2">
      <t>ツガワ</t>
    </rPh>
    <rPh sb="3" eb="5">
      <t>ミズキ</t>
    </rPh>
    <phoneticPr fontId="9"/>
  </si>
  <si>
    <t>佐伯　　匠</t>
    <rPh sb="0" eb="2">
      <t>サエキ</t>
    </rPh>
    <rPh sb="4" eb="5">
      <t>タクミ</t>
    </rPh>
    <phoneticPr fontId="9"/>
  </si>
  <si>
    <t>２０１９年　都立高校出願判定模擬試験（２９年度問題利用）</t>
    <rPh sb="4" eb="5">
      <t>ネン</t>
    </rPh>
    <rPh sb="6" eb="8">
      <t>トリツ</t>
    </rPh>
    <rPh sb="8" eb="10">
      <t>コウコウ</t>
    </rPh>
    <rPh sb="10" eb="12">
      <t>シュツガン</t>
    </rPh>
    <rPh sb="12" eb="14">
      <t>ハンテイ</t>
    </rPh>
    <rPh sb="14" eb="16">
      <t>モギ</t>
    </rPh>
    <rPh sb="16" eb="18">
      <t>シケン</t>
    </rPh>
    <rPh sb="21" eb="23">
      <t>ネンド</t>
    </rPh>
    <rPh sb="23" eb="25">
      <t>モンダイ</t>
    </rPh>
    <rPh sb="25" eb="27">
      <t>リヨウ</t>
    </rPh>
    <phoneticPr fontId="9"/>
  </si>
  <si>
    <t>２０１９年　都立高校出願判定模擬試験（３０年度問題利用）</t>
    <rPh sb="4" eb="5">
      <t>ネン</t>
    </rPh>
    <rPh sb="6" eb="8">
      <t>トリツ</t>
    </rPh>
    <rPh sb="8" eb="10">
      <t>コウコウ</t>
    </rPh>
    <rPh sb="10" eb="12">
      <t>シュツガン</t>
    </rPh>
    <rPh sb="12" eb="14">
      <t>ハンテイ</t>
    </rPh>
    <rPh sb="14" eb="16">
      <t>モギ</t>
    </rPh>
    <rPh sb="16" eb="18">
      <t>シケン</t>
    </rPh>
    <rPh sb="21" eb="23">
      <t>ネンド</t>
    </rPh>
    <rPh sb="23" eb="25">
      <t>モンダイ</t>
    </rPh>
    <rPh sb="25" eb="27">
      <t>リヨウ</t>
    </rPh>
    <phoneticPr fontId="9"/>
  </si>
  <si>
    <t>野村 柚子葉</t>
    <rPh sb="0" eb="2">
      <t>ノムラ</t>
    </rPh>
    <rPh sb="3" eb="5">
      <t>ユズ</t>
    </rPh>
    <rPh sb="5" eb="6">
      <t>ハ</t>
    </rPh>
    <phoneticPr fontId="9"/>
  </si>
  <si>
    <t>国際</t>
    <rPh sb="0" eb="2">
      <t>コクサイ</t>
    </rPh>
    <phoneticPr fontId="9"/>
  </si>
  <si>
    <t>竹本 朱里</t>
    <rPh sb="0" eb="2">
      <t>タケモト</t>
    </rPh>
    <rPh sb="3" eb="4">
      <t>シュ</t>
    </rPh>
    <rPh sb="4" eb="5">
      <t>サト</t>
    </rPh>
    <phoneticPr fontId="9"/>
  </si>
  <si>
    <t>堀田　圭吾</t>
    <rPh sb="0" eb="2">
      <t>ホッタ</t>
    </rPh>
    <rPh sb="3" eb="4">
      <t>ケイ</t>
    </rPh>
    <rPh sb="4" eb="5">
      <t>ゴ</t>
    </rPh>
    <phoneticPr fontId="9"/>
  </si>
  <si>
    <t>萩原　翔大</t>
    <rPh sb="0" eb="2">
      <t>ハギワラ</t>
    </rPh>
    <rPh sb="3" eb="4">
      <t>ショウ</t>
    </rPh>
    <rPh sb="4" eb="5">
      <t>ダイ</t>
    </rPh>
    <phoneticPr fontId="9"/>
  </si>
  <si>
    <t>瀬田　智成</t>
    <rPh sb="0" eb="2">
      <t>セタ</t>
    </rPh>
    <rPh sb="3" eb="4">
      <t>トモ</t>
    </rPh>
    <rPh sb="4" eb="5">
      <t>ナリ</t>
    </rPh>
    <phoneticPr fontId="9"/>
  </si>
  <si>
    <t>市川　康介</t>
    <rPh sb="0" eb="2">
      <t>イチカワ</t>
    </rPh>
    <rPh sb="3" eb="5">
      <t>コウスケ</t>
    </rPh>
    <phoneticPr fontId="9"/>
  </si>
  <si>
    <t>飯沼　　開</t>
    <rPh sb="0" eb="2">
      <t>イイヌマ</t>
    </rPh>
    <rPh sb="4" eb="5">
      <t>カイ</t>
    </rPh>
    <phoneticPr fontId="9"/>
  </si>
  <si>
    <t>福島　幹人</t>
    <rPh sb="0" eb="2">
      <t>フクシマ</t>
    </rPh>
    <rPh sb="3" eb="4">
      <t>ミキ</t>
    </rPh>
    <rPh sb="4" eb="5">
      <t>ヒト</t>
    </rPh>
    <phoneticPr fontId="9"/>
  </si>
  <si>
    <t>三村　優大</t>
    <rPh sb="0" eb="2">
      <t>ミムラ</t>
    </rPh>
    <rPh sb="3" eb="4">
      <t>ユウ</t>
    </rPh>
    <rPh sb="4" eb="5">
      <t>ダイ</t>
    </rPh>
    <phoneticPr fontId="9"/>
  </si>
  <si>
    <t>池田　一真</t>
    <rPh sb="0" eb="2">
      <t>イケダ</t>
    </rPh>
    <rPh sb="3" eb="4">
      <t>イチ</t>
    </rPh>
    <rPh sb="4" eb="5">
      <t>シン</t>
    </rPh>
    <phoneticPr fontId="9"/>
  </si>
  <si>
    <t>生方　大樹</t>
    <rPh sb="0" eb="1">
      <t>ナマ</t>
    </rPh>
    <rPh sb="1" eb="2">
      <t>カタ</t>
    </rPh>
    <rPh sb="3" eb="4">
      <t>ダイ</t>
    </rPh>
    <rPh sb="4" eb="5">
      <t>キ</t>
    </rPh>
    <phoneticPr fontId="9"/>
  </si>
  <si>
    <t>村田　優香</t>
    <rPh sb="0" eb="2">
      <t>ムラタ</t>
    </rPh>
    <rPh sb="3" eb="4">
      <t>ユウ</t>
    </rPh>
    <rPh sb="4" eb="5">
      <t>カ</t>
    </rPh>
    <phoneticPr fontId="9"/>
  </si>
  <si>
    <t>飯塚　　礼</t>
    <rPh sb="0" eb="2">
      <t>イイヅカ</t>
    </rPh>
    <rPh sb="4" eb="5">
      <t>レイ</t>
    </rPh>
    <phoneticPr fontId="9"/>
  </si>
  <si>
    <t>△</t>
    <phoneticPr fontId="9"/>
  </si>
  <si>
    <t>２０１9月年　都立高校出願判定模擬試験（２９年度問題利用）</t>
    <rPh sb="4" eb="5">
      <t>ガツ</t>
    </rPh>
    <rPh sb="5" eb="6">
      <t>ネン</t>
    </rPh>
    <rPh sb="7" eb="9">
      <t>トリツ</t>
    </rPh>
    <rPh sb="9" eb="11">
      <t>コウコウ</t>
    </rPh>
    <rPh sb="11" eb="13">
      <t>シュツガン</t>
    </rPh>
    <rPh sb="13" eb="15">
      <t>ハンテイ</t>
    </rPh>
    <rPh sb="15" eb="17">
      <t>モギ</t>
    </rPh>
    <rPh sb="17" eb="19">
      <t>シケン</t>
    </rPh>
    <rPh sb="22" eb="24">
      <t>ネンド</t>
    </rPh>
    <rPh sb="24" eb="26">
      <t>モンダイ</t>
    </rPh>
    <rPh sb="26" eb="28">
      <t>リヨウ</t>
    </rPh>
    <phoneticPr fontId="9"/>
  </si>
  <si>
    <r>
      <t>○</t>
    </r>
    <r>
      <rPr>
        <b/>
        <sz val="8"/>
        <color rgb="FFFF0000"/>
        <rFont val="ＭＳ Ｐゴシック"/>
        <family val="3"/>
        <charset val="128"/>
      </rPr>
      <t>（造形）</t>
    </r>
    <rPh sb="2" eb="4">
      <t>ゾウケイ</t>
    </rPh>
    <phoneticPr fontId="9"/>
  </si>
  <si>
    <t>水島　理湖</t>
    <rPh sb="0" eb="2">
      <t>ミズシマ</t>
    </rPh>
    <rPh sb="3" eb="4">
      <t>リ</t>
    </rPh>
    <rPh sb="4" eb="5">
      <t>ミズウミ</t>
    </rPh>
    <phoneticPr fontId="9"/>
  </si>
  <si>
    <t>南渕　連太郎</t>
    <rPh sb="0" eb="1">
      <t>ミナミ</t>
    </rPh>
    <rPh sb="1" eb="2">
      <t>フチ</t>
    </rPh>
    <rPh sb="3" eb="4">
      <t>レン</t>
    </rPh>
    <rPh sb="4" eb="6">
      <t>タロウ</t>
    </rPh>
    <phoneticPr fontId="9"/>
  </si>
  <si>
    <t>竹内　湧喜</t>
    <rPh sb="0" eb="2">
      <t>タケウチ</t>
    </rPh>
    <rPh sb="3" eb="4">
      <t>ユウ</t>
    </rPh>
    <rPh sb="4" eb="5">
      <t>ヨロコ</t>
    </rPh>
    <phoneticPr fontId="9"/>
  </si>
  <si>
    <t>佐藤　　優</t>
    <rPh sb="0" eb="2">
      <t>サトウ</t>
    </rPh>
    <rPh sb="4" eb="5">
      <t>ユウ</t>
    </rPh>
    <phoneticPr fontId="9"/>
  </si>
  <si>
    <t>竹川　千香子</t>
    <rPh sb="0" eb="2">
      <t>タケガワ</t>
    </rPh>
    <rPh sb="3" eb="6">
      <t>チカコ</t>
    </rPh>
    <phoneticPr fontId="9"/>
  </si>
  <si>
    <t>福島　綾菜</t>
    <rPh sb="0" eb="2">
      <t>フクシマ</t>
    </rPh>
    <rPh sb="3" eb="4">
      <t>アヤ</t>
    </rPh>
    <rPh sb="4" eb="5">
      <t>ナ</t>
    </rPh>
    <phoneticPr fontId="9"/>
  </si>
  <si>
    <t>楳澤　慧士</t>
    <rPh sb="0" eb="2">
      <t>ウメザワ</t>
    </rPh>
    <rPh sb="3" eb="4">
      <t>ケイ</t>
    </rPh>
    <rPh sb="4" eb="5">
      <t>シ</t>
    </rPh>
    <phoneticPr fontId="9"/>
  </si>
  <si>
    <t>佐々木　花純</t>
    <rPh sb="0" eb="3">
      <t>ササキ</t>
    </rPh>
    <rPh sb="4" eb="5">
      <t>ハナ</t>
    </rPh>
    <rPh sb="5" eb="6">
      <t>ジュン</t>
    </rPh>
    <phoneticPr fontId="9"/>
  </si>
  <si>
    <t>高橋　奈緒</t>
    <rPh sb="0" eb="2">
      <t>タカハシ</t>
    </rPh>
    <rPh sb="3" eb="4">
      <t>ナ</t>
    </rPh>
    <rPh sb="4" eb="5">
      <t>オ</t>
    </rPh>
    <phoneticPr fontId="9"/>
  </si>
  <si>
    <t>柳田　花歩</t>
    <rPh sb="0" eb="2">
      <t>ヤナギダ</t>
    </rPh>
    <rPh sb="3" eb="4">
      <t>ハナ</t>
    </rPh>
    <rPh sb="4" eb="5">
      <t>アユ</t>
    </rPh>
    <phoneticPr fontId="9"/>
  </si>
  <si>
    <t>津嘉山　栞</t>
    <rPh sb="0" eb="3">
      <t>ツカヤマ</t>
    </rPh>
    <rPh sb="4" eb="5">
      <t>シオリ</t>
    </rPh>
    <phoneticPr fontId="9"/>
  </si>
  <si>
    <t>矢定　　唯</t>
    <rPh sb="0" eb="1">
      <t>ヤ</t>
    </rPh>
    <rPh sb="1" eb="2">
      <t>サダ</t>
    </rPh>
    <rPh sb="4" eb="5">
      <t>ユイ</t>
    </rPh>
    <phoneticPr fontId="9"/>
  </si>
  <si>
    <t>熊田　侑咲</t>
    <rPh sb="0" eb="2">
      <t>クマタ</t>
    </rPh>
    <rPh sb="3" eb="4">
      <t>ユウ</t>
    </rPh>
    <rPh sb="4" eb="5">
      <t>サキ</t>
    </rPh>
    <phoneticPr fontId="9"/>
  </si>
  <si>
    <t>前田　脩希</t>
    <rPh sb="0" eb="2">
      <t>マエダ</t>
    </rPh>
    <rPh sb="3" eb="4">
      <t>ユウ</t>
    </rPh>
    <rPh sb="4" eb="5">
      <t>ノゾミ</t>
    </rPh>
    <phoneticPr fontId="9"/>
  </si>
  <si>
    <t>秋本　　茜</t>
    <rPh sb="0" eb="2">
      <t>アキモト</t>
    </rPh>
    <rPh sb="4" eb="5">
      <t>アカネ</t>
    </rPh>
    <phoneticPr fontId="9"/>
  </si>
  <si>
    <t>安﨑　桃李</t>
    <rPh sb="0" eb="1">
      <t>アン</t>
    </rPh>
    <rPh sb="1" eb="2">
      <t>サキ</t>
    </rPh>
    <rPh sb="3" eb="4">
      <t>モモ</t>
    </rPh>
    <rPh sb="4" eb="5">
      <t>リ</t>
    </rPh>
    <phoneticPr fontId="9"/>
  </si>
  <si>
    <t>河内　結太</t>
    <rPh sb="0" eb="2">
      <t>カワウチ</t>
    </rPh>
    <rPh sb="3" eb="4">
      <t>ユイ</t>
    </rPh>
    <rPh sb="4" eb="5">
      <t>タ</t>
    </rPh>
    <phoneticPr fontId="9"/>
  </si>
  <si>
    <t>鯨岡　勇吾</t>
    <rPh sb="0" eb="1">
      <t>クジラ</t>
    </rPh>
    <rPh sb="1" eb="2">
      <t>オカ</t>
    </rPh>
    <rPh sb="3" eb="5">
      <t>ユウゴ</t>
    </rPh>
    <phoneticPr fontId="9"/>
  </si>
  <si>
    <t>内藤　来南</t>
    <rPh sb="0" eb="2">
      <t>ナイトウ</t>
    </rPh>
    <rPh sb="3" eb="4">
      <t>ク</t>
    </rPh>
    <rPh sb="4" eb="5">
      <t>ミナミ</t>
    </rPh>
    <phoneticPr fontId="9"/>
  </si>
  <si>
    <t>中條　美紀</t>
    <rPh sb="0" eb="2">
      <t>ナカジョウ</t>
    </rPh>
    <rPh sb="3" eb="5">
      <t>ミキ</t>
    </rPh>
    <phoneticPr fontId="9"/>
  </si>
  <si>
    <t>西崎　陽平</t>
    <rPh sb="0" eb="2">
      <t>ニシザキ</t>
    </rPh>
    <rPh sb="3" eb="5">
      <t>ヨウヘイ</t>
    </rPh>
    <phoneticPr fontId="9"/>
  </si>
  <si>
    <t>野澤　陽花</t>
    <rPh sb="0" eb="2">
      <t>ノザワ</t>
    </rPh>
    <rPh sb="3" eb="4">
      <t>ヨウ</t>
    </rPh>
    <rPh sb="4" eb="5">
      <t>ハナ</t>
    </rPh>
    <phoneticPr fontId="9"/>
  </si>
  <si>
    <t>槙田　明夏</t>
    <rPh sb="0" eb="2">
      <t>マキタ</t>
    </rPh>
    <rPh sb="3" eb="4">
      <t>メイ</t>
    </rPh>
    <rPh sb="4" eb="5">
      <t>ナツ</t>
    </rPh>
    <phoneticPr fontId="9"/>
  </si>
  <si>
    <t>村上　日那</t>
    <rPh sb="0" eb="2">
      <t>ムラカミ</t>
    </rPh>
    <rPh sb="3" eb="4">
      <t>ニチ</t>
    </rPh>
    <rPh sb="4" eb="5">
      <t>ナ</t>
    </rPh>
    <phoneticPr fontId="9"/>
  </si>
  <si>
    <t>諸田　侑己</t>
    <rPh sb="0" eb="2">
      <t>モロタ</t>
    </rPh>
    <rPh sb="3" eb="4">
      <t>ユウ</t>
    </rPh>
    <rPh sb="4" eb="5">
      <t>キ</t>
    </rPh>
    <phoneticPr fontId="9"/>
  </si>
  <si>
    <t>伊藤　日菜子</t>
    <rPh sb="0" eb="2">
      <t>イトウ</t>
    </rPh>
    <rPh sb="3" eb="4">
      <t>ニチ</t>
    </rPh>
    <rPh sb="4" eb="5">
      <t>ナ</t>
    </rPh>
    <rPh sb="5" eb="6">
      <t>コ</t>
    </rPh>
    <phoneticPr fontId="9"/>
  </si>
  <si>
    <t>大村　晃介</t>
    <rPh sb="0" eb="2">
      <t>オオムラ</t>
    </rPh>
    <rPh sb="3" eb="4">
      <t>アキラ</t>
    </rPh>
    <rPh sb="4" eb="5">
      <t>スケ</t>
    </rPh>
    <phoneticPr fontId="9"/>
  </si>
  <si>
    <t>奥野　咲音</t>
    <rPh sb="0" eb="2">
      <t>オクノ</t>
    </rPh>
    <rPh sb="3" eb="4">
      <t>サキ</t>
    </rPh>
    <rPh sb="4" eb="5">
      <t>オト</t>
    </rPh>
    <phoneticPr fontId="9"/>
  </si>
  <si>
    <t>佐々木　晴基</t>
    <rPh sb="0" eb="3">
      <t>ササキ</t>
    </rPh>
    <rPh sb="4" eb="5">
      <t>ハ</t>
    </rPh>
    <phoneticPr fontId="9"/>
  </si>
  <si>
    <t>真田　美咲</t>
    <rPh sb="0" eb="2">
      <t>サナダ</t>
    </rPh>
    <rPh sb="3" eb="5">
      <t>ミサキ</t>
    </rPh>
    <phoneticPr fontId="9"/>
  </si>
  <si>
    <t>渋谷　蒼天</t>
    <rPh sb="0" eb="2">
      <t>シブヤ</t>
    </rPh>
    <rPh sb="3" eb="4">
      <t>アオ</t>
    </rPh>
    <rPh sb="4" eb="5">
      <t>テン</t>
    </rPh>
    <phoneticPr fontId="9"/>
  </si>
  <si>
    <t>杉本　幹太</t>
    <rPh sb="0" eb="2">
      <t>スギモト</t>
    </rPh>
    <rPh sb="3" eb="5">
      <t>カンタ</t>
    </rPh>
    <phoneticPr fontId="9"/>
  </si>
  <si>
    <t>鈴木　花梨</t>
    <rPh sb="0" eb="2">
      <t>スズキ</t>
    </rPh>
    <rPh sb="3" eb="4">
      <t>ハナ</t>
    </rPh>
    <rPh sb="4" eb="5">
      <t>ナシ</t>
    </rPh>
    <phoneticPr fontId="9"/>
  </si>
  <si>
    <t>立崎　光紀</t>
    <rPh sb="0" eb="1">
      <t>タ</t>
    </rPh>
    <rPh sb="1" eb="2">
      <t>サキ</t>
    </rPh>
    <rPh sb="3" eb="4">
      <t>ヒカリ</t>
    </rPh>
    <rPh sb="4" eb="5">
      <t>キ</t>
    </rPh>
    <phoneticPr fontId="9"/>
  </si>
  <si>
    <t>寺倉　陸斗</t>
    <rPh sb="0" eb="2">
      <t>テラクラ</t>
    </rPh>
    <rPh sb="3" eb="4">
      <t>リク</t>
    </rPh>
    <rPh sb="4" eb="5">
      <t>ト</t>
    </rPh>
    <phoneticPr fontId="9"/>
  </si>
  <si>
    <t>遠山　瑠菜</t>
    <rPh sb="0" eb="2">
      <t>トオヤマ</t>
    </rPh>
    <rPh sb="3" eb="4">
      <t>ル</t>
    </rPh>
    <rPh sb="4" eb="5">
      <t>ナ</t>
    </rPh>
    <phoneticPr fontId="9"/>
  </si>
  <si>
    <t>中原　惇平</t>
    <rPh sb="0" eb="2">
      <t>ナカハラ</t>
    </rPh>
    <rPh sb="3" eb="4">
      <t>ジュン</t>
    </rPh>
    <rPh sb="4" eb="5">
      <t>ヘイ</t>
    </rPh>
    <phoneticPr fontId="9"/>
  </si>
  <si>
    <t>山崎　美桜</t>
    <rPh sb="0" eb="2">
      <t>ヤマザキ</t>
    </rPh>
    <rPh sb="3" eb="4">
      <t>ビ</t>
    </rPh>
    <rPh sb="4" eb="5">
      <t>サクラ</t>
    </rPh>
    <phoneticPr fontId="9"/>
  </si>
  <si>
    <t>吉田　いくみ</t>
    <rPh sb="0" eb="2">
      <t>ヨシダ</t>
    </rPh>
    <phoneticPr fontId="9"/>
  </si>
  <si>
    <t>木村　翼</t>
    <rPh sb="0" eb="2">
      <t>キムラ</t>
    </rPh>
    <rPh sb="3" eb="4">
      <t>ツバサ</t>
    </rPh>
    <phoneticPr fontId="35"/>
  </si>
  <si>
    <t>久田　隆太</t>
    <rPh sb="0" eb="2">
      <t>ヒサダ</t>
    </rPh>
    <rPh sb="3" eb="5">
      <t>リュウタ</t>
    </rPh>
    <phoneticPr fontId="35"/>
  </si>
  <si>
    <t>斎藤　輝瑠</t>
    <rPh sb="0" eb="2">
      <t>サイトウ</t>
    </rPh>
    <rPh sb="3" eb="4">
      <t>カガヤ</t>
    </rPh>
    <rPh sb="4" eb="5">
      <t>リュウ</t>
    </rPh>
    <phoneticPr fontId="35"/>
  </si>
  <si>
    <t>藤井　啓輔</t>
    <rPh sb="0" eb="2">
      <t>フジイ</t>
    </rPh>
    <rPh sb="3" eb="5">
      <t>ケイスケ</t>
    </rPh>
    <phoneticPr fontId="35"/>
  </si>
  <si>
    <t>及川　敬</t>
    <rPh sb="0" eb="2">
      <t>オイカワ</t>
    </rPh>
    <rPh sb="3" eb="4">
      <t>タカシ</t>
    </rPh>
    <phoneticPr fontId="35"/>
  </si>
  <si>
    <t>遠藤　碧人</t>
    <rPh sb="0" eb="2">
      <t>エンドウ</t>
    </rPh>
    <rPh sb="3" eb="4">
      <t>アオ</t>
    </rPh>
    <rPh sb="4" eb="5">
      <t>ヒト</t>
    </rPh>
    <phoneticPr fontId="35"/>
  </si>
  <si>
    <t>富田　康太</t>
    <rPh sb="0" eb="2">
      <t>トミタ</t>
    </rPh>
    <rPh sb="3" eb="5">
      <t>コウタ</t>
    </rPh>
    <phoneticPr fontId="35"/>
  </si>
  <si>
    <t>浅見　太一</t>
    <rPh sb="0" eb="2">
      <t>アサミ</t>
    </rPh>
    <rPh sb="3" eb="5">
      <t>タイチ</t>
    </rPh>
    <phoneticPr fontId="35"/>
  </si>
  <si>
    <t>中村　祐介</t>
    <rPh sb="0" eb="2">
      <t>ナカムラ</t>
    </rPh>
    <rPh sb="3" eb="5">
      <t>ユウスケ</t>
    </rPh>
    <phoneticPr fontId="35"/>
  </si>
  <si>
    <t>桑名　醇</t>
    <rPh sb="0" eb="2">
      <t>クワナ</t>
    </rPh>
    <rPh sb="3" eb="4">
      <t>ジュン</t>
    </rPh>
    <phoneticPr fontId="35"/>
  </si>
  <si>
    <t>清重　太智</t>
    <rPh sb="0" eb="2">
      <t>キヨシゲ</t>
    </rPh>
    <rPh sb="3" eb="5">
      <t>ダイチ</t>
    </rPh>
    <phoneticPr fontId="35"/>
  </si>
  <si>
    <t>大住　俊太郎</t>
    <rPh sb="0" eb="2">
      <t>オオスミ</t>
    </rPh>
    <rPh sb="3" eb="6">
      <t>シュンタロウ</t>
    </rPh>
    <phoneticPr fontId="35"/>
  </si>
  <si>
    <t>川邊　緋代</t>
    <rPh sb="0" eb="2">
      <t>カワベ</t>
    </rPh>
    <rPh sb="3" eb="4">
      <t>ヒ</t>
    </rPh>
    <rPh sb="4" eb="5">
      <t>ダイ</t>
    </rPh>
    <phoneticPr fontId="35"/>
  </si>
  <si>
    <t>高山　希咲</t>
    <rPh sb="0" eb="2">
      <t>タカヤマ</t>
    </rPh>
    <rPh sb="3" eb="4">
      <t>キ</t>
    </rPh>
    <rPh sb="4" eb="5">
      <t>サキ</t>
    </rPh>
    <phoneticPr fontId="35"/>
  </si>
  <si>
    <t>神沢　怜菜</t>
    <rPh sb="0" eb="2">
      <t>カンザワ</t>
    </rPh>
    <rPh sb="3" eb="4">
      <t>レイ</t>
    </rPh>
    <rPh sb="4" eb="5">
      <t>ナ</t>
    </rPh>
    <phoneticPr fontId="35"/>
  </si>
  <si>
    <t>山口　真歩</t>
    <rPh sb="0" eb="2">
      <t>ヤマグチ</t>
    </rPh>
    <rPh sb="3" eb="5">
      <t>マホ</t>
    </rPh>
    <phoneticPr fontId="35"/>
  </si>
  <si>
    <t>海老澤　秀</t>
    <rPh sb="0" eb="3">
      <t>エビサワ</t>
    </rPh>
    <rPh sb="4" eb="5">
      <t>シュウ</t>
    </rPh>
    <phoneticPr fontId="35"/>
  </si>
  <si>
    <t>大杉　秋哉</t>
    <rPh sb="0" eb="2">
      <t>オオスギ</t>
    </rPh>
    <rPh sb="3" eb="4">
      <t>アキ</t>
    </rPh>
    <rPh sb="4" eb="5">
      <t>ヤ</t>
    </rPh>
    <phoneticPr fontId="35"/>
  </si>
  <si>
    <t>小亀　輝</t>
    <rPh sb="0" eb="2">
      <t>コガメ</t>
    </rPh>
    <rPh sb="3" eb="4">
      <t>カガヤ</t>
    </rPh>
    <phoneticPr fontId="35"/>
  </si>
  <si>
    <t>長本　真翔</t>
    <rPh sb="0" eb="2">
      <t>ナガモト</t>
    </rPh>
    <rPh sb="3" eb="4">
      <t>シン</t>
    </rPh>
    <rPh sb="4" eb="5">
      <t>ショウ</t>
    </rPh>
    <phoneticPr fontId="35"/>
  </si>
  <si>
    <t>内田　智己</t>
    <rPh sb="0" eb="2">
      <t>ウチダ</t>
    </rPh>
    <rPh sb="3" eb="4">
      <t>トモ</t>
    </rPh>
    <rPh sb="4" eb="5">
      <t>キ</t>
    </rPh>
    <phoneticPr fontId="35"/>
  </si>
  <si>
    <t>櫻井　歩樹</t>
    <rPh sb="0" eb="2">
      <t>サクライ</t>
    </rPh>
    <rPh sb="3" eb="4">
      <t>フ</t>
    </rPh>
    <rPh sb="4" eb="5">
      <t>キ</t>
    </rPh>
    <phoneticPr fontId="35"/>
  </si>
  <si>
    <t>長野　太陽</t>
    <rPh sb="0" eb="2">
      <t>ナガノ</t>
    </rPh>
    <rPh sb="3" eb="5">
      <t>タイヨウ</t>
    </rPh>
    <phoneticPr fontId="35"/>
  </si>
  <si>
    <t>城所　歩</t>
    <rPh sb="0" eb="2">
      <t>キドコロ</t>
    </rPh>
    <rPh sb="3" eb="4">
      <t>アユ</t>
    </rPh>
    <phoneticPr fontId="35"/>
  </si>
  <si>
    <t>岩崎　佳音</t>
    <rPh sb="0" eb="2">
      <t>イワサキ</t>
    </rPh>
    <rPh sb="3" eb="4">
      <t>カ</t>
    </rPh>
    <rPh sb="4" eb="5">
      <t>オト</t>
    </rPh>
    <phoneticPr fontId="35"/>
  </si>
  <si>
    <t>天野　由惟</t>
    <rPh sb="0" eb="2">
      <t>アマノ</t>
    </rPh>
    <rPh sb="3" eb="4">
      <t>ユ</t>
    </rPh>
    <phoneticPr fontId="35"/>
  </si>
  <si>
    <t>網野　美桜</t>
    <rPh sb="0" eb="2">
      <t>アミノ</t>
    </rPh>
    <rPh sb="3" eb="4">
      <t>ビ</t>
    </rPh>
    <rPh sb="4" eb="5">
      <t>サクラ</t>
    </rPh>
    <phoneticPr fontId="35"/>
  </si>
  <si>
    <t>野田　千晴</t>
    <rPh sb="0" eb="2">
      <t>ノダ</t>
    </rPh>
    <rPh sb="3" eb="5">
      <t>チハル</t>
    </rPh>
    <phoneticPr fontId="35"/>
  </si>
  <si>
    <t>永田　梨早</t>
    <rPh sb="0" eb="2">
      <t>ナガタ</t>
    </rPh>
    <rPh sb="3" eb="4">
      <t>リ</t>
    </rPh>
    <rPh sb="4" eb="5">
      <t>サ</t>
    </rPh>
    <phoneticPr fontId="35"/>
  </si>
  <si>
    <t>山崎　菜々美</t>
    <rPh sb="0" eb="2">
      <t>ヤマザキ</t>
    </rPh>
    <rPh sb="3" eb="6">
      <t>ナナミ</t>
    </rPh>
    <phoneticPr fontId="35"/>
  </si>
  <si>
    <t>棟方　陽菜</t>
    <rPh sb="0" eb="2">
      <t>ムナカタ</t>
    </rPh>
    <rPh sb="3" eb="5">
      <t>ヒナ</t>
    </rPh>
    <phoneticPr fontId="35"/>
  </si>
  <si>
    <t>辻市　真衣</t>
    <rPh sb="0" eb="1">
      <t>ツジ</t>
    </rPh>
    <rPh sb="1" eb="2">
      <t>イチ</t>
    </rPh>
    <rPh sb="3" eb="5">
      <t>マイ</t>
    </rPh>
    <phoneticPr fontId="35"/>
  </si>
  <si>
    <t>新垣　玲奈</t>
    <rPh sb="0" eb="2">
      <t>アラガキ</t>
    </rPh>
    <rPh sb="3" eb="4">
      <t>レイ</t>
    </rPh>
    <rPh sb="4" eb="5">
      <t>ナ</t>
    </rPh>
    <phoneticPr fontId="35"/>
  </si>
  <si>
    <t>三木　百々葉</t>
    <rPh sb="0" eb="2">
      <t>ミキ</t>
    </rPh>
    <rPh sb="3" eb="4">
      <t>モモ</t>
    </rPh>
    <rPh sb="5" eb="6">
      <t>ハ</t>
    </rPh>
    <phoneticPr fontId="35"/>
  </si>
  <si>
    <t>高山　暁彦</t>
    <rPh sb="0" eb="2">
      <t>タカヤマ</t>
    </rPh>
    <rPh sb="3" eb="5">
      <t>アキヒコ</t>
    </rPh>
    <phoneticPr fontId="35"/>
  </si>
  <si>
    <t>藤本　梨花</t>
    <rPh sb="0" eb="2">
      <t>フジモト</t>
    </rPh>
    <rPh sb="3" eb="5">
      <t>リカ</t>
    </rPh>
    <phoneticPr fontId="35"/>
  </si>
  <si>
    <t>助川　礼</t>
    <rPh sb="0" eb="2">
      <t>スケガワ</t>
    </rPh>
    <rPh sb="3" eb="4">
      <t>レイ</t>
    </rPh>
    <phoneticPr fontId="35"/>
  </si>
  <si>
    <t>町田（男）</t>
    <rPh sb="0" eb="2">
      <t>マチダ</t>
    </rPh>
    <rPh sb="3" eb="4">
      <t>オトコ</t>
    </rPh>
    <phoneticPr fontId="35"/>
  </si>
  <si>
    <t>家弓　凛空</t>
    <rPh sb="0" eb="2">
      <t>カユミ</t>
    </rPh>
    <rPh sb="3" eb="4">
      <t>リン</t>
    </rPh>
    <rPh sb="4" eb="5">
      <t>ソラ</t>
    </rPh>
    <phoneticPr fontId="35"/>
  </si>
  <si>
    <t>吉田　匠</t>
    <rPh sb="0" eb="2">
      <t>ヨシダ</t>
    </rPh>
    <rPh sb="3" eb="4">
      <t>タクミ</t>
    </rPh>
    <phoneticPr fontId="35"/>
  </si>
  <si>
    <t>大谷　絢心</t>
    <rPh sb="0" eb="2">
      <t>オオタニ</t>
    </rPh>
    <rPh sb="3" eb="4">
      <t>アヤ</t>
    </rPh>
    <rPh sb="4" eb="5">
      <t>ココロ</t>
    </rPh>
    <phoneticPr fontId="35"/>
  </si>
  <si>
    <t>市野　真彩</t>
    <rPh sb="0" eb="2">
      <t>イチノ</t>
    </rPh>
    <rPh sb="3" eb="4">
      <t>マ</t>
    </rPh>
    <rPh sb="4" eb="5">
      <t>サイ</t>
    </rPh>
    <phoneticPr fontId="35"/>
  </si>
  <si>
    <t>大塚　広愛</t>
    <rPh sb="0" eb="2">
      <t>オオツカ</t>
    </rPh>
    <rPh sb="3" eb="4">
      <t>ヒロ</t>
    </rPh>
    <rPh sb="4" eb="5">
      <t>アイ</t>
    </rPh>
    <phoneticPr fontId="35"/>
  </si>
  <si>
    <t>永沼　佳樹</t>
    <rPh sb="0" eb="2">
      <t>ナガヌマ</t>
    </rPh>
    <rPh sb="3" eb="5">
      <t>ヨシキ</t>
    </rPh>
    <phoneticPr fontId="35"/>
  </si>
  <si>
    <t>日野台（男））</t>
    <rPh sb="0" eb="3">
      <t>ヒノダイ</t>
    </rPh>
    <rPh sb="4" eb="5">
      <t>オトコ</t>
    </rPh>
    <phoneticPr fontId="35"/>
  </si>
  <si>
    <t>伊東　慶亮</t>
    <rPh sb="0" eb="2">
      <t>イトウ</t>
    </rPh>
    <rPh sb="3" eb="4">
      <t>ケイ</t>
    </rPh>
    <rPh sb="4" eb="5">
      <t>リョウ</t>
    </rPh>
    <phoneticPr fontId="35"/>
  </si>
  <si>
    <t>赤澤　諒真</t>
    <rPh sb="0" eb="2">
      <t>アカザワ</t>
    </rPh>
    <rPh sb="3" eb="5">
      <t>リョウマ</t>
    </rPh>
    <phoneticPr fontId="35"/>
  </si>
  <si>
    <t>田澤　遥斗</t>
    <rPh sb="0" eb="2">
      <t>タザワ</t>
    </rPh>
    <rPh sb="3" eb="4">
      <t>ハルカ</t>
    </rPh>
    <rPh sb="4" eb="5">
      <t>ト</t>
    </rPh>
    <phoneticPr fontId="35"/>
  </si>
  <si>
    <t>島田　咲</t>
    <rPh sb="0" eb="2">
      <t>シマダ</t>
    </rPh>
    <rPh sb="3" eb="4">
      <t>サキ</t>
    </rPh>
    <phoneticPr fontId="35"/>
  </si>
  <si>
    <t>大橋　望海</t>
    <rPh sb="0" eb="2">
      <t>オオハシ</t>
    </rPh>
    <rPh sb="3" eb="4">
      <t>ノゾ</t>
    </rPh>
    <rPh sb="4" eb="5">
      <t>ウミ</t>
    </rPh>
    <phoneticPr fontId="35"/>
  </si>
  <si>
    <t>古俣　直</t>
    <rPh sb="0" eb="2">
      <t>コマタ</t>
    </rPh>
    <rPh sb="3" eb="4">
      <t>ナオ</t>
    </rPh>
    <phoneticPr fontId="35"/>
  </si>
  <si>
    <t>小金井北（男）</t>
    <rPh sb="0" eb="3">
      <t>コガネイ</t>
    </rPh>
    <rPh sb="3" eb="4">
      <t>キタ</t>
    </rPh>
    <rPh sb="5" eb="6">
      <t>オトコ</t>
    </rPh>
    <phoneticPr fontId="35"/>
  </si>
  <si>
    <t>関根　佑月羽</t>
    <rPh sb="0" eb="2">
      <t>セキネ</t>
    </rPh>
    <rPh sb="3" eb="4">
      <t>ユウ</t>
    </rPh>
    <rPh sb="4" eb="5">
      <t>ツキ</t>
    </rPh>
    <rPh sb="5" eb="6">
      <t>ハネ</t>
    </rPh>
    <phoneticPr fontId="35"/>
  </si>
  <si>
    <t>多摩科技</t>
    <rPh sb="0" eb="2">
      <t>タマ</t>
    </rPh>
    <rPh sb="2" eb="4">
      <t>カギ</t>
    </rPh>
    <phoneticPr fontId="35"/>
  </si>
  <si>
    <t>中村　光希</t>
    <rPh sb="0" eb="2">
      <t>ナカムラ</t>
    </rPh>
    <rPh sb="3" eb="4">
      <t>ヒカリ</t>
    </rPh>
    <phoneticPr fontId="35"/>
  </si>
  <si>
    <t>南平（男）</t>
    <rPh sb="0" eb="1">
      <t>ミナミ</t>
    </rPh>
    <rPh sb="1" eb="2">
      <t>タイラ</t>
    </rPh>
    <rPh sb="3" eb="4">
      <t>オトコ</t>
    </rPh>
    <phoneticPr fontId="35"/>
  </si>
  <si>
    <t>倉持　颯斗</t>
    <rPh sb="0" eb="2">
      <t>クラモチ</t>
    </rPh>
    <rPh sb="3" eb="4">
      <t>ハヤテ</t>
    </rPh>
    <rPh sb="4" eb="5">
      <t>ト</t>
    </rPh>
    <phoneticPr fontId="35"/>
  </si>
  <si>
    <t>石井　翔</t>
    <rPh sb="0" eb="2">
      <t>イシイ</t>
    </rPh>
    <rPh sb="3" eb="4">
      <t>ショウ</t>
    </rPh>
    <phoneticPr fontId="35"/>
  </si>
  <si>
    <t>金子　紗綾</t>
    <rPh sb="0" eb="2">
      <t>カネコ</t>
    </rPh>
    <rPh sb="3" eb="4">
      <t>サ</t>
    </rPh>
    <rPh sb="4" eb="5">
      <t>アヤ</t>
    </rPh>
    <phoneticPr fontId="35"/>
  </si>
  <si>
    <t>南平（女）</t>
    <rPh sb="0" eb="1">
      <t>ミナミ</t>
    </rPh>
    <rPh sb="1" eb="2">
      <t>タイラ</t>
    </rPh>
    <rPh sb="3" eb="4">
      <t>オンナ</t>
    </rPh>
    <phoneticPr fontId="35"/>
  </si>
  <si>
    <t>河田　剛彦</t>
    <rPh sb="0" eb="2">
      <t>カワダ</t>
    </rPh>
    <rPh sb="3" eb="5">
      <t>タケヒコ</t>
    </rPh>
    <phoneticPr fontId="35"/>
  </si>
  <si>
    <t>狛江（男）</t>
    <rPh sb="0" eb="2">
      <t>コマエ</t>
    </rPh>
    <rPh sb="3" eb="4">
      <t>オトコ</t>
    </rPh>
    <phoneticPr fontId="35"/>
  </si>
  <si>
    <t>藤田　颯</t>
    <rPh sb="0" eb="2">
      <t>フジタ</t>
    </rPh>
    <rPh sb="3" eb="4">
      <t>ハヤテ</t>
    </rPh>
    <phoneticPr fontId="35"/>
  </si>
  <si>
    <t>藤森　雪菜</t>
    <rPh sb="0" eb="2">
      <t>フジモリ</t>
    </rPh>
    <rPh sb="3" eb="4">
      <t>ユキ</t>
    </rPh>
    <rPh sb="4" eb="5">
      <t>ナ</t>
    </rPh>
    <phoneticPr fontId="35"/>
  </si>
  <si>
    <t>調布南（女）</t>
    <rPh sb="0" eb="2">
      <t>チョウフ</t>
    </rPh>
    <rPh sb="2" eb="3">
      <t>ミナミ</t>
    </rPh>
    <rPh sb="4" eb="5">
      <t>オンナ</t>
    </rPh>
    <phoneticPr fontId="35"/>
  </si>
  <si>
    <t>門田　耀大</t>
    <rPh sb="0" eb="2">
      <t>カドタ</t>
    </rPh>
    <rPh sb="3" eb="4">
      <t>ヨウ</t>
    </rPh>
    <rPh sb="4" eb="5">
      <t>ダイ</t>
    </rPh>
    <phoneticPr fontId="35"/>
  </si>
  <si>
    <t>翔陽</t>
    <rPh sb="0" eb="2">
      <t>ショウヨウ</t>
    </rPh>
    <phoneticPr fontId="35"/>
  </si>
  <si>
    <t>川島　航明</t>
    <rPh sb="0" eb="2">
      <t>カワシマ</t>
    </rPh>
    <rPh sb="3" eb="4">
      <t>ワタル</t>
    </rPh>
    <rPh sb="4" eb="5">
      <t>メイ</t>
    </rPh>
    <phoneticPr fontId="35"/>
  </si>
  <si>
    <t>島田　愛斗</t>
    <rPh sb="0" eb="2">
      <t>シマダ</t>
    </rPh>
    <rPh sb="3" eb="4">
      <t>アイ</t>
    </rPh>
    <rPh sb="4" eb="5">
      <t>ト</t>
    </rPh>
    <phoneticPr fontId="35"/>
  </si>
  <si>
    <t>三好　玄豊</t>
    <rPh sb="0" eb="2">
      <t>ミヨシ</t>
    </rPh>
    <rPh sb="3" eb="4">
      <t>ゲン</t>
    </rPh>
    <rPh sb="4" eb="5">
      <t>トヨ</t>
    </rPh>
    <phoneticPr fontId="35"/>
  </si>
  <si>
    <t>中野　義己</t>
    <rPh sb="0" eb="2">
      <t>ナカノ</t>
    </rPh>
    <rPh sb="3" eb="4">
      <t>ギ</t>
    </rPh>
    <rPh sb="4" eb="5">
      <t>キ</t>
    </rPh>
    <phoneticPr fontId="35"/>
  </si>
  <si>
    <t>佐伯　昌俊</t>
    <rPh sb="0" eb="2">
      <t>サエキ</t>
    </rPh>
    <rPh sb="3" eb="4">
      <t>マサ</t>
    </rPh>
    <rPh sb="4" eb="5">
      <t>トシ</t>
    </rPh>
    <phoneticPr fontId="35"/>
  </si>
  <si>
    <t>井爪　実紀</t>
    <rPh sb="0" eb="1">
      <t>イ</t>
    </rPh>
    <rPh sb="1" eb="2">
      <t>ツメ</t>
    </rPh>
    <rPh sb="3" eb="5">
      <t>ミキ</t>
    </rPh>
    <phoneticPr fontId="35"/>
  </si>
  <si>
    <t>久保山　真海</t>
    <rPh sb="0" eb="3">
      <t>クボヤマ</t>
    </rPh>
    <rPh sb="4" eb="5">
      <t>マ</t>
    </rPh>
    <rPh sb="5" eb="6">
      <t>ウミ</t>
    </rPh>
    <phoneticPr fontId="35"/>
  </si>
  <si>
    <t>忍足　愛実</t>
    <rPh sb="0" eb="2">
      <t>オシダリ</t>
    </rPh>
    <rPh sb="3" eb="4">
      <t>アイ</t>
    </rPh>
    <rPh sb="4" eb="5">
      <t>ミ</t>
    </rPh>
    <phoneticPr fontId="35"/>
  </si>
  <si>
    <t>樋口　海翔</t>
    <rPh sb="0" eb="2">
      <t>ヒグチ</t>
    </rPh>
    <rPh sb="3" eb="4">
      <t>ウミ</t>
    </rPh>
    <rPh sb="4" eb="5">
      <t>ショウ</t>
    </rPh>
    <phoneticPr fontId="35"/>
  </si>
  <si>
    <t>佐々木　香凛</t>
    <rPh sb="0" eb="3">
      <t>ササキ</t>
    </rPh>
    <rPh sb="4" eb="5">
      <t>カオリ</t>
    </rPh>
    <rPh sb="5" eb="6">
      <t>リン</t>
    </rPh>
    <phoneticPr fontId="35"/>
  </si>
  <si>
    <t>黒田　星莉</t>
    <rPh sb="0" eb="2">
      <t>クロダ</t>
    </rPh>
    <rPh sb="3" eb="4">
      <t>ホシ</t>
    </rPh>
    <rPh sb="4" eb="5">
      <t>リ</t>
    </rPh>
    <phoneticPr fontId="35"/>
  </si>
  <si>
    <t>冨士森（女）</t>
    <rPh sb="0" eb="3">
      <t>フジモリ</t>
    </rPh>
    <rPh sb="4" eb="5">
      <t>オンナ</t>
    </rPh>
    <phoneticPr fontId="35"/>
  </si>
  <si>
    <t>本目　莉子</t>
    <rPh sb="0" eb="2">
      <t>ホンメ</t>
    </rPh>
    <rPh sb="3" eb="5">
      <t>リコ</t>
    </rPh>
    <phoneticPr fontId="35"/>
  </si>
  <si>
    <t>宮川　優衣</t>
    <rPh sb="0" eb="2">
      <t>ミヤカワ</t>
    </rPh>
    <rPh sb="3" eb="4">
      <t>ユウ</t>
    </rPh>
    <rPh sb="4" eb="5">
      <t>イ</t>
    </rPh>
    <phoneticPr fontId="35"/>
  </si>
  <si>
    <t>服部　桃香</t>
    <rPh sb="0" eb="2">
      <t>ハットリ</t>
    </rPh>
    <rPh sb="3" eb="4">
      <t>モモ</t>
    </rPh>
    <rPh sb="4" eb="5">
      <t>カオル</t>
    </rPh>
    <phoneticPr fontId="35"/>
  </si>
  <si>
    <t>辻　香花</t>
    <rPh sb="0" eb="1">
      <t>ツジ</t>
    </rPh>
    <rPh sb="2" eb="3">
      <t>カ</t>
    </rPh>
    <rPh sb="3" eb="4">
      <t>ハナ</t>
    </rPh>
    <phoneticPr fontId="35"/>
  </si>
  <si>
    <t>松ケ谷（女）</t>
    <rPh sb="0" eb="3">
      <t>マツガヤ</t>
    </rPh>
    <rPh sb="4" eb="5">
      <t>オンナ</t>
    </rPh>
    <phoneticPr fontId="35"/>
  </si>
  <si>
    <t>峰　麗波</t>
    <rPh sb="0" eb="1">
      <t>ミネ</t>
    </rPh>
    <rPh sb="2" eb="3">
      <t>レイ</t>
    </rPh>
    <rPh sb="3" eb="4">
      <t>ナミ</t>
    </rPh>
    <phoneticPr fontId="35"/>
  </si>
  <si>
    <t>小川（女）</t>
    <rPh sb="0" eb="2">
      <t>オガワ</t>
    </rPh>
    <rPh sb="3" eb="4">
      <t>オンナ</t>
    </rPh>
    <phoneticPr fontId="35"/>
  </si>
  <si>
    <t>川崎　駿一</t>
    <rPh sb="0" eb="2">
      <t>カワサキ</t>
    </rPh>
    <rPh sb="3" eb="5">
      <t>シュンイチ</t>
    </rPh>
    <phoneticPr fontId="35"/>
  </si>
  <si>
    <t>佐宗　由紀乃</t>
    <rPh sb="0" eb="2">
      <t>サソウ</t>
    </rPh>
    <rPh sb="3" eb="5">
      <t>ユキ</t>
    </rPh>
    <rPh sb="5" eb="6">
      <t>ノ</t>
    </rPh>
    <phoneticPr fontId="35"/>
  </si>
  <si>
    <t>片倉（女）</t>
    <rPh sb="0" eb="2">
      <t>カタクラ</t>
    </rPh>
    <rPh sb="3" eb="4">
      <t>オンナ</t>
    </rPh>
    <phoneticPr fontId="35"/>
  </si>
  <si>
    <t>増渕　颯太</t>
    <rPh sb="0" eb="2">
      <t>マスブチ</t>
    </rPh>
    <rPh sb="3" eb="4">
      <t>ハヤテ</t>
    </rPh>
    <rPh sb="4" eb="5">
      <t>フト</t>
    </rPh>
    <phoneticPr fontId="35"/>
  </si>
  <si>
    <t>福生（男）</t>
    <rPh sb="0" eb="2">
      <t>フッサ</t>
    </rPh>
    <rPh sb="3" eb="4">
      <t>オトコ</t>
    </rPh>
    <phoneticPr fontId="35"/>
  </si>
  <si>
    <t>糠信　颯冴</t>
    <rPh sb="0" eb="2">
      <t>ヌカノブ</t>
    </rPh>
    <rPh sb="3" eb="4">
      <t>ハヤテ</t>
    </rPh>
    <rPh sb="4" eb="5">
      <t>サ</t>
    </rPh>
    <phoneticPr fontId="35"/>
  </si>
  <si>
    <t>多摩（男）</t>
    <rPh sb="0" eb="2">
      <t>タマ</t>
    </rPh>
    <rPh sb="3" eb="4">
      <t>オトコ</t>
    </rPh>
    <phoneticPr fontId="35"/>
  </si>
  <si>
    <t>中野　智稀</t>
    <rPh sb="0" eb="2">
      <t>ナカノ</t>
    </rPh>
    <rPh sb="3" eb="4">
      <t>トモ</t>
    </rPh>
    <rPh sb="4" eb="5">
      <t>マレ</t>
    </rPh>
    <phoneticPr fontId="35"/>
  </si>
  <si>
    <t>桑志</t>
    <rPh sb="0" eb="1">
      <t>クワ</t>
    </rPh>
    <rPh sb="1" eb="2">
      <t>ココロザシ</t>
    </rPh>
    <phoneticPr fontId="35"/>
  </si>
  <si>
    <t>小林　梨乃</t>
    <rPh sb="0" eb="2">
      <t>コバヤシ</t>
    </rPh>
    <rPh sb="3" eb="5">
      <t>リノ</t>
    </rPh>
    <phoneticPr fontId="35"/>
  </si>
  <si>
    <t>立川・男</t>
    <rPh sb="0" eb="2">
      <t>タチカワ</t>
    </rPh>
    <rPh sb="3" eb="4">
      <t>オトコ</t>
    </rPh>
    <phoneticPr fontId="19"/>
  </si>
  <si>
    <t>南平・女</t>
    <rPh sb="0" eb="2">
      <t>ナンペイ</t>
    </rPh>
    <rPh sb="3" eb="4">
      <t>オンナ</t>
    </rPh>
    <phoneticPr fontId="19"/>
  </si>
  <si>
    <t>東大和・女</t>
    <rPh sb="0" eb="3">
      <t>ヒガシヤマト</t>
    </rPh>
    <rPh sb="4" eb="5">
      <t>オンナ</t>
    </rPh>
    <phoneticPr fontId="19"/>
  </si>
  <si>
    <t>富士森・女</t>
    <rPh sb="0" eb="3">
      <t>フジモリ</t>
    </rPh>
    <rPh sb="4" eb="5">
      <t>オンナ</t>
    </rPh>
    <phoneticPr fontId="19"/>
  </si>
  <si>
    <t>松が谷・女</t>
    <rPh sb="4" eb="5">
      <t>オンナ</t>
    </rPh>
    <phoneticPr fontId="9"/>
  </si>
  <si>
    <t>八王子北・女</t>
    <rPh sb="0" eb="3">
      <t>ハチオウジ</t>
    </rPh>
    <rPh sb="3" eb="4">
      <t>キタ</t>
    </rPh>
    <rPh sb="5" eb="6">
      <t>オンナ</t>
    </rPh>
    <phoneticPr fontId="19"/>
  </si>
  <si>
    <t>富山　勇吾</t>
    <rPh sb="0" eb="2">
      <t>トミヤマ</t>
    </rPh>
    <rPh sb="3" eb="5">
      <t>ユウゴ</t>
    </rPh>
    <phoneticPr fontId="35"/>
  </si>
  <si>
    <t>日野（男）</t>
    <rPh sb="0" eb="2">
      <t>ヒノ</t>
    </rPh>
    <rPh sb="3" eb="4">
      <t>オトコ</t>
    </rPh>
    <phoneticPr fontId="35"/>
  </si>
  <si>
    <t>比留間　玲音</t>
    <rPh sb="0" eb="3">
      <t>ヒルマ</t>
    </rPh>
    <rPh sb="4" eb="5">
      <t>レイ</t>
    </rPh>
    <rPh sb="5" eb="6">
      <t>オト</t>
    </rPh>
    <phoneticPr fontId="35"/>
  </si>
  <si>
    <t>東大和（男）</t>
    <rPh sb="0" eb="3">
      <t>ヒガシヤマト</t>
    </rPh>
    <rPh sb="4" eb="5">
      <t>オトコ</t>
    </rPh>
    <phoneticPr fontId="35"/>
  </si>
  <si>
    <t>山本　有真</t>
    <rPh sb="0" eb="2">
      <t>ヤマモト</t>
    </rPh>
    <rPh sb="3" eb="4">
      <t>ユウ</t>
    </rPh>
    <rPh sb="4" eb="5">
      <t>マ</t>
    </rPh>
    <phoneticPr fontId="35"/>
  </si>
  <si>
    <t>武蔵村山（男）</t>
    <rPh sb="0" eb="4">
      <t>ムサシムラヤマ</t>
    </rPh>
    <rPh sb="5" eb="6">
      <t>オトコ</t>
    </rPh>
    <phoneticPr fontId="35"/>
  </si>
  <si>
    <t>加藤　春葵</t>
    <rPh sb="0" eb="2">
      <t>カトウ</t>
    </rPh>
    <rPh sb="3" eb="4">
      <t>ハル</t>
    </rPh>
    <rPh sb="4" eb="5">
      <t>アオイ</t>
    </rPh>
    <phoneticPr fontId="35"/>
  </si>
  <si>
    <t>小平西（男）</t>
    <rPh sb="0" eb="2">
      <t>コダイラ</t>
    </rPh>
    <rPh sb="2" eb="3">
      <t>ニシ</t>
    </rPh>
    <rPh sb="4" eb="5">
      <t>オトコ</t>
    </rPh>
    <phoneticPr fontId="35"/>
  </si>
  <si>
    <t>渡部　大雅</t>
    <rPh sb="0" eb="2">
      <t>ワタナベ</t>
    </rPh>
    <rPh sb="3" eb="5">
      <t>タイガ</t>
    </rPh>
    <phoneticPr fontId="35"/>
  </si>
  <si>
    <t>昭和（男）</t>
    <rPh sb="0" eb="2">
      <t>ショウワ</t>
    </rPh>
    <rPh sb="3" eb="4">
      <t>オトコ</t>
    </rPh>
    <phoneticPr fontId="35"/>
  </si>
  <si>
    <t>平野　壮志</t>
    <rPh sb="0" eb="2">
      <t>ヒラノ</t>
    </rPh>
    <rPh sb="3" eb="4">
      <t>ソウ</t>
    </rPh>
    <rPh sb="4" eb="5">
      <t>ココロザシ</t>
    </rPh>
    <phoneticPr fontId="35"/>
  </si>
  <si>
    <t>安達　陽葉里</t>
    <rPh sb="0" eb="2">
      <t>アダチ</t>
    </rPh>
    <rPh sb="3" eb="4">
      <t>ヨウ</t>
    </rPh>
    <rPh sb="4" eb="5">
      <t>ハ</t>
    </rPh>
    <rPh sb="5" eb="6">
      <t>リ</t>
    </rPh>
    <phoneticPr fontId="35"/>
  </si>
  <si>
    <t>多摩（女）</t>
    <rPh sb="0" eb="2">
      <t>タマ</t>
    </rPh>
    <rPh sb="3" eb="4">
      <t>オンナ</t>
    </rPh>
    <phoneticPr fontId="35"/>
  </si>
  <si>
    <t>田村　美彩希</t>
    <rPh sb="0" eb="2">
      <t>タムラ</t>
    </rPh>
    <rPh sb="3" eb="4">
      <t>ミ</t>
    </rPh>
    <rPh sb="4" eb="5">
      <t>サイ</t>
    </rPh>
    <rPh sb="5" eb="6">
      <t>キ</t>
    </rPh>
    <phoneticPr fontId="35"/>
  </si>
  <si>
    <t>武蔵村山（女）</t>
    <rPh sb="0" eb="4">
      <t>ムサシムラヤマ</t>
    </rPh>
    <rPh sb="5" eb="6">
      <t>オンナ</t>
    </rPh>
    <phoneticPr fontId="35"/>
  </si>
  <si>
    <t>山口　佑理亜</t>
    <rPh sb="0" eb="2">
      <t>ヤマグチ</t>
    </rPh>
    <rPh sb="3" eb="4">
      <t>ユウ</t>
    </rPh>
    <rPh sb="4" eb="5">
      <t>リ</t>
    </rPh>
    <rPh sb="5" eb="6">
      <t>ア</t>
    </rPh>
    <phoneticPr fontId="35"/>
  </si>
  <si>
    <t>宮迫　千夏</t>
    <rPh sb="0" eb="2">
      <t>ミヤサコ</t>
    </rPh>
    <rPh sb="3" eb="5">
      <t>チナツ</t>
    </rPh>
    <phoneticPr fontId="35"/>
  </si>
  <si>
    <t>小平西（女）</t>
    <rPh sb="0" eb="2">
      <t>コダイラ</t>
    </rPh>
    <rPh sb="2" eb="3">
      <t>ニシ</t>
    </rPh>
    <rPh sb="4" eb="5">
      <t>オンナ</t>
    </rPh>
    <phoneticPr fontId="35"/>
  </si>
  <si>
    <t>渡部　雅</t>
    <rPh sb="0" eb="2">
      <t>ワタベ</t>
    </rPh>
    <rPh sb="3" eb="4">
      <t>ミヤビ</t>
    </rPh>
    <phoneticPr fontId="35"/>
  </si>
  <si>
    <t>東大和（女）</t>
    <rPh sb="0" eb="3">
      <t>ヒガシヤマト</t>
    </rPh>
    <rPh sb="4" eb="5">
      <t>オンナ</t>
    </rPh>
    <phoneticPr fontId="35"/>
  </si>
  <si>
    <t>植野　小春</t>
    <rPh sb="0" eb="2">
      <t>ウエノ</t>
    </rPh>
    <rPh sb="3" eb="5">
      <t>コハル</t>
    </rPh>
    <phoneticPr fontId="35"/>
  </si>
  <si>
    <t>上村　海斗</t>
    <rPh sb="0" eb="2">
      <t>カミムラ</t>
    </rPh>
    <rPh sb="3" eb="4">
      <t>カイ</t>
    </rPh>
    <rPh sb="4" eb="5">
      <t>ト</t>
    </rPh>
    <phoneticPr fontId="9"/>
  </si>
  <si>
    <t>上村　桃愛</t>
    <rPh sb="0" eb="2">
      <t>ウエムラ</t>
    </rPh>
    <rPh sb="3" eb="4">
      <t>モモ</t>
    </rPh>
    <rPh sb="4" eb="5">
      <t>アイ</t>
    </rPh>
    <phoneticPr fontId="9"/>
  </si>
  <si>
    <t>日野台(女)</t>
    <rPh sb="0" eb="3">
      <t>ヒノダイ</t>
    </rPh>
    <rPh sb="4" eb="5">
      <t>オンナ</t>
    </rPh>
    <phoneticPr fontId="9"/>
  </si>
  <si>
    <t>佐藤　月美</t>
    <rPh sb="0" eb="2">
      <t>サトウ</t>
    </rPh>
    <rPh sb="3" eb="5">
      <t>ツキミ</t>
    </rPh>
    <phoneticPr fontId="9"/>
  </si>
  <si>
    <t>前田　愛恵実</t>
    <rPh sb="0" eb="2">
      <t>マエダ</t>
    </rPh>
    <rPh sb="3" eb="4">
      <t>アイ</t>
    </rPh>
    <rPh sb="4" eb="6">
      <t>エミ</t>
    </rPh>
    <phoneticPr fontId="9"/>
  </si>
  <si>
    <t>神代(女)</t>
    <rPh sb="0" eb="2">
      <t>ジンダイ</t>
    </rPh>
    <rPh sb="3" eb="4">
      <t>オンナ</t>
    </rPh>
    <phoneticPr fontId="9"/>
  </si>
  <si>
    <t>若穂囲　誠哉</t>
    <rPh sb="0" eb="1">
      <t>ワカ</t>
    </rPh>
    <rPh sb="1" eb="3">
      <t>ホイ</t>
    </rPh>
    <rPh sb="4" eb="6">
      <t>セイヤ</t>
    </rPh>
    <phoneticPr fontId="9"/>
  </si>
  <si>
    <t>北村　建人</t>
    <rPh sb="0" eb="2">
      <t>キタムラ</t>
    </rPh>
    <rPh sb="3" eb="4">
      <t>ケン</t>
    </rPh>
    <rPh sb="4" eb="5">
      <t>ヒト</t>
    </rPh>
    <phoneticPr fontId="9"/>
  </si>
  <si>
    <t>田中　太晟</t>
    <rPh sb="0" eb="2">
      <t>タナカ</t>
    </rPh>
    <rPh sb="3" eb="4">
      <t>タ</t>
    </rPh>
    <phoneticPr fontId="9"/>
  </si>
  <si>
    <t>小川　大稀</t>
    <rPh sb="0" eb="2">
      <t>オガワ</t>
    </rPh>
    <rPh sb="3" eb="5">
      <t>ダイキ</t>
    </rPh>
    <phoneticPr fontId="9"/>
  </si>
  <si>
    <t>古性　暖</t>
    <rPh sb="0" eb="2">
      <t>フルショウ</t>
    </rPh>
    <rPh sb="3" eb="4">
      <t>ダン</t>
    </rPh>
    <phoneticPr fontId="9"/>
  </si>
  <si>
    <t>江口　詩歩</t>
    <rPh sb="0" eb="2">
      <t>エグチ</t>
    </rPh>
    <rPh sb="3" eb="5">
      <t>シホ</t>
    </rPh>
    <phoneticPr fontId="9"/>
  </si>
  <si>
    <t>松が谷(女)</t>
    <rPh sb="0" eb="1">
      <t>マツ</t>
    </rPh>
    <rPh sb="2" eb="3">
      <t>ヤ</t>
    </rPh>
    <rPh sb="4" eb="5">
      <t>オンナ</t>
    </rPh>
    <phoneticPr fontId="9"/>
  </si>
  <si>
    <t>清水　咲羅</t>
    <rPh sb="0" eb="2">
      <t>シミズ</t>
    </rPh>
    <rPh sb="3" eb="4">
      <t>サキ</t>
    </rPh>
    <rPh sb="4" eb="5">
      <t>ラ</t>
    </rPh>
    <phoneticPr fontId="9"/>
  </si>
  <si>
    <t>上村　健斗</t>
    <rPh sb="0" eb="2">
      <t>カミムラ</t>
    </rPh>
    <rPh sb="3" eb="4">
      <t>ケン</t>
    </rPh>
    <rPh sb="4" eb="5">
      <t>ト</t>
    </rPh>
    <phoneticPr fontId="9"/>
  </si>
  <si>
    <t>片倉(男)</t>
    <rPh sb="0" eb="2">
      <t>カタクラ</t>
    </rPh>
    <rPh sb="3" eb="4">
      <t>オトコ</t>
    </rPh>
    <phoneticPr fontId="9"/>
  </si>
  <si>
    <t>日下田　優</t>
    <rPh sb="0" eb="3">
      <t>ヒゲタ</t>
    </rPh>
    <rPh sb="4" eb="5">
      <t>ユウ</t>
    </rPh>
    <phoneticPr fontId="9"/>
  </si>
  <si>
    <t>山崎(男)</t>
    <rPh sb="0" eb="2">
      <t>ヤマサキ</t>
    </rPh>
    <rPh sb="3" eb="4">
      <t>オトコ</t>
    </rPh>
    <phoneticPr fontId="9"/>
  </si>
  <si>
    <t>赤木　　奨　　</t>
    <rPh sb="0" eb="2">
      <t>アカギ</t>
    </rPh>
    <rPh sb="4" eb="5">
      <t>ショウ</t>
    </rPh>
    <phoneticPr fontId="9"/>
  </si>
  <si>
    <t>遠藤　悠生</t>
    <rPh sb="0" eb="2">
      <t>エンドウ</t>
    </rPh>
    <rPh sb="3" eb="4">
      <t>ユウ</t>
    </rPh>
    <rPh sb="4" eb="5">
      <t>セイ</t>
    </rPh>
    <phoneticPr fontId="9"/>
  </si>
  <si>
    <t>柿ケ尾　優樹</t>
    <rPh sb="0" eb="1">
      <t>カキ</t>
    </rPh>
    <rPh sb="2" eb="3">
      <t>オ</t>
    </rPh>
    <rPh sb="4" eb="5">
      <t>ユウ</t>
    </rPh>
    <rPh sb="5" eb="6">
      <t>ジュ</t>
    </rPh>
    <phoneticPr fontId="9"/>
  </si>
  <si>
    <t>印牧　瀬菜</t>
    <rPh sb="0" eb="1">
      <t>イン</t>
    </rPh>
    <rPh sb="1" eb="2">
      <t>マキ</t>
    </rPh>
    <rPh sb="3" eb="4">
      <t>セ</t>
    </rPh>
    <rPh sb="4" eb="5">
      <t>ナ</t>
    </rPh>
    <phoneticPr fontId="9"/>
  </si>
  <si>
    <t>久代　このみ</t>
    <rPh sb="0" eb="2">
      <t>クシロ</t>
    </rPh>
    <phoneticPr fontId="9"/>
  </si>
  <si>
    <t>久保田　晋平</t>
    <rPh sb="0" eb="3">
      <t>クボタ</t>
    </rPh>
    <rPh sb="4" eb="6">
      <t>シンペイ</t>
    </rPh>
    <phoneticPr fontId="9"/>
  </si>
  <si>
    <t>小坂　柊真</t>
    <rPh sb="0" eb="2">
      <t>コサカ</t>
    </rPh>
    <rPh sb="3" eb="4">
      <t>ヒイラギ</t>
    </rPh>
    <rPh sb="4" eb="5">
      <t>マコト</t>
    </rPh>
    <phoneticPr fontId="9"/>
  </si>
  <si>
    <t>齋藤　藍花</t>
    <rPh sb="0" eb="2">
      <t>サイトウ</t>
    </rPh>
    <rPh sb="3" eb="4">
      <t>アイ</t>
    </rPh>
    <rPh sb="4" eb="5">
      <t>ハナ</t>
    </rPh>
    <phoneticPr fontId="9"/>
  </si>
  <si>
    <t>下田　悠基</t>
    <rPh sb="0" eb="2">
      <t>シモダ</t>
    </rPh>
    <rPh sb="3" eb="4">
      <t>ユウ</t>
    </rPh>
    <rPh sb="4" eb="5">
      <t>モト</t>
    </rPh>
    <phoneticPr fontId="9"/>
  </si>
  <si>
    <t>平野　亜美</t>
    <rPh sb="0" eb="2">
      <t>ヒラノ</t>
    </rPh>
    <rPh sb="3" eb="5">
      <t>アミ</t>
    </rPh>
    <phoneticPr fontId="9"/>
  </si>
  <si>
    <t>福尾　菜李</t>
    <rPh sb="0" eb="2">
      <t>フクオ</t>
    </rPh>
    <rPh sb="3" eb="4">
      <t>ナ</t>
    </rPh>
    <rPh sb="4" eb="5">
      <t>リ</t>
    </rPh>
    <phoneticPr fontId="9"/>
  </si>
  <si>
    <t>窪田　亜美</t>
    <rPh sb="0" eb="2">
      <t>クボタ</t>
    </rPh>
    <rPh sb="3" eb="5">
      <t>アミ</t>
    </rPh>
    <phoneticPr fontId="9"/>
  </si>
  <si>
    <t>矢部　安優城</t>
    <rPh sb="0" eb="2">
      <t>ヤベ</t>
    </rPh>
    <rPh sb="3" eb="4">
      <t>アン</t>
    </rPh>
    <rPh sb="4" eb="5">
      <t>ユウ</t>
    </rPh>
    <rPh sb="5" eb="6">
      <t>シロ</t>
    </rPh>
    <phoneticPr fontId="9"/>
  </si>
  <si>
    <t>紫牟田　将志</t>
    <rPh sb="0" eb="3">
      <t>シムタ</t>
    </rPh>
    <rPh sb="4" eb="6">
      <t>マサシ</t>
    </rPh>
    <phoneticPr fontId="9"/>
  </si>
  <si>
    <t>冨吉　七海</t>
    <rPh sb="0" eb="2">
      <t>トミヨシ</t>
    </rPh>
    <rPh sb="3" eb="5">
      <t>ナナミ</t>
    </rPh>
    <phoneticPr fontId="9"/>
  </si>
  <si>
    <t>萩原　茉咲</t>
    <rPh sb="0" eb="2">
      <t>ハギワラ</t>
    </rPh>
    <rPh sb="3" eb="4">
      <t>マツ</t>
    </rPh>
    <rPh sb="4" eb="5">
      <t>サキ</t>
    </rPh>
    <phoneticPr fontId="9"/>
  </si>
  <si>
    <t>三好　杏里</t>
    <rPh sb="0" eb="2">
      <t>ミヨシ</t>
    </rPh>
    <rPh sb="3" eb="5">
      <t>アンリ</t>
    </rPh>
    <phoneticPr fontId="9"/>
  </si>
  <si>
    <t>鹿野　烈志</t>
    <rPh sb="0" eb="2">
      <t>カノ</t>
    </rPh>
    <rPh sb="3" eb="4">
      <t>レツ</t>
    </rPh>
    <rPh sb="4" eb="5">
      <t>ココロザシ</t>
    </rPh>
    <phoneticPr fontId="9"/>
  </si>
  <si>
    <t>小竹　彩菜</t>
    <rPh sb="0" eb="2">
      <t>コタケ</t>
    </rPh>
    <rPh sb="3" eb="4">
      <t>アヤ</t>
    </rPh>
    <rPh sb="4" eb="5">
      <t>ナ</t>
    </rPh>
    <phoneticPr fontId="9"/>
  </si>
  <si>
    <t>村尾　瑞希</t>
    <rPh sb="0" eb="2">
      <t>ムラオ</t>
    </rPh>
    <rPh sb="3" eb="5">
      <t>ミズキ</t>
    </rPh>
    <phoneticPr fontId="9"/>
  </si>
  <si>
    <t>新宿</t>
    <rPh sb="0" eb="2">
      <t>シンジュク</t>
    </rPh>
    <phoneticPr fontId="9"/>
  </si>
  <si>
    <t>【平成２９年入試問題得点】</t>
    <phoneticPr fontId="9"/>
  </si>
  <si>
    <t>【平成３０年入試問題得点】</t>
    <phoneticPr fontId="9"/>
  </si>
  <si>
    <t>（Ｌ）</t>
    <phoneticPr fontId="9"/>
  </si>
  <si>
    <t>（Ｌ）</t>
    <phoneticPr fontId="9"/>
  </si>
  <si>
    <t>×</t>
    <phoneticPr fontId="9"/>
  </si>
  <si>
    <t>小島　稜</t>
    <rPh sb="0" eb="2">
      <t>コジマ</t>
    </rPh>
    <rPh sb="3" eb="4">
      <t>リョウ</t>
    </rPh>
    <phoneticPr fontId="1"/>
  </si>
  <si>
    <t>橋口　千穂</t>
    <rPh sb="0" eb="2">
      <t>ハシグチ</t>
    </rPh>
    <rPh sb="3" eb="5">
      <t>チホ</t>
    </rPh>
    <phoneticPr fontId="1"/>
  </si>
  <si>
    <t>橋口　千紗</t>
    <rPh sb="0" eb="2">
      <t>ハシグチ</t>
    </rPh>
    <rPh sb="3" eb="5">
      <t>チサ</t>
    </rPh>
    <phoneticPr fontId="1"/>
  </si>
  <si>
    <t>野中　菜々美</t>
    <rPh sb="0" eb="2">
      <t>ノナカ</t>
    </rPh>
    <rPh sb="3" eb="6">
      <t>ナナミ</t>
    </rPh>
    <phoneticPr fontId="1"/>
  </si>
  <si>
    <t>松原　楓華</t>
    <rPh sb="0" eb="2">
      <t>マツバラ</t>
    </rPh>
    <rPh sb="3" eb="5">
      <t>フウカ</t>
    </rPh>
    <phoneticPr fontId="1"/>
  </si>
  <si>
    <t>塩田　春菜</t>
    <rPh sb="0" eb="2">
      <t>シオダ</t>
    </rPh>
    <rPh sb="3" eb="5">
      <t>ハルナ</t>
    </rPh>
    <phoneticPr fontId="1"/>
  </si>
  <si>
    <t>平井　日菜</t>
    <rPh sb="0" eb="2">
      <t>ヒライ</t>
    </rPh>
    <rPh sb="3" eb="4">
      <t>ヒ</t>
    </rPh>
    <rPh sb="4" eb="5">
      <t>ナ</t>
    </rPh>
    <phoneticPr fontId="1"/>
  </si>
  <si>
    <t>石井　咲奈</t>
    <rPh sb="0" eb="2">
      <t>イシイ</t>
    </rPh>
    <rPh sb="3" eb="4">
      <t>サキ</t>
    </rPh>
    <rPh sb="4" eb="5">
      <t>ナ</t>
    </rPh>
    <phoneticPr fontId="1"/>
  </si>
  <si>
    <t>加藤　璃音</t>
    <rPh sb="0" eb="2">
      <t>カトウ</t>
    </rPh>
    <rPh sb="3" eb="4">
      <t>リ</t>
    </rPh>
    <rPh sb="4" eb="5">
      <t>ネ</t>
    </rPh>
    <phoneticPr fontId="1"/>
  </si>
  <si>
    <t>横山　桃香</t>
    <rPh sb="0" eb="2">
      <t>ヨコヤマ</t>
    </rPh>
    <rPh sb="3" eb="5">
      <t>モモカ</t>
    </rPh>
    <phoneticPr fontId="1"/>
  </si>
  <si>
    <t>藤田　諒子</t>
    <rPh sb="0" eb="2">
      <t>フジタ</t>
    </rPh>
    <rPh sb="3" eb="5">
      <t>リョウコ</t>
    </rPh>
    <phoneticPr fontId="1"/>
  </si>
  <si>
    <t>小林　歩夢</t>
    <rPh sb="0" eb="2">
      <t>コバヤシ</t>
    </rPh>
    <rPh sb="3" eb="5">
      <t>アユム</t>
    </rPh>
    <phoneticPr fontId="1"/>
  </si>
  <si>
    <t>米倉　凛空</t>
    <rPh sb="0" eb="2">
      <t>ヨネクラ</t>
    </rPh>
    <rPh sb="3" eb="4">
      <t>リン</t>
    </rPh>
    <rPh sb="4" eb="5">
      <t>クウ</t>
    </rPh>
    <phoneticPr fontId="1"/>
  </si>
  <si>
    <t>臼井　奈月</t>
    <rPh sb="0" eb="2">
      <t>ウスイ</t>
    </rPh>
    <rPh sb="3" eb="4">
      <t>ナ</t>
    </rPh>
    <rPh sb="4" eb="5">
      <t>ツキ</t>
    </rPh>
    <phoneticPr fontId="1"/>
  </si>
  <si>
    <t>山本　若夏</t>
    <rPh sb="0" eb="2">
      <t>ヤマモト</t>
    </rPh>
    <rPh sb="3" eb="4">
      <t>ワカ</t>
    </rPh>
    <rPh sb="4" eb="5">
      <t>ナツ</t>
    </rPh>
    <phoneticPr fontId="1"/>
  </si>
  <si>
    <t>柏木　紗里那</t>
    <rPh sb="0" eb="2">
      <t>カシワギ</t>
    </rPh>
    <rPh sb="3" eb="6">
      <t>サリナ</t>
    </rPh>
    <phoneticPr fontId="1"/>
  </si>
  <si>
    <t>庄内　真波路</t>
    <rPh sb="0" eb="2">
      <t>ショウナイ</t>
    </rPh>
    <rPh sb="3" eb="4">
      <t>マ</t>
    </rPh>
    <rPh sb="4" eb="5">
      <t>ハ</t>
    </rPh>
    <rPh sb="5" eb="6">
      <t>ロ</t>
    </rPh>
    <phoneticPr fontId="1"/>
  </si>
  <si>
    <t>曾木　友毬</t>
    <rPh sb="0" eb="2">
      <t>ソギ</t>
    </rPh>
    <rPh sb="3" eb="4">
      <t>ユウ</t>
    </rPh>
    <rPh sb="4" eb="5">
      <t>マリ</t>
    </rPh>
    <phoneticPr fontId="1"/>
  </si>
  <si>
    <t>川原田　萌</t>
    <rPh sb="0" eb="3">
      <t>カワハラダ</t>
    </rPh>
    <rPh sb="4" eb="5">
      <t>モエ</t>
    </rPh>
    <phoneticPr fontId="1"/>
  </si>
  <si>
    <t>鈴木　いこい</t>
    <rPh sb="0" eb="2">
      <t>スズキ</t>
    </rPh>
    <phoneticPr fontId="1"/>
  </si>
  <si>
    <t>中沢　涼</t>
    <rPh sb="0" eb="2">
      <t>ナカザワ</t>
    </rPh>
    <rPh sb="3" eb="4">
      <t>リョウ</t>
    </rPh>
    <phoneticPr fontId="1"/>
  </si>
  <si>
    <t>△</t>
    <phoneticPr fontId="9"/>
  </si>
  <si>
    <t>×</t>
    <phoneticPr fontId="9"/>
  </si>
  <si>
    <t>△</t>
    <phoneticPr fontId="9"/>
  </si>
  <si>
    <t>南平(男)</t>
    <rPh sb="0" eb="2">
      <t>ミナミダイラ</t>
    </rPh>
    <rPh sb="3" eb="4">
      <t>オトコ</t>
    </rPh>
    <phoneticPr fontId="9"/>
  </si>
  <si>
    <t>×</t>
    <phoneticPr fontId="9"/>
  </si>
  <si>
    <t>△</t>
    <phoneticPr fontId="9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</si>
</sst>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);[Red]\(0.00\)"/>
    <numFmt numFmtId="178" formatCode="0.00_ "/>
    <numFmt numFmtId="179" formatCode="0_ "/>
    <numFmt numFmtId="180" formatCode="0_);[Red]\(0\)"/>
  </numFmts>
  <fonts count="5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theme="4" tint="-0.249977111117893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1"/>
      <color rgb="FF00206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2"/>
      <name val="ＭＳ Ｐゴシック"/>
      <family val="2"/>
      <charset val="128"/>
    </font>
    <font>
      <sz val="11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color rgb="FF002060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name val="ＭＳ 明朝"/>
      <family val="1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2"/>
      <color theme="1" tint="4.9989318521683403E-2"/>
      <name val="ＭＳ Ｐゴシック"/>
      <family val="3"/>
      <charset val="128"/>
    </font>
    <font>
      <sz val="11"/>
      <color theme="3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b/>
      <sz val="12"/>
      <color rgb="FFFF0000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b/>
      <sz val="9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color rgb="FF000000"/>
      <name val="Calibri"/>
      <family val="2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4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b/>
      <sz val="8"/>
      <color rgb="FFFF000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15D6DB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6">
    <xf numFmtId="0" fontId="0" fillId="0" borderId="0"/>
    <xf numFmtId="0" fontId="8" fillId="0" borderId="0">
      <alignment vertical="center"/>
    </xf>
    <xf numFmtId="0" fontId="7" fillId="0" borderId="0">
      <alignment vertical="center"/>
    </xf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/>
    <xf numFmtId="0" fontId="4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</cellStyleXfs>
  <cellXfs count="698">
    <xf numFmtId="0" fontId="0" fillId="0" borderId="0" xfId="0"/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/>
    <xf numFmtId="49" fontId="12" fillId="0" borderId="1" xfId="0" applyNumberFormat="1" applyFont="1" applyBorder="1" applyAlignment="1">
      <alignment horizontal="right" vertical="center"/>
    </xf>
    <xf numFmtId="0" fontId="0" fillId="0" borderId="0" xfId="0" applyBorder="1"/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12" fillId="0" borderId="1" xfId="0" applyFont="1" applyBorder="1" applyAlignment="1">
      <alignment horizontal="right"/>
    </xf>
    <xf numFmtId="0" fontId="0" fillId="0" borderId="1" xfId="0" applyFill="1" applyBorder="1"/>
    <xf numFmtId="0" fontId="12" fillId="0" borderId="1" xfId="0" applyFont="1" applyFill="1" applyBorder="1"/>
    <xf numFmtId="0" fontId="12" fillId="2" borderId="1" xfId="0" applyFont="1" applyFill="1" applyBorder="1" applyAlignment="1">
      <alignment vertical="center"/>
    </xf>
    <xf numFmtId="176" fontId="12" fillId="0" borderId="1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177" fontId="12" fillId="0" borderId="1" xfId="0" applyNumberFormat="1" applyFont="1" applyBorder="1" applyAlignment="1">
      <alignment horizontal="right"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9" fontId="0" fillId="0" borderId="0" xfId="0" applyNumberFormat="1"/>
    <xf numFmtId="0" fontId="15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1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center" vertical="center"/>
    </xf>
    <xf numFmtId="177" fontId="12" fillId="0" borderId="6" xfId="0" applyNumberFormat="1" applyFont="1" applyBorder="1" applyAlignment="1">
      <alignment horizontal="right" vertical="center"/>
    </xf>
    <xf numFmtId="176" fontId="12" fillId="0" borderId="6" xfId="0" applyNumberFormat="1" applyFont="1" applyBorder="1" applyAlignment="1">
      <alignment horizontal="right" vertical="center"/>
    </xf>
    <xf numFmtId="49" fontId="12" fillId="0" borderId="6" xfId="0" applyNumberFormat="1" applyFont="1" applyBorder="1" applyAlignment="1">
      <alignment horizontal="right" vertical="center"/>
    </xf>
    <xf numFmtId="49" fontId="12" fillId="0" borderId="7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right" vertical="center"/>
    </xf>
    <xf numFmtId="176" fontId="0" fillId="0" borderId="0" xfId="0" applyNumberFormat="1" applyFill="1"/>
    <xf numFmtId="0" fontId="0" fillId="0" borderId="5" xfId="0" applyFont="1" applyFill="1" applyBorder="1" applyAlignment="1">
      <alignment vertical="center"/>
    </xf>
    <xf numFmtId="0" fontId="15" fillId="0" borderId="0" xfId="0" applyFont="1" applyFill="1"/>
    <xf numFmtId="0" fontId="2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12" fillId="2" borderId="5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177" fontId="25" fillId="0" borderId="1" xfId="0" applyNumberFormat="1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9" fontId="0" fillId="0" borderId="0" xfId="0" applyNumberFormat="1" applyAlignment="1"/>
    <xf numFmtId="0" fontId="0" fillId="0" borderId="0" xfId="0" applyFill="1" applyAlignment="1"/>
    <xf numFmtId="0" fontId="0" fillId="6" borderId="1" xfId="0" applyFill="1" applyBorder="1" applyAlignment="1"/>
    <xf numFmtId="0" fontId="0" fillId="3" borderId="1" xfId="0" applyFill="1" applyBorder="1" applyAlignment="1"/>
    <xf numFmtId="0" fontId="26" fillId="2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6" xfId="0" applyFont="1" applyFill="1" applyBorder="1" applyAlignment="1">
      <alignment horizontal="right" vertical="center"/>
    </xf>
    <xf numFmtId="0" fontId="12" fillId="5" borderId="5" xfId="0" applyFont="1" applyFill="1" applyBorder="1" applyAlignment="1">
      <alignment vertical="center"/>
    </xf>
    <xf numFmtId="0" fontId="18" fillId="5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26" fillId="0" borderId="1" xfId="0" applyFont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26" fillId="6" borderId="6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2" borderId="6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right" vertical="center"/>
    </xf>
    <xf numFmtId="0" fontId="2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right" vertical="center"/>
    </xf>
    <xf numFmtId="0" fontId="28" fillId="0" borderId="0" xfId="0" applyFont="1"/>
    <xf numFmtId="0" fontId="22" fillId="2" borderId="6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29" fillId="0" borderId="0" xfId="0" applyFont="1"/>
    <xf numFmtId="0" fontId="0" fillId="2" borderId="1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Border="1" applyAlignment="1"/>
    <xf numFmtId="177" fontId="12" fillId="0" borderId="0" xfId="0" applyNumberFormat="1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0" fontId="26" fillId="6" borderId="1" xfId="0" applyFont="1" applyFill="1" applyBorder="1" applyAlignment="1">
      <alignment vertical="center"/>
    </xf>
    <xf numFmtId="0" fontId="0" fillId="6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26" fillId="6" borderId="1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vertical="center"/>
    </xf>
    <xf numFmtId="0" fontId="24" fillId="0" borderId="0" xfId="0" applyFont="1" applyBorder="1" applyAlignment="1">
      <alignment horizontal="right" vertical="center"/>
    </xf>
    <xf numFmtId="0" fontId="12" fillId="0" borderId="5" xfId="14" applyFont="1" applyFill="1" applyBorder="1" applyAlignment="1">
      <alignment vertical="center"/>
    </xf>
    <xf numFmtId="0" fontId="12" fillId="0" borderId="1" xfId="14" applyFont="1" applyFill="1" applyBorder="1" applyAlignment="1">
      <alignment vertical="center"/>
    </xf>
    <xf numFmtId="0" fontId="11" fillId="0" borderId="5" xfId="14" applyFill="1" applyBorder="1" applyAlignment="1">
      <alignment horizontal="right" vertical="center"/>
    </xf>
    <xf numFmtId="0" fontId="11" fillId="0" borderId="1" xfId="14" applyFill="1" applyBorder="1" applyAlignment="1">
      <alignment horizontal="right" vertical="center"/>
    </xf>
    <xf numFmtId="0" fontId="11" fillId="0" borderId="5" xfId="14" applyFill="1" applyBorder="1" applyAlignment="1">
      <alignment vertical="center"/>
    </xf>
    <xf numFmtId="0" fontId="11" fillId="0" borderId="1" xfId="14" applyFill="1" applyBorder="1" applyAlignment="1">
      <alignment vertical="center"/>
    </xf>
    <xf numFmtId="0" fontId="11" fillId="0" borderId="1" xfId="14" applyFont="1" applyFill="1" applyBorder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178" fontId="12" fillId="9" borderId="1" xfId="0" applyNumberFormat="1" applyFont="1" applyFill="1" applyBorder="1" applyAlignment="1" applyProtection="1">
      <alignment horizontal="right"/>
      <protection locked="0"/>
    </xf>
    <xf numFmtId="177" fontId="12" fillId="9" borderId="1" xfId="0" applyNumberFormat="1" applyFont="1" applyFill="1" applyBorder="1" applyAlignment="1" applyProtection="1">
      <alignment horizontal="right"/>
      <protection locked="0"/>
    </xf>
    <xf numFmtId="179" fontId="31" fillId="9" borderId="1" xfId="0" applyNumberFormat="1" applyFont="1" applyFill="1" applyBorder="1" applyAlignment="1" applyProtection="1">
      <alignment horizontal="center"/>
      <protection locked="0"/>
    </xf>
    <xf numFmtId="177" fontId="12" fillId="9" borderId="1" xfId="0" applyNumberFormat="1" applyFont="1" applyFill="1" applyBorder="1" applyAlignment="1" applyProtection="1">
      <alignment horizontal="center" shrinkToFit="1"/>
      <protection locked="0"/>
    </xf>
    <xf numFmtId="9" fontId="12" fillId="9" borderId="1" xfId="15" applyFont="1" applyFill="1" applyBorder="1" applyAlignment="1" applyProtection="1">
      <alignment horizontal="center" shrinkToFit="1"/>
      <protection locked="0"/>
    </xf>
    <xf numFmtId="180" fontId="12" fillId="9" borderId="1" xfId="0" applyNumberFormat="1" applyFont="1" applyFill="1" applyBorder="1" applyAlignment="1" applyProtection="1">
      <alignment horizontal="center" shrinkToFit="1"/>
      <protection locked="0"/>
    </xf>
    <xf numFmtId="179" fontId="32" fillId="9" borderId="1" xfId="0" applyNumberFormat="1" applyFont="1" applyFill="1" applyBorder="1" applyProtection="1">
      <protection locked="0"/>
    </xf>
    <xf numFmtId="9" fontId="32" fillId="9" borderId="1" xfId="15" applyFont="1" applyFill="1" applyBorder="1" applyAlignment="1" applyProtection="1">
      <protection locked="0"/>
    </xf>
    <xf numFmtId="180" fontId="33" fillId="9" borderId="1" xfId="0" applyNumberFormat="1" applyFont="1" applyFill="1" applyBorder="1" applyProtection="1">
      <protection locked="0"/>
    </xf>
    <xf numFmtId="0" fontId="32" fillId="9" borderId="1" xfId="0" applyFont="1" applyFill="1" applyBorder="1" applyProtection="1">
      <protection locked="0"/>
    </xf>
    <xf numFmtId="9" fontId="32" fillId="9" borderId="1" xfId="15" applyFont="1" applyFill="1" applyBorder="1" applyAlignment="1" applyProtection="1">
      <alignment horizontal="right"/>
      <protection locked="0"/>
    </xf>
    <xf numFmtId="0" fontId="34" fillId="9" borderId="1" xfId="0" applyFont="1" applyFill="1" applyBorder="1" applyAlignment="1" applyProtection="1">
      <alignment horizontal="right"/>
      <protection locked="0"/>
    </xf>
    <xf numFmtId="9" fontId="32" fillId="9" borderId="1" xfId="15" applyNumberFormat="1" applyFont="1" applyFill="1" applyBorder="1" applyAlignment="1" applyProtection="1">
      <alignment horizontal="right"/>
      <protection locked="0"/>
    </xf>
    <xf numFmtId="179" fontId="32" fillId="9" borderId="1" xfId="0" applyNumberFormat="1" applyFont="1" applyFill="1" applyBorder="1" applyAlignment="1" applyProtection="1">
      <alignment vertical="center"/>
      <protection locked="0"/>
    </xf>
    <xf numFmtId="9" fontId="32" fillId="9" borderId="1" xfId="15" applyFont="1" applyFill="1" applyBorder="1" applyAlignment="1" applyProtection="1">
      <alignment vertical="center"/>
      <protection locked="0"/>
    </xf>
    <xf numFmtId="0" fontId="32" fillId="9" borderId="1" xfId="0" applyFont="1" applyFill="1" applyBorder="1" applyAlignment="1" applyProtection="1">
      <alignment vertical="center"/>
      <protection locked="0"/>
    </xf>
    <xf numFmtId="0" fontId="34" fillId="9" borderId="1" xfId="0" applyFont="1" applyFill="1" applyBorder="1" applyAlignment="1" applyProtection="1">
      <alignment horizontal="right" vertical="center"/>
      <protection locked="0"/>
    </xf>
    <xf numFmtId="0" fontId="0" fillId="0" borderId="0" xfId="0" applyFill="1" applyBorder="1"/>
    <xf numFmtId="49" fontId="15" fillId="0" borderId="0" xfId="0" applyNumberFormat="1" applyFont="1" applyFill="1" applyAlignment="1">
      <alignment horizontal="left" vertical="center"/>
    </xf>
    <xf numFmtId="0" fontId="0" fillId="8" borderId="1" xfId="0" applyFont="1" applyFill="1" applyBorder="1" applyAlignment="1">
      <alignment horizontal="center" vertical="center"/>
    </xf>
    <xf numFmtId="178" fontId="12" fillId="9" borderId="1" xfId="0" applyNumberFormat="1" applyFont="1" applyFill="1" applyBorder="1" applyAlignment="1" applyProtection="1">
      <alignment horizontal="right" vertical="center"/>
      <protection locked="0"/>
    </xf>
    <xf numFmtId="177" fontId="12" fillId="9" borderId="1" xfId="0" applyNumberFormat="1" applyFont="1" applyFill="1" applyBorder="1" applyAlignment="1" applyProtection="1">
      <alignment horizontal="right" vertical="center"/>
      <protection locked="0"/>
    </xf>
    <xf numFmtId="0" fontId="12" fillId="5" borderId="5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177" fontId="12" fillId="0" borderId="1" xfId="0" applyNumberFormat="1" applyFont="1" applyFill="1" applyBorder="1" applyAlignment="1">
      <alignment horizontal="right" vertical="center"/>
    </xf>
    <xf numFmtId="0" fontId="11" fillId="0" borderId="5" xfId="3" applyFill="1" applyBorder="1" applyAlignment="1">
      <alignment vertical="center"/>
    </xf>
    <xf numFmtId="0" fontId="11" fillId="0" borderId="1" xfId="3" applyFill="1" applyBorder="1" applyAlignment="1">
      <alignment vertical="center"/>
    </xf>
    <xf numFmtId="0" fontId="11" fillId="0" borderId="1" xfId="3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2" fillId="8" borderId="5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2" fillId="10" borderId="1" xfId="0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12" fillId="12" borderId="1" xfId="0" applyFont="1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0" fontId="27" fillId="0" borderId="1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3" borderId="6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177" fontId="12" fillId="0" borderId="6" xfId="0" applyNumberFormat="1" applyFont="1" applyFill="1" applyBorder="1" applyAlignment="1">
      <alignment horizontal="right" vertical="center"/>
    </xf>
    <xf numFmtId="176" fontId="12" fillId="0" borderId="6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vertical="center"/>
    </xf>
    <xf numFmtId="177" fontId="1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80" fontId="33" fillId="9" borderId="1" xfId="0" applyNumberFormat="1" applyFont="1" applyFill="1" applyBorder="1" applyAlignment="1" applyProtection="1">
      <alignment vertical="center"/>
      <protection locked="0"/>
    </xf>
    <xf numFmtId="0" fontId="12" fillId="4" borderId="1" xfId="0" applyFont="1" applyFill="1" applyBorder="1" applyAlignment="1">
      <alignment vertical="center"/>
    </xf>
    <xf numFmtId="0" fontId="0" fillId="15" borderId="1" xfId="0" applyFill="1" applyBorder="1" applyAlignment="1">
      <alignment horizontal="center" vertical="center"/>
    </xf>
    <xf numFmtId="0" fontId="12" fillId="15" borderId="1" xfId="0" applyFon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27" fillId="2" borderId="16" xfId="0" applyFont="1" applyFill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right" vertical="center"/>
    </xf>
    <xf numFmtId="0" fontId="15" fillId="0" borderId="15" xfId="0" applyFont="1" applyFill="1" applyBorder="1" applyAlignment="1">
      <alignment horizontal="right" vertical="center"/>
    </xf>
    <xf numFmtId="0" fontId="12" fillId="0" borderId="21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right" vertical="center"/>
    </xf>
    <xf numFmtId="0" fontId="27" fillId="0" borderId="17" xfId="0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right" vertical="center"/>
    </xf>
    <xf numFmtId="0" fontId="15" fillId="2" borderId="15" xfId="0" applyFont="1" applyFill="1" applyBorder="1" applyAlignment="1">
      <alignment horizontal="right" vertical="center"/>
    </xf>
    <xf numFmtId="0" fontId="12" fillId="0" borderId="16" xfId="0" applyFont="1" applyBorder="1" applyAlignment="1">
      <alignment horizontal="center" vertical="center"/>
    </xf>
    <xf numFmtId="0" fontId="27" fillId="2" borderId="17" xfId="0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right" vertical="center"/>
    </xf>
    <xf numFmtId="0" fontId="12" fillId="0" borderId="22" xfId="0" applyFont="1" applyFill="1" applyBorder="1" applyAlignment="1">
      <alignment vertical="center"/>
    </xf>
    <xf numFmtId="0" fontId="12" fillId="0" borderId="23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7" fillId="2" borderId="19" xfId="0" applyFont="1" applyFill="1" applyBorder="1" applyAlignment="1">
      <alignment horizontal="right" vertical="center"/>
    </xf>
    <xf numFmtId="49" fontId="0" fillId="0" borderId="0" xfId="0" applyNumberFormat="1"/>
    <xf numFmtId="49" fontId="15" fillId="0" borderId="0" xfId="0" applyNumberFormat="1" applyFont="1" applyFill="1" applyAlignment="1">
      <alignment horizontal="center" vertical="center"/>
    </xf>
    <xf numFmtId="49" fontId="29" fillId="0" borderId="0" xfId="0" applyNumberFormat="1" applyFont="1"/>
    <xf numFmtId="49" fontId="29" fillId="0" borderId="0" xfId="0" applyNumberFormat="1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12" fillId="7" borderId="1" xfId="0" applyFont="1" applyFill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0" fontId="0" fillId="0" borderId="1" xfId="16" applyFont="1" applyFill="1" applyBorder="1" applyAlignment="1">
      <alignment horizontal="center" vertical="center"/>
    </xf>
    <xf numFmtId="0" fontId="11" fillId="0" borderId="1" xfId="16" applyFill="1" applyBorder="1" applyAlignment="1">
      <alignment horizontal="right" vertical="center"/>
    </xf>
    <xf numFmtId="0" fontId="12" fillId="0" borderId="1" xfId="16" applyFont="1" applyFill="1" applyBorder="1" applyAlignment="1">
      <alignment horizontal="right" vertical="center"/>
    </xf>
    <xf numFmtId="0" fontId="11" fillId="0" borderId="1" xfId="16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right" vertical="center"/>
    </xf>
    <xf numFmtId="49" fontId="12" fillId="0" borderId="1" xfId="0" applyNumberFormat="1" applyFont="1" applyFill="1" applyBorder="1" applyAlignment="1">
      <alignment horizontal="right" vertical="center"/>
    </xf>
    <xf numFmtId="0" fontId="22" fillId="0" borderId="3" xfId="0" applyFont="1" applyFill="1" applyBorder="1" applyAlignment="1">
      <alignment horizontal="center" vertical="center" wrapText="1"/>
    </xf>
    <xf numFmtId="0" fontId="11" fillId="7" borderId="1" xfId="3" applyFill="1" applyBorder="1" applyAlignment="1">
      <alignment horizontal="center" vertical="center"/>
    </xf>
    <xf numFmtId="0" fontId="0" fillId="7" borderId="9" xfId="0" applyFill="1" applyBorder="1" applyAlignment="1">
      <alignment horizontal="right" vertical="center"/>
    </xf>
    <xf numFmtId="0" fontId="11" fillId="0" borderId="1" xfId="3" applyFill="1" applyBorder="1" applyAlignment="1">
      <alignment horizontal="center" vertical="center"/>
    </xf>
    <xf numFmtId="0" fontId="11" fillId="7" borderId="5" xfId="3" applyFill="1" applyBorder="1" applyAlignment="1">
      <alignment horizontal="right" vertical="center"/>
    </xf>
    <xf numFmtId="0" fontId="11" fillId="7" borderId="1" xfId="3" applyFill="1" applyBorder="1" applyAlignment="1">
      <alignment horizontal="right" vertical="center"/>
    </xf>
    <xf numFmtId="0" fontId="11" fillId="0" borderId="5" xfId="3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22" fillId="0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right" vertical="center"/>
    </xf>
    <xf numFmtId="0" fontId="37" fillId="0" borderId="1" xfId="0" applyFont="1" applyBorder="1" applyAlignment="1">
      <alignment horizontal="right" vertical="center"/>
    </xf>
    <xf numFmtId="0" fontId="37" fillId="0" borderId="6" xfId="0" applyFont="1" applyFill="1" applyBorder="1" applyAlignment="1">
      <alignment horizontal="right" vertical="center"/>
    </xf>
    <xf numFmtId="0" fontId="37" fillId="0" borderId="1" xfId="0" applyFont="1" applyFill="1" applyBorder="1" applyAlignment="1">
      <alignment horizontal="right" vertical="center"/>
    </xf>
    <xf numFmtId="0" fontId="36" fillId="0" borderId="1" xfId="0" applyFont="1" applyFill="1" applyBorder="1" applyAlignment="1">
      <alignment horizontal="center" vertical="center"/>
    </xf>
    <xf numFmtId="0" fontId="26" fillId="0" borderId="0" xfId="0" applyFont="1" applyAlignment="1"/>
    <xf numFmtId="0" fontId="26" fillId="0" borderId="1" xfId="0" applyFont="1" applyBorder="1" applyAlignment="1">
      <alignment horizontal="center" vertical="center"/>
    </xf>
    <xf numFmtId="0" fontId="26" fillId="0" borderId="0" xfId="0" applyFont="1" applyFill="1" applyAlignment="1"/>
    <xf numFmtId="0" fontId="15" fillId="0" borderId="1" xfId="0" applyFont="1" applyFill="1" applyBorder="1" applyAlignment="1">
      <alignment vertical="center"/>
    </xf>
    <xf numFmtId="0" fontId="38" fillId="0" borderId="0" xfId="0" applyFont="1"/>
    <xf numFmtId="0" fontId="39" fillId="0" borderId="1" xfId="0" applyFont="1" applyBorder="1" applyAlignment="1">
      <alignment horizontal="right" vertical="center"/>
    </xf>
    <xf numFmtId="0" fontId="40" fillId="0" borderId="0" xfId="0" applyFont="1"/>
    <xf numFmtId="178" fontId="30" fillId="9" borderId="0" xfId="0" applyNumberFormat="1" applyFont="1" applyFill="1" applyBorder="1" applyAlignment="1" applyProtection="1">
      <alignment horizontal="right"/>
      <protection locked="0"/>
    </xf>
    <xf numFmtId="179" fontId="43" fillId="9" borderId="0" xfId="0" applyNumberFormat="1" applyFont="1" applyFill="1" applyBorder="1" applyProtection="1">
      <protection locked="0"/>
    </xf>
    <xf numFmtId="9" fontId="44" fillId="9" borderId="0" xfId="15" applyFont="1" applyFill="1" applyBorder="1" applyAlignment="1" applyProtection="1">
      <protection locked="0"/>
    </xf>
    <xf numFmtId="180" fontId="45" fillId="9" borderId="0" xfId="0" applyNumberFormat="1" applyFont="1" applyFill="1" applyBorder="1" applyProtection="1">
      <protection locked="0"/>
    </xf>
    <xf numFmtId="0" fontId="0" fillId="15" borderId="9" xfId="0" applyFill="1" applyBorder="1" applyAlignment="1">
      <alignment horizontal="center" vertical="center"/>
    </xf>
    <xf numFmtId="178" fontId="12" fillId="9" borderId="1" xfId="0" applyNumberFormat="1" applyFont="1" applyFill="1" applyBorder="1" applyAlignment="1" applyProtection="1">
      <protection locked="0"/>
    </xf>
    <xf numFmtId="179" fontId="32" fillId="9" borderId="1" xfId="0" applyNumberFormat="1" applyFont="1" applyFill="1" applyBorder="1" applyAlignment="1" applyProtection="1">
      <protection locked="0"/>
    </xf>
    <xf numFmtId="180" fontId="33" fillId="9" borderId="1" xfId="0" applyNumberFormat="1" applyFont="1" applyFill="1" applyBorder="1" applyAlignment="1" applyProtection="1">
      <protection locked="0"/>
    </xf>
    <xf numFmtId="177" fontId="12" fillId="9" borderId="1" xfId="0" applyNumberFormat="1" applyFont="1" applyFill="1" applyBorder="1" applyAlignment="1" applyProtection="1">
      <protection locked="0"/>
    </xf>
    <xf numFmtId="0" fontId="32" fillId="9" borderId="1" xfId="0" applyFont="1" applyFill="1" applyBorder="1" applyAlignment="1" applyProtection="1">
      <protection locked="0"/>
    </xf>
    <xf numFmtId="0" fontId="34" fillId="9" borderId="1" xfId="0" applyFont="1" applyFill="1" applyBorder="1" applyAlignment="1" applyProtection="1">
      <protection locked="0"/>
    </xf>
    <xf numFmtId="0" fontId="0" fillId="2" borderId="0" xfId="0" applyFill="1" applyBorder="1" applyAlignment="1">
      <alignment horizontal="center" vertical="center"/>
    </xf>
    <xf numFmtId="178" fontId="27" fillId="2" borderId="1" xfId="0" applyNumberFormat="1" applyFont="1" applyFill="1" applyBorder="1" applyAlignment="1" applyProtection="1">
      <alignment vertical="center"/>
      <protection locked="0"/>
    </xf>
    <xf numFmtId="177" fontId="27" fillId="2" borderId="1" xfId="0" applyNumberFormat="1" applyFont="1" applyFill="1" applyBorder="1" applyAlignment="1">
      <alignment vertical="center"/>
    </xf>
    <xf numFmtId="176" fontId="27" fillId="2" borderId="1" xfId="0" applyNumberFormat="1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179" fontId="41" fillId="2" borderId="1" xfId="0" applyNumberFormat="1" applyFont="1" applyFill="1" applyBorder="1" applyAlignment="1" applyProtection="1">
      <alignment vertical="center"/>
      <protection locked="0"/>
    </xf>
    <xf numFmtId="9" fontId="41" fillId="2" borderId="1" xfId="15" applyFont="1" applyFill="1" applyBorder="1" applyAlignment="1" applyProtection="1">
      <alignment vertical="center"/>
      <protection locked="0"/>
    </xf>
    <xf numFmtId="180" fontId="42" fillId="2" borderId="1" xfId="0" applyNumberFormat="1" applyFont="1" applyFill="1" applyBorder="1" applyAlignment="1" applyProtection="1">
      <alignment vertical="center"/>
      <protection locked="0"/>
    </xf>
    <xf numFmtId="177" fontId="27" fillId="2" borderId="1" xfId="0" applyNumberFormat="1" applyFont="1" applyFill="1" applyBorder="1" applyAlignment="1" applyProtection="1">
      <alignment horizontal="right"/>
      <protection locked="0"/>
    </xf>
    <xf numFmtId="0" fontId="15" fillId="2" borderId="0" xfId="0" applyFont="1" applyFill="1"/>
    <xf numFmtId="0" fontId="41" fillId="2" borderId="1" xfId="0" applyFont="1" applyFill="1" applyBorder="1" applyProtection="1">
      <protection locked="0"/>
    </xf>
    <xf numFmtId="9" fontId="41" fillId="2" borderId="1" xfId="15" applyFont="1" applyFill="1" applyBorder="1" applyAlignment="1" applyProtection="1">
      <alignment horizontal="right"/>
      <protection locked="0"/>
    </xf>
    <xf numFmtId="0" fontId="46" fillId="2" borderId="1" xfId="0" applyFont="1" applyFill="1" applyBorder="1" applyAlignment="1" applyProtection="1">
      <alignment horizontal="right"/>
      <protection locked="0"/>
    </xf>
    <xf numFmtId="177" fontId="27" fillId="2" borderId="1" xfId="0" applyNumberFormat="1" applyFont="1" applyFill="1" applyBorder="1" applyAlignment="1" applyProtection="1">
      <alignment vertical="center"/>
      <protection locked="0"/>
    </xf>
    <xf numFmtId="0" fontId="41" fillId="2" borderId="1" xfId="0" applyFont="1" applyFill="1" applyBorder="1" applyAlignment="1" applyProtection="1">
      <alignment vertical="center"/>
      <protection locked="0"/>
    </xf>
    <xf numFmtId="0" fontId="46" fillId="2" borderId="1" xfId="0" applyFont="1" applyFill="1" applyBorder="1" applyAlignment="1" applyProtection="1">
      <alignment vertical="center"/>
      <protection locked="0"/>
    </xf>
    <xf numFmtId="0" fontId="22" fillId="11" borderId="1" xfId="0" applyFont="1" applyFill="1" applyBorder="1" applyAlignment="1">
      <alignment horizontal="center" vertical="center"/>
    </xf>
    <xf numFmtId="0" fontId="47" fillId="0" borderId="0" xfId="0" applyFont="1"/>
    <xf numFmtId="0" fontId="22" fillId="11" borderId="3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178" fontId="12" fillId="0" borderId="27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Alignment="1">
      <alignment vertical="center"/>
    </xf>
    <xf numFmtId="179" fontId="32" fillId="0" borderId="28" xfId="0" applyNumberFormat="1" applyFont="1" applyFill="1" applyBorder="1" applyProtection="1">
      <protection locked="0"/>
    </xf>
    <xf numFmtId="9" fontId="32" fillId="0" borderId="29" xfId="15" applyFont="1" applyFill="1" applyBorder="1" applyAlignment="1" applyProtection="1">
      <protection locked="0"/>
    </xf>
    <xf numFmtId="9" fontId="32" fillId="0" borderId="27" xfId="15" applyFont="1" applyFill="1" applyBorder="1" applyAlignment="1" applyProtection="1">
      <protection locked="0"/>
    </xf>
    <xf numFmtId="9" fontId="32" fillId="0" borderId="30" xfId="15" applyFont="1" applyFill="1" applyBorder="1" applyAlignment="1" applyProtection="1">
      <protection locked="0"/>
    </xf>
    <xf numFmtId="180" fontId="33" fillId="0" borderId="31" xfId="0" applyNumberFormat="1" applyFont="1" applyFill="1" applyBorder="1" applyProtection="1">
      <protection locked="0"/>
    </xf>
    <xf numFmtId="180" fontId="33" fillId="0" borderId="32" xfId="0" applyNumberFormat="1" applyFont="1" applyFill="1" applyBorder="1" applyProtection="1">
      <protection locked="0"/>
    </xf>
    <xf numFmtId="177" fontId="12" fillId="0" borderId="1" xfId="0" applyNumberFormat="1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vertical="center"/>
    </xf>
    <xf numFmtId="0" fontId="0" fillId="15" borderId="6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49" fontId="15" fillId="2" borderId="0" xfId="0" applyNumberFormat="1" applyFont="1" applyFill="1" applyAlignment="1">
      <alignment horizontal="center" vertical="center"/>
    </xf>
    <xf numFmtId="177" fontId="12" fillId="9" borderId="33" xfId="0" applyNumberFormat="1" applyFont="1" applyFill="1" applyBorder="1" applyAlignment="1" applyProtection="1">
      <alignment horizontal="right"/>
      <protection locked="0"/>
    </xf>
    <xf numFmtId="0" fontId="32" fillId="9" borderId="34" xfId="0" applyFont="1" applyFill="1" applyBorder="1" applyProtection="1">
      <protection locked="0"/>
    </xf>
    <xf numFmtId="9" fontId="32" fillId="9" borderId="35" xfId="15" applyFont="1" applyFill="1" applyBorder="1" applyAlignment="1" applyProtection="1">
      <alignment horizontal="right"/>
      <protection locked="0"/>
    </xf>
    <xf numFmtId="9" fontId="32" fillId="9" borderId="34" xfId="15" applyFont="1" applyFill="1" applyBorder="1" applyAlignment="1" applyProtection="1">
      <alignment horizontal="right"/>
      <protection locked="0"/>
    </xf>
    <xf numFmtId="9" fontId="32" fillId="9" borderId="36" xfId="15" applyFont="1" applyFill="1" applyBorder="1" applyAlignment="1" applyProtection="1">
      <alignment horizontal="right"/>
      <protection locked="0"/>
    </xf>
    <xf numFmtId="0" fontId="34" fillId="9" borderId="4" xfId="0" applyFont="1" applyFill="1" applyBorder="1" applyAlignment="1" applyProtection="1">
      <alignment horizontal="right"/>
      <protection locked="0"/>
    </xf>
    <xf numFmtId="0" fontId="34" fillId="9" borderId="37" xfId="0" applyFont="1" applyFill="1" applyBorder="1" applyAlignment="1" applyProtection="1">
      <alignment horizontal="right"/>
      <protection locked="0"/>
    </xf>
    <xf numFmtId="177" fontId="12" fillId="0" borderId="33" xfId="0" applyNumberFormat="1" applyFont="1" applyFill="1" applyBorder="1" applyAlignment="1" applyProtection="1">
      <alignment horizontal="right"/>
      <protection locked="0"/>
    </xf>
    <xf numFmtId="0" fontId="12" fillId="2" borderId="5" xfId="0" applyFont="1" applyFill="1" applyBorder="1" applyAlignment="1">
      <alignment horizontal="right" vertical="center"/>
    </xf>
    <xf numFmtId="0" fontId="11" fillId="0" borderId="0" xfId="3" applyFill="1" applyBorder="1" applyAlignment="1">
      <alignment horizontal="center" vertical="center"/>
    </xf>
    <xf numFmtId="0" fontId="11" fillId="0" borderId="0" xfId="3" applyFill="1" applyBorder="1" applyAlignment="1">
      <alignment horizontal="right" vertical="center"/>
    </xf>
    <xf numFmtId="49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177" fontId="12" fillId="2" borderId="1" xfId="0" applyNumberFormat="1" applyFont="1" applyFill="1" applyBorder="1" applyAlignment="1" applyProtection="1">
      <alignment horizontal="right"/>
      <protection locked="0"/>
    </xf>
    <xf numFmtId="177" fontId="12" fillId="2" borderId="1" xfId="0" applyNumberFormat="1" applyFont="1" applyFill="1" applyBorder="1" applyAlignment="1">
      <alignment vertical="center"/>
    </xf>
    <xf numFmtId="176" fontId="12" fillId="2" borderId="1" xfId="0" applyNumberFormat="1" applyFont="1" applyFill="1" applyBorder="1" applyAlignment="1">
      <alignment vertical="center"/>
    </xf>
    <xf numFmtId="0" fontId="32" fillId="2" borderId="1" xfId="0" applyFont="1" applyFill="1" applyBorder="1" applyProtection="1">
      <protection locked="0"/>
    </xf>
    <xf numFmtId="9" fontId="32" fillId="2" borderId="1" xfId="15" applyFont="1" applyFill="1" applyBorder="1" applyAlignment="1" applyProtection="1">
      <alignment horizontal="right"/>
      <protection locked="0"/>
    </xf>
    <xf numFmtId="0" fontId="34" fillId="2" borderId="1" xfId="0" applyFont="1" applyFill="1" applyBorder="1" applyAlignment="1" applyProtection="1">
      <alignment horizontal="right"/>
      <protection locked="0"/>
    </xf>
    <xf numFmtId="0" fontId="12" fillId="7" borderId="5" xfId="3" applyFont="1" applyFill="1" applyBorder="1" applyAlignment="1">
      <alignment horizontal="right" vertical="center"/>
    </xf>
    <xf numFmtId="0" fontId="12" fillId="7" borderId="1" xfId="3" applyFont="1" applyFill="1" applyBorder="1" applyAlignment="1">
      <alignment horizontal="right" vertical="center"/>
    </xf>
    <xf numFmtId="0" fontId="12" fillId="15" borderId="6" xfId="0" applyFont="1" applyFill="1" applyBorder="1" applyAlignment="1">
      <alignment horizontal="right" vertical="center"/>
    </xf>
    <xf numFmtId="176" fontId="0" fillId="2" borderId="0" xfId="0" applyNumberFormat="1" applyFill="1"/>
    <xf numFmtId="0" fontId="0" fillId="2" borderId="0" xfId="0" applyFill="1"/>
    <xf numFmtId="0" fontId="37" fillId="2" borderId="1" xfId="0" applyFont="1" applyFill="1" applyBorder="1" applyAlignment="1">
      <alignment horizontal="right" vertical="center"/>
    </xf>
    <xf numFmtId="0" fontId="11" fillId="2" borderId="1" xfId="3" applyFill="1" applyBorder="1" applyAlignment="1">
      <alignment horizontal="center" vertical="center"/>
    </xf>
    <xf numFmtId="0" fontId="11" fillId="2" borderId="1" xfId="3" applyFill="1" applyBorder="1" applyAlignment="1">
      <alignment horizontal="right" vertical="center"/>
    </xf>
    <xf numFmtId="0" fontId="11" fillId="0" borderId="1" xfId="3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right" vertical="center"/>
    </xf>
    <xf numFmtId="0" fontId="11" fillId="2" borderId="5" xfId="3" applyFill="1" applyBorder="1" applyAlignment="1">
      <alignment horizontal="right" vertical="center"/>
    </xf>
    <xf numFmtId="0" fontId="22" fillId="2" borderId="3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right" vertical="center"/>
    </xf>
    <xf numFmtId="0" fontId="12" fillId="17" borderId="1" xfId="0" applyFont="1" applyFill="1" applyBorder="1" applyAlignment="1">
      <alignment horizontal="right" vertical="center"/>
    </xf>
    <xf numFmtId="0" fontId="11" fillId="12" borderId="1" xfId="3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vertical="center"/>
    </xf>
    <xf numFmtId="0" fontId="22" fillId="5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right" vertical="center"/>
    </xf>
    <xf numFmtId="177" fontId="25" fillId="0" borderId="1" xfId="0" applyNumberFormat="1" applyFont="1" applyFill="1" applyBorder="1" applyAlignment="1">
      <alignment horizontal="right" vertical="center"/>
    </xf>
    <xf numFmtId="49" fontId="12" fillId="3" borderId="1" xfId="0" applyNumberFormat="1" applyFont="1" applyFill="1" applyBorder="1" applyAlignment="1">
      <alignment horizontal="right" vertical="center"/>
    </xf>
    <xf numFmtId="0" fontId="11" fillId="2" borderId="1" xfId="29" applyFill="1" applyBorder="1" applyAlignment="1">
      <alignment horizontal="right" vertical="center"/>
    </xf>
    <xf numFmtId="0" fontId="11" fillId="5" borderId="1" xfId="29" applyFill="1" applyBorder="1" applyAlignment="1">
      <alignment horizontal="right" vertical="center"/>
    </xf>
    <xf numFmtId="0" fontId="11" fillId="5" borderId="1" xfId="3" applyFill="1" applyBorder="1" applyAlignment="1">
      <alignment horizontal="center" vertical="center"/>
    </xf>
    <xf numFmtId="0" fontId="11" fillId="5" borderId="1" xfId="3" applyFill="1" applyBorder="1" applyAlignment="1">
      <alignment horizontal="right" vertical="center"/>
    </xf>
    <xf numFmtId="0" fontId="11" fillId="0" borderId="1" xfId="29" applyFill="1" applyBorder="1" applyAlignment="1">
      <alignment horizontal="right" vertical="center"/>
    </xf>
    <xf numFmtId="0" fontId="12" fillId="5" borderId="5" xfId="3" applyFont="1" applyFill="1" applyBorder="1" applyAlignment="1">
      <alignment horizontal="right" vertical="center"/>
    </xf>
    <xf numFmtId="0" fontId="11" fillId="5" borderId="9" xfId="29" applyFill="1" applyBorder="1" applyAlignment="1">
      <alignment horizontal="right" vertical="center"/>
    </xf>
    <xf numFmtId="0" fontId="12" fillId="2" borderId="5" xfId="3" applyFont="1" applyFill="1" applyBorder="1" applyAlignment="1">
      <alignment horizontal="right" vertical="center"/>
    </xf>
    <xf numFmtId="0" fontId="11" fillId="2" borderId="9" xfId="29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12" fillId="0" borderId="3" xfId="0" applyFont="1" applyFill="1" applyBorder="1" applyAlignment="1">
      <alignment horizontal="right" vertical="center"/>
    </xf>
    <xf numFmtId="0" fontId="48" fillId="2" borderId="18" xfId="0" applyFont="1" applyFill="1" applyBorder="1" applyAlignment="1">
      <alignment horizontal="right" vertical="center"/>
    </xf>
    <xf numFmtId="0" fontId="48" fillId="2" borderId="6" xfId="0" applyFont="1" applyFill="1" applyBorder="1" applyAlignment="1">
      <alignment horizontal="right" vertical="center"/>
    </xf>
    <xf numFmtId="0" fontId="48" fillId="2" borderId="12" xfId="0" applyFont="1" applyFill="1" applyBorder="1" applyAlignment="1">
      <alignment horizontal="right" vertical="center"/>
    </xf>
    <xf numFmtId="0" fontId="22" fillId="5" borderId="1" xfId="0" applyFont="1" applyFill="1" applyBorder="1" applyAlignment="1">
      <alignment horizontal="center" vertical="center"/>
    </xf>
    <xf numFmtId="0" fontId="48" fillId="5" borderId="6" xfId="0" applyFont="1" applyFill="1" applyBorder="1" applyAlignment="1">
      <alignment horizontal="right" vertical="center"/>
    </xf>
    <xf numFmtId="0" fontId="0" fillId="5" borderId="3" xfId="0" applyFill="1" applyBorder="1" applyAlignment="1">
      <alignment vertical="center"/>
    </xf>
    <xf numFmtId="0" fontId="48" fillId="5" borderId="1" xfId="0" applyFont="1" applyFill="1" applyBorder="1" applyAlignment="1">
      <alignment horizontal="right" vertical="center"/>
    </xf>
    <xf numFmtId="0" fontId="48" fillId="2" borderId="1" xfId="0" applyFont="1" applyFill="1" applyBorder="1" applyAlignment="1">
      <alignment horizontal="right" vertical="center"/>
    </xf>
    <xf numFmtId="0" fontId="2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12" borderId="5" xfId="0" applyFont="1" applyFill="1" applyBorder="1" applyAlignment="1">
      <alignment vertical="center"/>
    </xf>
    <xf numFmtId="0" fontId="12" fillId="12" borderId="1" xfId="0" applyFont="1" applyFill="1" applyBorder="1" applyAlignment="1">
      <alignment vertical="center"/>
    </xf>
    <xf numFmtId="0" fontId="12" fillId="12" borderId="1" xfId="0" applyFont="1" applyFill="1" applyBorder="1"/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right" vertical="center"/>
    </xf>
    <xf numFmtId="0" fontId="12" fillId="22" borderId="1" xfId="0" applyFont="1" applyFill="1" applyBorder="1" applyAlignment="1">
      <alignment horizontal="right" vertical="center"/>
    </xf>
    <xf numFmtId="0" fontId="11" fillId="22" borderId="1" xfId="3" applyFill="1" applyBorder="1" applyAlignment="1">
      <alignment horizontal="center" vertical="center"/>
    </xf>
    <xf numFmtId="0" fontId="11" fillId="22" borderId="1" xfId="3" applyFill="1" applyBorder="1" applyAlignment="1">
      <alignment horizontal="right" vertical="center"/>
    </xf>
    <xf numFmtId="0" fontId="11" fillId="22" borderId="9" xfId="3" applyFill="1" applyBorder="1" applyAlignment="1">
      <alignment horizontal="center" vertical="center"/>
    </xf>
    <xf numFmtId="0" fontId="0" fillId="22" borderId="9" xfId="0" applyFill="1" applyBorder="1" applyAlignment="1">
      <alignment horizontal="right" vertical="center"/>
    </xf>
    <xf numFmtId="0" fontId="12" fillId="22" borderId="9" xfId="0" applyFont="1" applyFill="1" applyBorder="1" applyAlignment="1">
      <alignment horizontal="right" vertical="center"/>
    </xf>
    <xf numFmtId="0" fontId="11" fillId="22" borderId="5" xfId="3" applyFill="1" applyBorder="1" applyAlignment="1">
      <alignment horizontal="right" vertical="center"/>
    </xf>
    <xf numFmtId="0" fontId="11" fillId="22" borderId="38" xfId="3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right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right" vertical="center"/>
    </xf>
    <xf numFmtId="0" fontId="22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12" fillId="16" borderId="1" xfId="0" applyFont="1" applyFill="1" applyBorder="1" applyAlignment="1">
      <alignment horizontal="right" vertical="center"/>
    </xf>
    <xf numFmtId="0" fontId="22" fillId="16" borderId="1" xfId="0" applyFont="1" applyFill="1" applyBorder="1" applyAlignment="1">
      <alignment horizontal="center" vertical="center" wrapText="1"/>
    </xf>
    <xf numFmtId="0" fontId="12" fillId="16" borderId="1" xfId="0" applyNumberFormat="1" applyFont="1" applyFill="1" applyBorder="1" applyAlignment="1">
      <alignment horizontal="right" vertical="center"/>
    </xf>
    <xf numFmtId="0" fontId="11" fillId="16" borderId="5" xfId="3" applyFill="1" applyBorder="1" applyAlignment="1">
      <alignment horizontal="right" vertical="center"/>
    </xf>
    <xf numFmtId="0" fontId="50" fillId="0" borderId="0" xfId="0" applyFont="1"/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1" xfId="0" applyBorder="1" applyAlignment="1">
      <alignment horizontal="center" vertical="center"/>
    </xf>
    <xf numFmtId="178" fontId="0" fillId="9" borderId="1" xfId="0" applyNumberFormat="1" applyFont="1" applyFill="1" applyBorder="1" applyAlignment="1" applyProtection="1">
      <alignment horizontal="right" vertical="center"/>
      <protection locked="0"/>
    </xf>
    <xf numFmtId="179" fontId="51" fillId="9" borderId="1" xfId="0" applyNumberFormat="1" applyFont="1" applyFill="1" applyBorder="1" applyAlignment="1" applyProtection="1">
      <alignment vertical="center"/>
      <protection locked="0"/>
    </xf>
    <xf numFmtId="9" fontId="51" fillId="9" borderId="1" xfId="15" applyFont="1" applyFill="1" applyBorder="1" applyAlignment="1" applyProtection="1">
      <alignment vertical="center"/>
      <protection locked="0"/>
    </xf>
    <xf numFmtId="180" fontId="52" fillId="9" borderId="1" xfId="0" applyNumberFormat="1" applyFont="1" applyFill="1" applyBorder="1" applyAlignment="1" applyProtection="1">
      <alignment vertical="center"/>
      <protection locked="0"/>
    </xf>
    <xf numFmtId="177" fontId="0" fillId="9" borderId="1" xfId="0" applyNumberFormat="1" applyFont="1" applyFill="1" applyBorder="1" applyAlignment="1" applyProtection="1">
      <alignment horizontal="right" vertical="center"/>
      <protection locked="0"/>
    </xf>
    <xf numFmtId="0" fontId="51" fillId="9" borderId="1" xfId="0" applyFont="1" applyFill="1" applyBorder="1" applyAlignment="1" applyProtection="1">
      <alignment vertical="center"/>
      <protection locked="0"/>
    </xf>
    <xf numFmtId="0" fontId="53" fillId="9" borderId="1" xfId="0" applyFont="1" applyFill="1" applyBorder="1" applyAlignment="1" applyProtection="1">
      <alignment horizontal="center" vertical="center"/>
      <protection locked="0"/>
    </xf>
    <xf numFmtId="179" fontId="31" fillId="9" borderId="1" xfId="0" applyNumberFormat="1" applyFont="1" applyFill="1" applyBorder="1" applyAlignment="1" applyProtection="1">
      <alignment horizontal="center" vertical="center"/>
      <protection locked="0"/>
    </xf>
    <xf numFmtId="177" fontId="12" fillId="9" borderId="1" xfId="0" applyNumberFormat="1" applyFont="1" applyFill="1" applyBorder="1" applyAlignment="1" applyProtection="1">
      <alignment horizontal="center" vertical="center" shrinkToFit="1"/>
      <protection locked="0"/>
    </xf>
    <xf numFmtId="9" fontId="12" fillId="0" borderId="1" xfId="15" applyFont="1" applyFill="1" applyBorder="1" applyAlignment="1" applyProtection="1">
      <alignment horizontal="center" vertical="center" shrinkToFit="1"/>
      <protection locked="0"/>
    </xf>
    <xf numFmtId="180" fontId="12" fillId="9" borderId="1" xfId="0" applyNumberFormat="1" applyFont="1" applyFill="1" applyBorder="1" applyAlignment="1" applyProtection="1">
      <alignment horizontal="center" vertical="center" shrinkToFit="1"/>
      <protection locked="0"/>
    </xf>
    <xf numFmtId="9" fontId="32" fillId="9" borderId="1" xfId="15" applyFont="1" applyFill="1" applyBorder="1" applyAlignment="1" applyProtection="1">
      <alignment horizontal="right" vertical="center"/>
      <protection locked="0"/>
    </xf>
    <xf numFmtId="9" fontId="32" fillId="9" borderId="1" xfId="15" applyNumberFormat="1" applyFont="1" applyFill="1" applyBorder="1" applyAlignment="1" applyProtection="1">
      <alignment horizontal="right" vertical="center"/>
      <protection locked="0"/>
    </xf>
    <xf numFmtId="178" fontId="0" fillId="9" borderId="1" xfId="0" applyNumberFormat="1" applyFont="1" applyFill="1" applyBorder="1" applyAlignment="1" applyProtection="1">
      <alignment vertical="center"/>
      <protection locked="0"/>
    </xf>
    <xf numFmtId="177" fontId="0" fillId="9" borderId="1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6" xfId="0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 vertical="center"/>
    </xf>
    <xf numFmtId="0" fontId="0" fillId="24" borderId="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49" fontId="15" fillId="2" borderId="26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19" xfId="0" applyFont="1" applyFill="1" applyBorder="1" applyAlignment="1">
      <alignment horizontal="right" vertical="center"/>
    </xf>
    <xf numFmtId="0" fontId="0" fillId="2" borderId="15" xfId="0" applyFont="1" applyFill="1" applyBorder="1" applyAlignment="1">
      <alignment horizontal="right" vertical="center"/>
    </xf>
    <xf numFmtId="0" fontId="12" fillId="2" borderId="15" xfId="0" applyFont="1" applyFill="1" applyBorder="1" applyAlignment="1">
      <alignment horizontal="right" vertical="center"/>
    </xf>
    <xf numFmtId="0" fontId="12" fillId="2" borderId="17" xfId="0" applyFont="1" applyFill="1" applyBorder="1" applyAlignment="1">
      <alignment horizontal="right" vertical="center"/>
    </xf>
    <xf numFmtId="0" fontId="12" fillId="2" borderId="16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2" borderId="1" xfId="3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 wrapText="1"/>
    </xf>
    <xf numFmtId="0" fontId="11" fillId="16" borderId="5" xfId="3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0" fillId="14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49" fontId="0" fillId="2" borderId="26" xfId="0" applyNumberFormat="1" applyFont="1" applyFill="1" applyBorder="1" applyAlignment="1">
      <alignment horizontal="center" vertical="center"/>
    </xf>
    <xf numFmtId="0" fontId="54" fillId="2" borderId="2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2" borderId="5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5" xfId="55" applyFont="1" applyFill="1" applyBorder="1" applyAlignment="1">
      <alignment horizontal="right" vertical="center"/>
    </xf>
    <xf numFmtId="0" fontId="12" fillId="2" borderId="1" xfId="55" applyFont="1" applyFill="1" applyBorder="1" applyAlignment="1">
      <alignment horizontal="right" vertical="center"/>
    </xf>
    <xf numFmtId="0" fontId="12" fillId="2" borderId="5" xfId="55" applyFont="1" applyFill="1" applyBorder="1" applyAlignment="1">
      <alignment vertical="center"/>
    </xf>
    <xf numFmtId="0" fontId="12" fillId="2" borderId="1" xfId="55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2" borderId="1" xfId="0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right" vertical="center"/>
    </xf>
    <xf numFmtId="0" fontId="39" fillId="2" borderId="1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48" fillId="0" borderId="1" xfId="0" applyFont="1" applyFill="1" applyBorder="1" applyAlignment="1">
      <alignment horizontal="right" vertical="center"/>
    </xf>
    <xf numFmtId="0" fontId="39" fillId="0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2" fillId="2" borderId="26" xfId="0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right" vertical="center"/>
    </xf>
    <xf numFmtId="0" fontId="11" fillId="0" borderId="9" xfId="29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horizontal="right" vertical="center"/>
    </xf>
    <xf numFmtId="0" fontId="12" fillId="0" borderId="1" xfId="0" applyNumberFormat="1" applyFont="1" applyFill="1" applyBorder="1" applyAlignment="1">
      <alignment vertical="center"/>
    </xf>
    <xf numFmtId="0" fontId="11" fillId="2" borderId="9" xfId="3" applyFill="1" applyBorder="1" applyAlignment="1">
      <alignment horizontal="center" vertical="center"/>
    </xf>
    <xf numFmtId="0" fontId="11" fillId="2" borderId="38" xfId="3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11" fillId="0" borderId="9" xfId="3" applyFill="1" applyBorder="1" applyAlignment="1">
      <alignment horizontal="center" vertical="center"/>
    </xf>
    <xf numFmtId="0" fontId="11" fillId="0" borderId="38" xfId="3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2" borderId="26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48" fillId="0" borderId="6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11" fillId="22" borderId="5" xfId="3" applyFill="1" applyBorder="1" applyAlignment="1">
      <alignment horizontal="center" vertical="center"/>
    </xf>
    <xf numFmtId="0" fontId="11" fillId="22" borderId="38" xfId="3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2" fillId="16" borderId="3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shrinkToFit="1"/>
    </xf>
    <xf numFmtId="0" fontId="22" fillId="16" borderId="3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right" vertical="center"/>
    </xf>
    <xf numFmtId="0" fontId="0" fillId="26" borderId="9" xfId="0" applyFill="1" applyBorder="1" applyAlignment="1">
      <alignment horizontal="right" vertical="center"/>
    </xf>
    <xf numFmtId="0" fontId="12" fillId="26" borderId="1" xfId="0" applyFont="1" applyFill="1" applyBorder="1" applyAlignment="1">
      <alignment horizontal="right" vertical="center"/>
    </xf>
    <xf numFmtId="0" fontId="0" fillId="26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6" fillId="0" borderId="3" xfId="0" applyFont="1" applyFill="1" applyBorder="1" applyAlignment="1">
      <alignment horizontal="right" vertical="center"/>
    </xf>
    <xf numFmtId="0" fontId="26" fillId="0" borderId="4" xfId="0" applyFont="1" applyFill="1" applyBorder="1" applyAlignment="1">
      <alignment horizontal="right" vertical="center"/>
    </xf>
    <xf numFmtId="0" fontId="26" fillId="0" borderId="5" xfId="0" applyFont="1" applyFill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2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13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0" fillId="19" borderId="9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26" fillId="0" borderId="3" xfId="0" applyFont="1" applyBorder="1" applyAlignment="1">
      <alignment horizontal="right" vertical="center"/>
    </xf>
    <xf numFmtId="0" fontId="26" fillId="0" borderId="4" xfId="0" applyFont="1" applyBorder="1" applyAlignment="1">
      <alignment horizontal="right" vertical="center"/>
    </xf>
    <xf numFmtId="0" fontId="26" fillId="0" borderId="5" xfId="0" applyFont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2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4" fillId="0" borderId="3" xfId="0" applyFont="1" applyBorder="1" applyAlignment="1">
      <alignment horizontal="right" vertical="center"/>
    </xf>
    <xf numFmtId="0" fontId="24" fillId="0" borderId="4" xfId="0" applyFont="1" applyBorder="1" applyAlignment="1">
      <alignment horizontal="right" vertical="center"/>
    </xf>
    <xf numFmtId="0" fontId="24" fillId="0" borderId="5" xfId="0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right" vertical="center"/>
    </xf>
    <xf numFmtId="0" fontId="24" fillId="0" borderId="4" xfId="0" applyFont="1" applyFill="1" applyBorder="1" applyAlignment="1">
      <alignment horizontal="right" vertical="center"/>
    </xf>
    <xf numFmtId="0" fontId="24" fillId="0" borderId="5" xfId="0" applyFont="1" applyFill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56">
    <cellStyle name="パーセント" xfId="15" builtinId="5"/>
    <cellStyle name="標準" xfId="0" builtinId="0"/>
    <cellStyle name="標準 2" xfId="1"/>
    <cellStyle name="標準 2 2" xfId="2"/>
    <cellStyle name="標準 2 2 2" xfId="5"/>
    <cellStyle name="標準 2 2 2 2" xfId="9"/>
    <cellStyle name="標準 2 2 2 2 2" xfId="24"/>
    <cellStyle name="標準 2 2 2 2 2 2" xfId="50"/>
    <cellStyle name="標準 2 2 2 2 3" xfId="38"/>
    <cellStyle name="標準 2 2 2 3" xfId="13"/>
    <cellStyle name="標準 2 2 2 3 2" xfId="28"/>
    <cellStyle name="標準 2 2 2 3 2 2" xfId="54"/>
    <cellStyle name="標準 2 2 2 3 3" xfId="42"/>
    <cellStyle name="標準 2 2 2 4" xfId="20"/>
    <cellStyle name="標準 2 2 2 4 2" xfId="46"/>
    <cellStyle name="標準 2 2 2 5" xfId="34"/>
    <cellStyle name="標準 2 2 3" xfId="7"/>
    <cellStyle name="標準 2 2 3 2" xfId="22"/>
    <cellStyle name="標準 2 2 3 2 2" xfId="48"/>
    <cellStyle name="標準 2 2 3 3" xfId="36"/>
    <cellStyle name="標準 2 2 4" xfId="11"/>
    <cellStyle name="標準 2 2 4 2" xfId="26"/>
    <cellStyle name="標準 2 2 4 2 2" xfId="52"/>
    <cellStyle name="標準 2 2 4 3" xfId="40"/>
    <cellStyle name="標準 2 2 5" xfId="18"/>
    <cellStyle name="標準 2 2 5 2" xfId="44"/>
    <cellStyle name="標準 2 2 6" xfId="32"/>
    <cellStyle name="標準 2 3" xfId="3"/>
    <cellStyle name="標準 2 4" xfId="4"/>
    <cellStyle name="標準 2 4 2" xfId="8"/>
    <cellStyle name="標準 2 4 2 2" xfId="23"/>
    <cellStyle name="標準 2 4 2 2 2" xfId="49"/>
    <cellStyle name="標準 2 4 2 3" xfId="37"/>
    <cellStyle name="標準 2 4 3" xfId="12"/>
    <cellStyle name="標準 2 4 3 2" xfId="27"/>
    <cellStyle name="標準 2 4 3 2 2" xfId="53"/>
    <cellStyle name="標準 2 4 3 3" xfId="41"/>
    <cellStyle name="標準 2 4 4" xfId="19"/>
    <cellStyle name="標準 2 4 4 2" xfId="45"/>
    <cellStyle name="標準 2 4 5" xfId="33"/>
    <cellStyle name="標準 2 5" xfId="6"/>
    <cellStyle name="標準 2 5 2" xfId="21"/>
    <cellStyle name="標準 2 5 2 2" xfId="47"/>
    <cellStyle name="標準 2 5 3" xfId="35"/>
    <cellStyle name="標準 2 6" xfId="10"/>
    <cellStyle name="標準 2 6 2" xfId="25"/>
    <cellStyle name="標準 2 6 2 2" xfId="51"/>
    <cellStyle name="標準 2 6 3" xfId="39"/>
    <cellStyle name="標準 2 7" xfId="17"/>
    <cellStyle name="標準 2 7 2" xfId="43"/>
    <cellStyle name="標準 2 8" xfId="31"/>
    <cellStyle name="標準 3" xfId="14"/>
    <cellStyle name="標準 4" xfId="16"/>
    <cellStyle name="標準 5" xfId="29"/>
    <cellStyle name="標準 6" xfId="30"/>
    <cellStyle name="標準 7" xfId="55"/>
  </cellStyles>
  <dxfs count="0"/>
  <tableStyles count="0" defaultTableStyle="TableStyleMedium9" defaultPivotStyle="PivotStyleLight16"/>
  <colors>
    <mruColors>
      <color rgb="FF15D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acher101/Desktop/2017&#24180;&#37117;&#31435;&#33258;&#24049;&#25505;&#28857;&#20837;&#21147;&#65288;&#12288;&#12288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9年度合否予測結果"/>
      <sheetName val="29年度合否判定資料（20170224）"/>
    </sheetNames>
    <sheetDataSet>
      <sheetData sheetId="0" refreshError="1"/>
      <sheetData sheetId="1" refreshError="1">
        <row r="29">
          <cell r="S29">
            <v>799</v>
          </cell>
        </row>
        <row r="31">
          <cell r="S31">
            <v>788</v>
          </cell>
        </row>
        <row r="32">
          <cell r="S32">
            <v>813</v>
          </cell>
        </row>
        <row r="35">
          <cell r="S35">
            <v>796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X81"/>
  <sheetViews>
    <sheetView tabSelected="1" topLeftCell="A22" zoomScaleNormal="100" workbookViewId="0">
      <selection activeCell="O17" sqref="O17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2" customWidth="1"/>
  </cols>
  <sheetData>
    <row r="1" spans="1:23" ht="26.25" customHeight="1">
      <c r="A1" s="625" t="s">
        <v>819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3">
      <c r="A3" s="624" t="s">
        <v>821</v>
      </c>
      <c r="B3" s="624"/>
      <c r="C3" s="624"/>
      <c r="D3" s="539"/>
      <c r="E3" s="539"/>
      <c r="F3" s="176"/>
      <c r="G3" s="176"/>
      <c r="H3" s="176"/>
      <c r="I3" s="176"/>
      <c r="J3" s="176"/>
      <c r="K3" s="176"/>
      <c r="L3" s="176"/>
      <c r="M3" s="624" t="s">
        <v>822</v>
      </c>
      <c r="N3" s="624"/>
      <c r="O3" s="624"/>
      <c r="P3" s="393"/>
      <c r="Q3" s="393"/>
    </row>
    <row r="4" spans="1:23">
      <c r="E4" s="393" t="s">
        <v>1</v>
      </c>
      <c r="F4" s="393" t="s">
        <v>2</v>
      </c>
      <c r="Q4" s="393" t="s">
        <v>1</v>
      </c>
      <c r="R4" s="393" t="s">
        <v>2</v>
      </c>
    </row>
    <row r="5" spans="1:23" ht="20.100000000000001" customHeight="1">
      <c r="A5" s="394" t="s">
        <v>3</v>
      </c>
      <c r="B5" s="394" t="s">
        <v>4</v>
      </c>
      <c r="C5" s="394" t="s">
        <v>5</v>
      </c>
      <c r="D5" s="394" t="s">
        <v>6</v>
      </c>
      <c r="E5" s="626" t="s">
        <v>7</v>
      </c>
      <c r="F5" s="627"/>
      <c r="G5" s="394" t="s">
        <v>8</v>
      </c>
      <c r="H5" s="394" t="s">
        <v>9</v>
      </c>
      <c r="I5" s="394" t="s">
        <v>10</v>
      </c>
      <c r="J5" s="394" t="s">
        <v>11</v>
      </c>
      <c r="K5" s="394" t="s">
        <v>12</v>
      </c>
      <c r="L5" s="7"/>
      <c r="M5" s="394" t="s">
        <v>3</v>
      </c>
      <c r="N5" s="394" t="s">
        <v>4</v>
      </c>
      <c r="O5" s="394" t="s">
        <v>5</v>
      </c>
      <c r="P5" s="394" t="s">
        <v>6</v>
      </c>
      <c r="Q5" s="626" t="s">
        <v>7</v>
      </c>
      <c r="R5" s="627"/>
      <c r="S5" s="394" t="s">
        <v>8</v>
      </c>
      <c r="T5" s="394" t="s">
        <v>9</v>
      </c>
      <c r="U5" s="394" t="s">
        <v>10</v>
      </c>
      <c r="V5" s="394" t="s">
        <v>11</v>
      </c>
      <c r="W5" s="394" t="s">
        <v>12</v>
      </c>
    </row>
    <row r="6" spans="1:23" ht="20.100000000000001" customHeight="1">
      <c r="A6" s="52" t="s">
        <v>872</v>
      </c>
      <c r="B6" s="494">
        <v>300</v>
      </c>
      <c r="C6" s="103">
        <v>79</v>
      </c>
      <c r="D6" s="103">
        <v>67</v>
      </c>
      <c r="E6" s="103">
        <v>16</v>
      </c>
      <c r="F6" s="103">
        <v>54</v>
      </c>
      <c r="G6" s="103">
        <v>87</v>
      </c>
      <c r="H6" s="262">
        <v>88</v>
      </c>
      <c r="I6" s="103">
        <f>SUM(C6:F6)</f>
        <v>216</v>
      </c>
      <c r="J6" s="103">
        <f>SUM(C6:H6)</f>
        <v>391</v>
      </c>
      <c r="K6" s="621" t="s">
        <v>14</v>
      </c>
      <c r="L6" s="7"/>
      <c r="M6" s="52"/>
      <c r="N6" s="228"/>
      <c r="O6" s="103"/>
      <c r="P6" s="103"/>
      <c r="Q6" s="103"/>
      <c r="R6" s="103"/>
      <c r="S6" s="103"/>
      <c r="T6" s="262"/>
      <c r="U6" s="103">
        <f>SUM(O6:R6)</f>
        <v>0</v>
      </c>
      <c r="V6" s="103">
        <f>SUM(O6:T6)</f>
        <v>0</v>
      </c>
      <c r="W6" s="243" t="s">
        <v>20</v>
      </c>
    </row>
    <row r="7" spans="1:23" ht="20.100000000000001" customHeight="1">
      <c r="A7" s="52" t="s">
        <v>871</v>
      </c>
      <c r="B7" s="494">
        <v>300</v>
      </c>
      <c r="C7" s="103">
        <v>69</v>
      </c>
      <c r="D7" s="103">
        <v>57</v>
      </c>
      <c r="E7" s="103">
        <v>16</v>
      </c>
      <c r="F7" s="103">
        <v>54</v>
      </c>
      <c r="G7" s="103">
        <v>75</v>
      </c>
      <c r="H7" s="262">
        <v>72</v>
      </c>
      <c r="I7" s="103">
        <f t="shared" ref="I7:I66" si="0">SUM(C7:F7)</f>
        <v>196</v>
      </c>
      <c r="J7" s="103">
        <f t="shared" ref="J7:J66" si="1">SUM(C7:H7)</f>
        <v>343</v>
      </c>
      <c r="K7" s="621" t="s">
        <v>14</v>
      </c>
      <c r="L7" s="7"/>
      <c r="M7" s="52"/>
      <c r="N7" s="228"/>
      <c r="O7" s="103"/>
      <c r="P7" s="103"/>
      <c r="Q7" s="103"/>
      <c r="R7" s="103"/>
      <c r="S7" s="103"/>
      <c r="T7" s="262"/>
      <c r="U7" s="103">
        <f t="shared" ref="U7:U65" si="2">SUM(O7:R7)</f>
        <v>0</v>
      </c>
      <c r="V7" s="103">
        <f t="shared" ref="V7:V65" si="3">SUM(O7:T7)</f>
        <v>0</v>
      </c>
      <c r="W7" s="243" t="s">
        <v>16</v>
      </c>
    </row>
    <row r="8" spans="1:23" ht="20.100000000000001" customHeight="1">
      <c r="A8" s="52" t="s">
        <v>873</v>
      </c>
      <c r="B8" s="494">
        <v>253</v>
      </c>
      <c r="C8" s="103">
        <v>80</v>
      </c>
      <c r="D8" s="103">
        <v>45</v>
      </c>
      <c r="E8" s="103">
        <v>20</v>
      </c>
      <c r="F8" s="103">
        <v>60</v>
      </c>
      <c r="G8" s="103">
        <v>94</v>
      </c>
      <c r="H8" s="103">
        <v>90</v>
      </c>
      <c r="I8" s="103">
        <f t="shared" si="0"/>
        <v>205</v>
      </c>
      <c r="J8" s="103">
        <f t="shared" si="1"/>
        <v>389</v>
      </c>
      <c r="K8" s="621" t="s">
        <v>16</v>
      </c>
      <c r="L8" s="7"/>
      <c r="M8" s="52"/>
      <c r="N8" s="228"/>
      <c r="O8" s="103"/>
      <c r="P8" s="103"/>
      <c r="Q8" s="103"/>
      <c r="R8" s="103"/>
      <c r="S8" s="103"/>
      <c r="T8" s="103"/>
      <c r="U8" s="103">
        <f t="shared" si="2"/>
        <v>0</v>
      </c>
      <c r="V8" s="103">
        <f t="shared" si="3"/>
        <v>0</v>
      </c>
      <c r="W8" s="243" t="s">
        <v>16</v>
      </c>
    </row>
    <row r="9" spans="1:23" ht="20.100000000000001" customHeight="1">
      <c r="A9" s="52" t="s">
        <v>877</v>
      </c>
      <c r="B9" s="103">
        <v>216</v>
      </c>
      <c r="C9" s="103">
        <v>79</v>
      </c>
      <c r="D9" s="103">
        <v>47</v>
      </c>
      <c r="E9" s="103">
        <v>16</v>
      </c>
      <c r="F9" s="103">
        <v>16</v>
      </c>
      <c r="G9" s="103">
        <v>84</v>
      </c>
      <c r="H9" s="262">
        <v>64</v>
      </c>
      <c r="I9" s="103">
        <f t="shared" si="0"/>
        <v>158</v>
      </c>
      <c r="J9" s="103">
        <f t="shared" si="1"/>
        <v>306</v>
      </c>
      <c r="K9" s="621" t="s">
        <v>20</v>
      </c>
      <c r="L9" s="7"/>
      <c r="M9" s="52"/>
      <c r="N9" s="103"/>
      <c r="O9" s="103"/>
      <c r="P9" s="103"/>
      <c r="Q9" s="103"/>
      <c r="R9" s="103"/>
      <c r="S9" s="103"/>
      <c r="T9" s="262"/>
      <c r="U9" s="103">
        <f t="shared" si="2"/>
        <v>0</v>
      </c>
      <c r="V9" s="103">
        <f t="shared" si="3"/>
        <v>0</v>
      </c>
      <c r="W9" s="243" t="s">
        <v>16</v>
      </c>
    </row>
    <row r="10" spans="1:23" ht="20.100000000000001" customHeight="1">
      <c r="A10" s="52" t="s">
        <v>874</v>
      </c>
      <c r="B10" s="103">
        <v>300</v>
      </c>
      <c r="C10" s="494">
        <v>56</v>
      </c>
      <c r="D10" s="494">
        <v>37</v>
      </c>
      <c r="E10" s="494">
        <v>20</v>
      </c>
      <c r="F10" s="494">
        <v>44</v>
      </c>
      <c r="G10" s="494">
        <v>75</v>
      </c>
      <c r="H10" s="494">
        <v>87</v>
      </c>
      <c r="I10" s="494">
        <f t="shared" si="0"/>
        <v>157</v>
      </c>
      <c r="J10" s="494">
        <f t="shared" si="1"/>
        <v>319</v>
      </c>
      <c r="K10" s="621" t="s">
        <v>20</v>
      </c>
      <c r="L10" s="7"/>
      <c r="M10" s="52"/>
      <c r="N10" s="228"/>
      <c r="O10" s="228"/>
      <c r="P10" s="228"/>
      <c r="Q10" s="228"/>
      <c r="R10" s="228"/>
      <c r="S10" s="228"/>
      <c r="T10" s="228"/>
      <c r="U10" s="228">
        <f t="shared" si="2"/>
        <v>0</v>
      </c>
      <c r="V10" s="228">
        <f t="shared" si="3"/>
        <v>0</v>
      </c>
      <c r="W10" s="243" t="s">
        <v>20</v>
      </c>
    </row>
    <row r="11" spans="1:23" ht="20.100000000000001" customHeight="1">
      <c r="A11" s="52" t="s">
        <v>875</v>
      </c>
      <c r="B11" s="494">
        <v>286</v>
      </c>
      <c r="C11" s="494">
        <v>70</v>
      </c>
      <c r="D11" s="494">
        <v>52</v>
      </c>
      <c r="E11" s="494">
        <v>16</v>
      </c>
      <c r="F11" s="494">
        <v>24</v>
      </c>
      <c r="G11" s="494">
        <v>83</v>
      </c>
      <c r="H11" s="494">
        <v>74</v>
      </c>
      <c r="I11" s="494">
        <f t="shared" si="0"/>
        <v>162</v>
      </c>
      <c r="J11" s="494">
        <f t="shared" si="1"/>
        <v>319</v>
      </c>
      <c r="K11" s="621" t="s">
        <v>22</v>
      </c>
      <c r="L11" s="7"/>
      <c r="M11" s="52"/>
      <c r="N11" s="228"/>
      <c r="O11" s="228"/>
      <c r="P11" s="228"/>
      <c r="Q11" s="228"/>
      <c r="R11" s="228"/>
      <c r="S11" s="228"/>
      <c r="T11" s="228"/>
      <c r="U11" s="228">
        <f t="shared" si="2"/>
        <v>0</v>
      </c>
      <c r="V11" s="228">
        <f t="shared" si="3"/>
        <v>0</v>
      </c>
      <c r="W11" s="243" t="s">
        <v>22</v>
      </c>
    </row>
    <row r="12" spans="1:23" ht="20.100000000000001" customHeight="1">
      <c r="A12" s="52" t="s">
        <v>876</v>
      </c>
      <c r="B12" s="494">
        <v>272</v>
      </c>
      <c r="C12" s="494">
        <v>66</v>
      </c>
      <c r="D12" s="494">
        <v>68</v>
      </c>
      <c r="E12" s="494">
        <v>20</v>
      </c>
      <c r="F12" s="494">
        <v>40</v>
      </c>
      <c r="G12" s="494">
        <v>73</v>
      </c>
      <c r="H12" s="494">
        <v>88</v>
      </c>
      <c r="I12" s="494">
        <f t="shared" si="0"/>
        <v>194</v>
      </c>
      <c r="J12" s="494">
        <f t="shared" si="1"/>
        <v>355</v>
      </c>
      <c r="K12" s="621" t="s">
        <v>22</v>
      </c>
      <c r="L12" s="7"/>
      <c r="M12" s="52"/>
      <c r="N12" s="228"/>
      <c r="O12" s="228"/>
      <c r="P12" s="228"/>
      <c r="Q12" s="228"/>
      <c r="R12" s="228"/>
      <c r="S12" s="228"/>
      <c r="T12" s="228"/>
      <c r="U12" s="228">
        <f t="shared" si="2"/>
        <v>0</v>
      </c>
      <c r="V12" s="228">
        <f t="shared" si="3"/>
        <v>0</v>
      </c>
      <c r="W12" s="243" t="s">
        <v>23</v>
      </c>
    </row>
    <row r="13" spans="1:23" ht="20.100000000000001" customHeight="1">
      <c r="A13" s="52" t="s">
        <v>884</v>
      </c>
      <c r="B13" s="494">
        <v>244</v>
      </c>
      <c r="C13" s="494">
        <v>77</v>
      </c>
      <c r="D13" s="494">
        <v>37</v>
      </c>
      <c r="E13" s="494">
        <v>16</v>
      </c>
      <c r="F13" s="494">
        <v>44</v>
      </c>
      <c r="G13" s="494">
        <v>69</v>
      </c>
      <c r="H13" s="494">
        <v>76</v>
      </c>
      <c r="I13" s="494">
        <f t="shared" si="0"/>
        <v>174</v>
      </c>
      <c r="J13" s="494">
        <f t="shared" si="1"/>
        <v>319</v>
      </c>
      <c r="K13" s="621" t="s">
        <v>23</v>
      </c>
      <c r="L13" s="7"/>
      <c r="M13" s="52"/>
      <c r="N13" s="228"/>
      <c r="O13" s="228"/>
      <c r="P13" s="228"/>
      <c r="Q13" s="228"/>
      <c r="R13" s="228"/>
      <c r="S13" s="228"/>
      <c r="T13" s="228"/>
      <c r="U13" s="228">
        <f t="shared" si="2"/>
        <v>0</v>
      </c>
      <c r="V13" s="228">
        <f t="shared" si="3"/>
        <v>0</v>
      </c>
      <c r="W13" s="243" t="s">
        <v>23</v>
      </c>
    </row>
    <row r="14" spans="1:23" ht="20.100000000000001" customHeight="1">
      <c r="A14" s="52" t="s">
        <v>883</v>
      </c>
      <c r="B14" s="494">
        <v>300</v>
      </c>
      <c r="C14" s="494">
        <v>48</v>
      </c>
      <c r="D14" s="494">
        <v>67</v>
      </c>
      <c r="E14" s="494">
        <v>16</v>
      </c>
      <c r="F14" s="494">
        <v>44</v>
      </c>
      <c r="G14" s="494">
        <v>68</v>
      </c>
      <c r="H14" s="494">
        <v>68</v>
      </c>
      <c r="I14" s="494">
        <f t="shared" si="0"/>
        <v>175</v>
      </c>
      <c r="J14" s="620">
        <f t="shared" si="1"/>
        <v>311</v>
      </c>
      <c r="K14" s="621" t="s">
        <v>23</v>
      </c>
      <c r="L14" s="7"/>
      <c r="M14" s="252"/>
      <c r="N14" s="494"/>
      <c r="O14" s="494"/>
      <c r="P14" s="494"/>
      <c r="Q14" s="494"/>
      <c r="R14" s="494"/>
      <c r="S14" s="494"/>
      <c r="T14" s="494"/>
      <c r="U14" s="494">
        <f t="shared" ref="U14" si="4">SUM(O14:R14)</f>
        <v>0</v>
      </c>
      <c r="V14" s="612">
        <f t="shared" ref="V14" si="5">SUM(O14:T14)</f>
        <v>0</v>
      </c>
      <c r="W14" s="613" t="s">
        <v>33</v>
      </c>
    </row>
    <row r="15" spans="1:23" ht="20.100000000000001" customHeight="1">
      <c r="A15" s="67" t="s">
        <v>883</v>
      </c>
      <c r="B15" s="95">
        <v>300</v>
      </c>
      <c r="C15" s="95"/>
      <c r="D15" s="95"/>
      <c r="E15" s="95"/>
      <c r="F15" s="95"/>
      <c r="G15" s="95"/>
      <c r="H15" s="95"/>
      <c r="I15" s="95">
        <f t="shared" si="0"/>
        <v>0</v>
      </c>
      <c r="J15" s="327">
        <f t="shared" si="1"/>
        <v>0</v>
      </c>
      <c r="K15" s="94" t="s">
        <v>31</v>
      </c>
      <c r="L15" s="7"/>
      <c r="M15" s="252"/>
      <c r="N15" s="494"/>
      <c r="O15" s="494"/>
      <c r="P15" s="494"/>
      <c r="Q15" s="494"/>
      <c r="R15" s="494"/>
      <c r="S15" s="494"/>
      <c r="T15" s="494"/>
      <c r="U15" s="494">
        <f t="shared" ref="U15" si="6">SUM(O15:R15)</f>
        <v>0</v>
      </c>
      <c r="V15" s="612">
        <f t="shared" ref="V15" si="7">SUM(O15:T15)</f>
        <v>0</v>
      </c>
      <c r="W15" s="613" t="s">
        <v>33</v>
      </c>
    </row>
    <row r="16" spans="1:23" ht="20.100000000000001" customHeight="1">
      <c r="A16" s="52" t="s">
        <v>878</v>
      </c>
      <c r="B16" s="494">
        <v>281</v>
      </c>
      <c r="C16" s="103">
        <v>88</v>
      </c>
      <c r="D16" s="103">
        <v>34</v>
      </c>
      <c r="E16" s="103">
        <v>20</v>
      </c>
      <c r="F16" s="103">
        <v>44</v>
      </c>
      <c r="G16" s="103">
        <v>78</v>
      </c>
      <c r="H16" s="271">
        <v>76</v>
      </c>
      <c r="I16" s="103">
        <f>SUM(C16:F16)</f>
        <v>186</v>
      </c>
      <c r="J16" s="103">
        <f>SUM(C16:H16)</f>
        <v>340</v>
      </c>
      <c r="K16" s="621" t="s">
        <v>23</v>
      </c>
      <c r="L16" s="7"/>
      <c r="M16" s="52"/>
      <c r="N16" s="228"/>
      <c r="O16" s="103"/>
      <c r="P16" s="103"/>
      <c r="Q16" s="103"/>
      <c r="R16" s="103"/>
      <c r="S16" s="103"/>
      <c r="T16" s="271"/>
      <c r="U16" s="103">
        <f>SUM(O16:R16)</f>
        <v>0</v>
      </c>
      <c r="V16" s="103">
        <f>SUM(O16:T16)</f>
        <v>0</v>
      </c>
      <c r="W16" s="243" t="s">
        <v>23</v>
      </c>
    </row>
    <row r="17" spans="1:23" ht="20.100000000000001" customHeight="1">
      <c r="A17" s="52" t="s">
        <v>879</v>
      </c>
      <c r="B17" s="494">
        <v>276</v>
      </c>
      <c r="C17" s="494">
        <v>78</v>
      </c>
      <c r="D17" s="494">
        <v>54</v>
      </c>
      <c r="E17" s="494">
        <v>14</v>
      </c>
      <c r="F17" s="494">
        <v>40</v>
      </c>
      <c r="G17" s="494">
        <v>71</v>
      </c>
      <c r="H17" s="494">
        <v>76</v>
      </c>
      <c r="I17" s="494">
        <f t="shared" si="0"/>
        <v>186</v>
      </c>
      <c r="J17" s="494">
        <f t="shared" si="1"/>
        <v>333</v>
      </c>
      <c r="K17" s="621" t="s">
        <v>23</v>
      </c>
      <c r="L17" s="7"/>
      <c r="M17" s="52"/>
      <c r="N17" s="228"/>
      <c r="O17" s="228"/>
      <c r="P17" s="228"/>
      <c r="Q17" s="228"/>
      <c r="R17" s="228"/>
      <c r="S17" s="228"/>
      <c r="T17" s="228"/>
      <c r="U17" s="228">
        <f t="shared" si="2"/>
        <v>0</v>
      </c>
      <c r="V17" s="228">
        <f t="shared" si="3"/>
        <v>0</v>
      </c>
      <c r="W17" s="243" t="s">
        <v>23</v>
      </c>
    </row>
    <row r="18" spans="1:23" ht="20.100000000000001" customHeight="1">
      <c r="A18" s="52" t="s">
        <v>893</v>
      </c>
      <c r="B18" s="494">
        <v>226</v>
      </c>
      <c r="C18" s="494">
        <v>54</v>
      </c>
      <c r="D18" s="494">
        <v>26</v>
      </c>
      <c r="E18" s="494">
        <v>18</v>
      </c>
      <c r="F18" s="494">
        <v>48</v>
      </c>
      <c r="G18" s="494">
        <v>75</v>
      </c>
      <c r="H18" s="264">
        <v>64</v>
      </c>
      <c r="I18" s="494">
        <f>SUM(C18:F18)</f>
        <v>146</v>
      </c>
      <c r="J18" s="494">
        <f>SUM(C18:H18)</f>
        <v>285</v>
      </c>
      <c r="K18" s="621" t="s">
        <v>23</v>
      </c>
      <c r="L18" s="7"/>
      <c r="M18" s="52"/>
      <c r="N18" s="228"/>
      <c r="O18" s="228"/>
      <c r="P18" s="228"/>
      <c r="Q18" s="228"/>
      <c r="R18" s="228"/>
      <c r="S18" s="228"/>
      <c r="T18" s="264"/>
      <c r="U18" s="228">
        <f>SUM(O18:R18)</f>
        <v>0</v>
      </c>
      <c r="V18" s="228">
        <f>SUM(O18:T18)</f>
        <v>0</v>
      </c>
      <c r="W18" s="243" t="s">
        <v>35</v>
      </c>
    </row>
    <row r="19" spans="1:23" ht="20.100000000000001" customHeight="1">
      <c r="A19" s="67" t="s">
        <v>893</v>
      </c>
      <c r="B19" s="95">
        <v>226</v>
      </c>
      <c r="C19" s="95"/>
      <c r="D19" s="95"/>
      <c r="E19" s="95"/>
      <c r="F19" s="95"/>
      <c r="G19" s="95"/>
      <c r="H19" s="344"/>
      <c r="I19" s="95">
        <f>SUM(C19:F19)</f>
        <v>0</v>
      </c>
      <c r="J19" s="95">
        <f>SUM(C19:H19)</f>
        <v>0</v>
      </c>
      <c r="K19" s="94" t="s">
        <v>35</v>
      </c>
      <c r="L19" s="7"/>
      <c r="M19" s="52"/>
      <c r="N19" s="494"/>
      <c r="O19" s="494"/>
      <c r="P19" s="494"/>
      <c r="Q19" s="494"/>
      <c r="R19" s="494"/>
      <c r="S19" s="494"/>
      <c r="T19" s="264"/>
      <c r="U19" s="494">
        <f>SUM(O19:R19)</f>
        <v>0</v>
      </c>
      <c r="V19" s="494">
        <f>SUM(O19:T19)</f>
        <v>0</v>
      </c>
      <c r="W19" s="611" t="s">
        <v>35</v>
      </c>
    </row>
    <row r="20" spans="1:23" ht="20.100000000000001" customHeight="1">
      <c r="A20" s="52" t="s">
        <v>880</v>
      </c>
      <c r="B20" s="494">
        <v>249</v>
      </c>
      <c r="C20" s="494">
        <v>60</v>
      </c>
      <c r="D20" s="494">
        <v>32</v>
      </c>
      <c r="E20" s="494">
        <v>20</v>
      </c>
      <c r="F20" s="494">
        <v>32</v>
      </c>
      <c r="G20" s="494">
        <v>60</v>
      </c>
      <c r="H20" s="494">
        <v>60</v>
      </c>
      <c r="I20" s="494">
        <f t="shared" si="0"/>
        <v>144</v>
      </c>
      <c r="J20" s="494">
        <f t="shared" si="1"/>
        <v>264</v>
      </c>
      <c r="K20" s="621" t="s">
        <v>23</v>
      </c>
      <c r="L20" s="7"/>
      <c r="M20" s="52"/>
      <c r="N20" s="228"/>
      <c r="O20" s="228"/>
      <c r="P20" s="228"/>
      <c r="Q20" s="228"/>
      <c r="R20" s="228"/>
      <c r="S20" s="228"/>
      <c r="T20" s="228"/>
      <c r="U20" s="228">
        <f t="shared" si="2"/>
        <v>0</v>
      </c>
      <c r="V20" s="228">
        <f t="shared" si="3"/>
        <v>0</v>
      </c>
      <c r="W20" s="243" t="s">
        <v>23</v>
      </c>
    </row>
    <row r="21" spans="1:23" ht="20.100000000000001" customHeight="1">
      <c r="A21" s="52" t="s">
        <v>881</v>
      </c>
      <c r="B21" s="494">
        <v>281</v>
      </c>
      <c r="C21" s="494">
        <v>63</v>
      </c>
      <c r="D21" s="494">
        <v>36</v>
      </c>
      <c r="E21" s="494">
        <v>18</v>
      </c>
      <c r="F21" s="494">
        <v>34</v>
      </c>
      <c r="G21" s="494">
        <v>73</v>
      </c>
      <c r="H21" s="494">
        <v>68</v>
      </c>
      <c r="I21" s="494">
        <f t="shared" si="0"/>
        <v>151</v>
      </c>
      <c r="J21" s="494">
        <f t="shared" si="1"/>
        <v>292</v>
      </c>
      <c r="K21" s="621" t="s">
        <v>352</v>
      </c>
      <c r="L21" s="7"/>
      <c r="M21" s="52"/>
      <c r="N21" s="228"/>
      <c r="O21" s="228"/>
      <c r="P21" s="228"/>
      <c r="Q21" s="228"/>
      <c r="R21" s="228"/>
      <c r="S21" s="228"/>
      <c r="T21" s="228"/>
      <c r="U21" s="228">
        <f t="shared" si="2"/>
        <v>0</v>
      </c>
      <c r="V21" s="228">
        <f t="shared" si="3"/>
        <v>0</v>
      </c>
      <c r="W21" s="243" t="s">
        <v>23</v>
      </c>
    </row>
    <row r="22" spans="1:23" ht="20.100000000000001" customHeight="1">
      <c r="A22" s="52" t="s">
        <v>882</v>
      </c>
      <c r="B22" s="494">
        <v>281</v>
      </c>
      <c r="C22" s="494">
        <v>61</v>
      </c>
      <c r="D22" s="494">
        <v>39</v>
      </c>
      <c r="E22" s="494">
        <v>20</v>
      </c>
      <c r="F22" s="494">
        <v>43</v>
      </c>
      <c r="G22" s="494">
        <v>55</v>
      </c>
      <c r="H22" s="494">
        <v>80</v>
      </c>
      <c r="I22" s="494">
        <f t="shared" si="0"/>
        <v>163</v>
      </c>
      <c r="J22" s="494">
        <f t="shared" si="1"/>
        <v>298</v>
      </c>
      <c r="K22" s="621" t="s">
        <v>352</v>
      </c>
      <c r="L22" s="7"/>
      <c r="M22" s="52"/>
      <c r="N22" s="494"/>
      <c r="O22" s="494"/>
      <c r="P22" s="494"/>
      <c r="Q22" s="494"/>
      <c r="R22" s="494"/>
      <c r="S22" s="494"/>
      <c r="T22" s="494"/>
      <c r="U22" s="494">
        <f t="shared" si="2"/>
        <v>0</v>
      </c>
      <c r="V22" s="228">
        <f t="shared" si="3"/>
        <v>0</v>
      </c>
      <c r="W22" s="243" t="s">
        <v>31</v>
      </c>
    </row>
    <row r="23" spans="1:23" ht="20.100000000000001" customHeight="1">
      <c r="A23" s="77" t="s">
        <v>897</v>
      </c>
      <c r="B23" s="64">
        <v>244</v>
      </c>
      <c r="C23" s="64">
        <v>88</v>
      </c>
      <c r="D23" s="64">
        <v>67</v>
      </c>
      <c r="E23" s="64">
        <v>16</v>
      </c>
      <c r="F23" s="64">
        <v>60</v>
      </c>
      <c r="G23" s="64">
        <v>77</v>
      </c>
      <c r="H23" s="263">
        <v>68</v>
      </c>
      <c r="I23" s="64">
        <f t="shared" si="0"/>
        <v>231</v>
      </c>
      <c r="J23" s="494">
        <f t="shared" si="1"/>
        <v>376</v>
      </c>
      <c r="K23" s="621" t="s">
        <v>35</v>
      </c>
      <c r="L23" s="7"/>
      <c r="M23" s="77"/>
      <c r="N23" s="64"/>
      <c r="O23" s="64"/>
      <c r="P23" s="64"/>
      <c r="Q23" s="64"/>
      <c r="R23" s="64"/>
      <c r="S23" s="64"/>
      <c r="T23" s="263"/>
      <c r="U23" s="64">
        <f t="shared" si="2"/>
        <v>0</v>
      </c>
      <c r="V23" s="228">
        <f t="shared" si="3"/>
        <v>0</v>
      </c>
      <c r="W23" s="243" t="s">
        <v>35</v>
      </c>
    </row>
    <row r="24" spans="1:23" ht="20.100000000000001" customHeight="1">
      <c r="A24" s="77" t="s">
        <v>888</v>
      </c>
      <c r="B24" s="64">
        <v>203</v>
      </c>
      <c r="C24" s="64">
        <v>69</v>
      </c>
      <c r="D24" s="64">
        <v>83</v>
      </c>
      <c r="E24" s="64">
        <v>12</v>
      </c>
      <c r="F24" s="64">
        <v>48</v>
      </c>
      <c r="G24" s="64">
        <v>66</v>
      </c>
      <c r="H24" s="263">
        <v>72</v>
      </c>
      <c r="I24" s="494">
        <f t="shared" si="0"/>
        <v>212</v>
      </c>
      <c r="J24" s="494">
        <f t="shared" si="1"/>
        <v>350</v>
      </c>
      <c r="K24" s="621" t="s">
        <v>35</v>
      </c>
      <c r="L24" s="7"/>
      <c r="M24" s="77"/>
      <c r="N24" s="64"/>
      <c r="O24" s="64"/>
      <c r="P24" s="64"/>
      <c r="Q24" s="64"/>
      <c r="R24" s="64"/>
      <c r="S24" s="64"/>
      <c r="T24" s="263"/>
      <c r="U24" s="228">
        <f t="shared" si="2"/>
        <v>0</v>
      </c>
      <c r="V24" s="228">
        <f t="shared" si="3"/>
        <v>0</v>
      </c>
      <c r="W24" s="243" t="s">
        <v>35</v>
      </c>
    </row>
    <row r="25" spans="1:23" ht="20.100000000000001" customHeight="1">
      <c r="A25" s="52" t="s">
        <v>889</v>
      </c>
      <c r="B25" s="494">
        <v>226</v>
      </c>
      <c r="C25" s="494">
        <v>73</v>
      </c>
      <c r="D25" s="494">
        <v>69</v>
      </c>
      <c r="E25" s="494">
        <v>16</v>
      </c>
      <c r="F25" s="494">
        <v>32</v>
      </c>
      <c r="G25" s="494">
        <v>73</v>
      </c>
      <c r="H25" s="264">
        <v>72</v>
      </c>
      <c r="I25" s="494">
        <f t="shared" si="0"/>
        <v>190</v>
      </c>
      <c r="J25" s="494">
        <f t="shared" si="1"/>
        <v>335</v>
      </c>
      <c r="K25" s="621" t="s">
        <v>35</v>
      </c>
      <c r="L25" s="7"/>
      <c r="M25" s="52"/>
      <c r="N25" s="228"/>
      <c r="O25" s="228"/>
      <c r="P25" s="228"/>
      <c r="Q25" s="228"/>
      <c r="R25" s="228"/>
      <c r="S25" s="228"/>
      <c r="T25" s="264"/>
      <c r="U25" s="228">
        <f t="shared" si="2"/>
        <v>0</v>
      </c>
      <c r="V25" s="228">
        <f t="shared" si="3"/>
        <v>0</v>
      </c>
      <c r="W25" s="243" t="s">
        <v>35</v>
      </c>
    </row>
    <row r="26" spans="1:23" ht="20.100000000000001" customHeight="1">
      <c r="A26" s="52" t="s">
        <v>891</v>
      </c>
      <c r="B26" s="494">
        <v>276</v>
      </c>
      <c r="C26" s="494">
        <v>83</v>
      </c>
      <c r="D26" s="494">
        <v>77</v>
      </c>
      <c r="E26" s="494">
        <v>16</v>
      </c>
      <c r="F26" s="494">
        <v>70</v>
      </c>
      <c r="G26" s="494">
        <v>74</v>
      </c>
      <c r="H26" s="264">
        <v>74</v>
      </c>
      <c r="I26" s="494">
        <f t="shared" si="0"/>
        <v>246</v>
      </c>
      <c r="J26" s="494">
        <f t="shared" si="1"/>
        <v>394</v>
      </c>
      <c r="K26" s="621" t="s">
        <v>35</v>
      </c>
      <c r="L26" s="7"/>
      <c r="M26" s="52"/>
      <c r="N26" s="228"/>
      <c r="O26" s="228"/>
      <c r="P26" s="228"/>
      <c r="Q26" s="228"/>
      <c r="R26" s="228"/>
      <c r="S26" s="228"/>
      <c r="T26" s="264"/>
      <c r="U26" s="228">
        <f t="shared" si="2"/>
        <v>0</v>
      </c>
      <c r="V26" s="228">
        <f t="shared" si="3"/>
        <v>0</v>
      </c>
      <c r="W26" s="243" t="s">
        <v>35</v>
      </c>
    </row>
    <row r="27" spans="1:23" s="182" customFormat="1" ht="20.100000000000001" customHeight="1">
      <c r="A27" s="77" t="s">
        <v>895</v>
      </c>
      <c r="B27" s="64">
        <v>240</v>
      </c>
      <c r="C27" s="64">
        <v>72</v>
      </c>
      <c r="D27" s="64">
        <v>69</v>
      </c>
      <c r="E27" s="64">
        <v>16</v>
      </c>
      <c r="F27" s="64">
        <v>66</v>
      </c>
      <c r="G27" s="64">
        <v>70</v>
      </c>
      <c r="H27" s="263">
        <v>76</v>
      </c>
      <c r="I27" s="64">
        <f>SUM(C27:H27)</f>
        <v>369</v>
      </c>
      <c r="J27" s="64">
        <f>SUM(C27:H27)</f>
        <v>369</v>
      </c>
      <c r="K27" s="78" t="s">
        <v>35</v>
      </c>
      <c r="L27" s="181"/>
      <c r="M27" s="77"/>
      <c r="N27" s="64"/>
      <c r="O27" s="64"/>
      <c r="P27" s="64"/>
      <c r="Q27" s="64"/>
      <c r="R27" s="64"/>
      <c r="S27" s="64"/>
      <c r="T27" s="263"/>
      <c r="U27" s="64">
        <f>SUM(O27:T27)</f>
        <v>0</v>
      </c>
      <c r="V27" s="64">
        <f>SUM(O27:T27)</f>
        <v>0</v>
      </c>
      <c r="W27" s="78" t="s">
        <v>35</v>
      </c>
    </row>
    <row r="28" spans="1:23" ht="20.100000000000001" customHeight="1">
      <c r="A28" s="77" t="s">
        <v>885</v>
      </c>
      <c r="B28" s="64">
        <v>253</v>
      </c>
      <c r="C28" s="494">
        <v>77</v>
      </c>
      <c r="D28" s="494">
        <v>63</v>
      </c>
      <c r="E28" s="494">
        <v>16</v>
      </c>
      <c r="F28" s="494">
        <v>68</v>
      </c>
      <c r="G28" s="494">
        <v>64</v>
      </c>
      <c r="H28" s="264">
        <v>68</v>
      </c>
      <c r="I28" s="494">
        <f t="shared" si="0"/>
        <v>224</v>
      </c>
      <c r="J28" s="494">
        <f t="shared" si="1"/>
        <v>356</v>
      </c>
      <c r="K28" s="621" t="s">
        <v>35</v>
      </c>
      <c r="L28" s="7"/>
      <c r="M28" s="52"/>
      <c r="N28" s="228"/>
      <c r="O28" s="228"/>
      <c r="P28" s="228"/>
      <c r="Q28" s="228"/>
      <c r="R28" s="228"/>
      <c r="S28" s="228"/>
      <c r="T28" s="264"/>
      <c r="U28" s="228">
        <f t="shared" si="2"/>
        <v>0</v>
      </c>
      <c r="V28" s="64">
        <f>SUM(O28:T28)</f>
        <v>0</v>
      </c>
      <c r="W28" s="243" t="s">
        <v>35</v>
      </c>
    </row>
    <row r="29" spans="1:23" ht="20.100000000000001" customHeight="1">
      <c r="A29" s="354" t="s">
        <v>898</v>
      </c>
      <c r="B29" s="494">
        <v>240</v>
      </c>
      <c r="C29" s="494">
        <v>79</v>
      </c>
      <c r="D29" s="494">
        <v>60</v>
      </c>
      <c r="E29" s="494">
        <v>18</v>
      </c>
      <c r="F29" s="494">
        <v>68</v>
      </c>
      <c r="G29" s="494">
        <v>60</v>
      </c>
      <c r="H29" s="264">
        <v>60</v>
      </c>
      <c r="I29" s="494">
        <f t="shared" si="0"/>
        <v>225</v>
      </c>
      <c r="J29" s="494">
        <f t="shared" si="1"/>
        <v>345</v>
      </c>
      <c r="K29" s="621" t="s">
        <v>35</v>
      </c>
      <c r="L29" s="7"/>
      <c r="M29" s="354"/>
      <c r="N29" s="228"/>
      <c r="O29" s="228"/>
      <c r="P29" s="228"/>
      <c r="Q29" s="228"/>
      <c r="R29" s="228"/>
      <c r="S29" s="228"/>
      <c r="T29" s="264"/>
      <c r="U29" s="228">
        <f t="shared" si="2"/>
        <v>0</v>
      </c>
      <c r="V29" s="228">
        <f t="shared" si="3"/>
        <v>0</v>
      </c>
      <c r="W29" s="243" t="s">
        <v>35</v>
      </c>
    </row>
    <row r="30" spans="1:23" ht="20.100000000000001" customHeight="1">
      <c r="A30" s="52" t="s">
        <v>890</v>
      </c>
      <c r="B30" s="494">
        <v>286</v>
      </c>
      <c r="C30" s="494">
        <v>89</v>
      </c>
      <c r="D30" s="494">
        <v>70</v>
      </c>
      <c r="E30" s="494">
        <v>18</v>
      </c>
      <c r="F30" s="494">
        <v>76</v>
      </c>
      <c r="G30" s="494">
        <v>68</v>
      </c>
      <c r="H30" s="264">
        <v>72</v>
      </c>
      <c r="I30" s="494">
        <f t="shared" si="0"/>
        <v>253</v>
      </c>
      <c r="J30" s="494">
        <f t="shared" si="1"/>
        <v>393</v>
      </c>
      <c r="K30" s="621" t="s">
        <v>35</v>
      </c>
      <c r="L30" s="7"/>
      <c r="M30" s="52"/>
      <c r="N30" s="228"/>
      <c r="O30" s="228"/>
      <c r="P30" s="228"/>
      <c r="Q30" s="228"/>
      <c r="R30" s="228"/>
      <c r="S30" s="228"/>
      <c r="T30" s="264"/>
      <c r="U30" s="228">
        <f t="shared" si="2"/>
        <v>0</v>
      </c>
      <c r="V30" s="228">
        <f t="shared" si="3"/>
        <v>0</v>
      </c>
      <c r="W30" s="243" t="s">
        <v>35</v>
      </c>
    </row>
    <row r="31" spans="1:23" ht="20.100000000000001" customHeight="1">
      <c r="A31" s="52" t="s">
        <v>894</v>
      </c>
      <c r="B31" s="494">
        <v>230</v>
      </c>
      <c r="C31" s="494">
        <v>79</v>
      </c>
      <c r="D31" s="494">
        <v>62</v>
      </c>
      <c r="E31" s="494">
        <v>18</v>
      </c>
      <c r="F31" s="494">
        <v>67</v>
      </c>
      <c r="G31" s="494">
        <v>68</v>
      </c>
      <c r="H31" s="264">
        <v>64</v>
      </c>
      <c r="I31" s="494">
        <f>SUM(C31:F31)</f>
        <v>226</v>
      </c>
      <c r="J31" s="494">
        <f>SUM(C31:H31)</f>
        <v>358</v>
      </c>
      <c r="K31" s="621" t="s">
        <v>35</v>
      </c>
      <c r="L31" s="7"/>
      <c r="M31" s="52"/>
      <c r="N31" s="228"/>
      <c r="O31" s="228"/>
      <c r="P31" s="228"/>
      <c r="Q31" s="228"/>
      <c r="R31" s="228"/>
      <c r="S31" s="228"/>
      <c r="T31" s="264"/>
      <c r="U31" s="228">
        <f>SUM(O31:R31)</f>
        <v>0</v>
      </c>
      <c r="V31" s="228">
        <f>SUM(O31:T31)</f>
        <v>0</v>
      </c>
      <c r="W31" s="243" t="s">
        <v>46</v>
      </c>
    </row>
    <row r="32" spans="1:23" ht="20.100000000000001" customHeight="1">
      <c r="A32" s="52" t="s">
        <v>1052</v>
      </c>
      <c r="B32" s="494">
        <v>193</v>
      </c>
      <c r="C32" s="494"/>
      <c r="D32" s="494"/>
      <c r="E32" s="494"/>
      <c r="F32" s="494"/>
      <c r="G32" s="494"/>
      <c r="H32" s="264"/>
      <c r="I32" s="494">
        <f t="shared" si="0"/>
        <v>0</v>
      </c>
      <c r="J32" s="494">
        <f t="shared" si="1"/>
        <v>0</v>
      </c>
      <c r="K32" s="621" t="s">
        <v>46</v>
      </c>
      <c r="L32" s="7"/>
      <c r="M32" s="52"/>
      <c r="N32" s="228"/>
      <c r="O32" s="228"/>
      <c r="P32" s="228"/>
      <c r="Q32" s="228"/>
      <c r="R32" s="228"/>
      <c r="S32" s="228"/>
      <c r="T32" s="264"/>
      <c r="U32" s="228">
        <f t="shared" si="2"/>
        <v>0</v>
      </c>
      <c r="V32" s="228">
        <f t="shared" si="3"/>
        <v>0</v>
      </c>
      <c r="W32" s="243" t="s">
        <v>46</v>
      </c>
    </row>
    <row r="33" spans="1:24" ht="20.100000000000001" customHeight="1">
      <c r="A33" s="52" t="s">
        <v>899</v>
      </c>
      <c r="B33" s="494">
        <v>207</v>
      </c>
      <c r="C33" s="494">
        <v>70</v>
      </c>
      <c r="D33" s="494">
        <v>72</v>
      </c>
      <c r="E33" s="494">
        <v>16</v>
      </c>
      <c r="F33" s="494">
        <v>44</v>
      </c>
      <c r="G33" s="494">
        <v>84</v>
      </c>
      <c r="H33" s="264">
        <v>52</v>
      </c>
      <c r="I33" s="494">
        <f t="shared" si="0"/>
        <v>202</v>
      </c>
      <c r="J33" s="494">
        <f t="shared" si="1"/>
        <v>338</v>
      </c>
      <c r="K33" s="621" t="s">
        <v>46</v>
      </c>
      <c r="L33" s="7"/>
      <c r="M33" s="52"/>
      <c r="N33" s="228"/>
      <c r="O33" s="228"/>
      <c r="P33" s="228"/>
      <c r="Q33" s="228"/>
      <c r="R33" s="228"/>
      <c r="S33" s="228"/>
      <c r="T33" s="264"/>
      <c r="U33" s="228">
        <f t="shared" si="2"/>
        <v>0</v>
      </c>
      <c r="V33" s="228">
        <f t="shared" si="3"/>
        <v>0</v>
      </c>
      <c r="W33" s="243" t="s">
        <v>46</v>
      </c>
    </row>
    <row r="34" spans="1:24" ht="20.100000000000001" customHeight="1">
      <c r="A34" s="52" t="s">
        <v>901</v>
      </c>
      <c r="B34" s="494">
        <v>203</v>
      </c>
      <c r="C34" s="494">
        <v>71</v>
      </c>
      <c r="D34" s="494">
        <v>48</v>
      </c>
      <c r="E34" s="494">
        <v>16</v>
      </c>
      <c r="F34" s="494">
        <v>32</v>
      </c>
      <c r="G34" s="494">
        <v>77</v>
      </c>
      <c r="H34" s="264">
        <v>60</v>
      </c>
      <c r="I34" s="494">
        <f t="shared" si="0"/>
        <v>167</v>
      </c>
      <c r="J34" s="494">
        <f t="shared" si="1"/>
        <v>304</v>
      </c>
      <c r="K34" s="621" t="s">
        <v>46</v>
      </c>
      <c r="L34" s="7"/>
      <c r="M34" s="52"/>
      <c r="N34" s="228"/>
      <c r="O34" s="228"/>
      <c r="P34" s="228"/>
      <c r="Q34" s="228"/>
      <c r="R34" s="228"/>
      <c r="S34" s="228"/>
      <c r="T34" s="264"/>
      <c r="U34" s="228">
        <f t="shared" si="2"/>
        <v>0</v>
      </c>
      <c r="V34" s="228">
        <f t="shared" si="3"/>
        <v>0</v>
      </c>
      <c r="W34" s="243" t="s">
        <v>46</v>
      </c>
    </row>
    <row r="35" spans="1:24" ht="20.100000000000001" customHeight="1">
      <c r="A35" s="52" t="s">
        <v>1059</v>
      </c>
      <c r="B35" s="494">
        <v>189</v>
      </c>
      <c r="C35" s="494"/>
      <c r="D35" s="494"/>
      <c r="E35" s="494"/>
      <c r="F35" s="494"/>
      <c r="G35" s="494"/>
      <c r="H35" s="264"/>
      <c r="I35" s="494">
        <f t="shared" si="0"/>
        <v>0</v>
      </c>
      <c r="J35" s="494">
        <f t="shared" si="1"/>
        <v>0</v>
      </c>
      <c r="K35" s="621" t="s">
        <v>46</v>
      </c>
      <c r="L35" s="7"/>
      <c r="M35" s="52"/>
      <c r="N35" s="494"/>
      <c r="O35" s="494"/>
      <c r="P35" s="494"/>
      <c r="Q35" s="494"/>
      <c r="R35" s="494"/>
      <c r="S35" s="494"/>
      <c r="T35" s="264"/>
      <c r="U35" s="494">
        <f t="shared" ref="U35" si="8">SUM(O35:R35)</f>
        <v>0</v>
      </c>
      <c r="V35" s="494">
        <f t="shared" ref="V35" si="9">SUM(O35:T35)</f>
        <v>0</v>
      </c>
      <c r="W35" s="265" t="s">
        <v>46</v>
      </c>
    </row>
    <row r="36" spans="1:24" ht="20.100000000000001" customHeight="1">
      <c r="A36" s="52" t="s">
        <v>902</v>
      </c>
      <c r="B36" s="494">
        <v>221</v>
      </c>
      <c r="C36" s="494">
        <v>55</v>
      </c>
      <c r="D36" s="494">
        <v>73</v>
      </c>
      <c r="E36" s="494">
        <v>12</v>
      </c>
      <c r="F36" s="494">
        <v>44</v>
      </c>
      <c r="G36" s="494">
        <v>66</v>
      </c>
      <c r="H36" s="264">
        <v>72</v>
      </c>
      <c r="I36" s="494">
        <f t="shared" si="0"/>
        <v>184</v>
      </c>
      <c r="J36" s="494">
        <f t="shared" si="1"/>
        <v>322</v>
      </c>
      <c r="K36" s="621" t="s">
        <v>46</v>
      </c>
      <c r="L36" s="7"/>
      <c r="M36" s="52"/>
      <c r="N36" s="228"/>
      <c r="O36" s="228"/>
      <c r="P36" s="228"/>
      <c r="Q36" s="228"/>
      <c r="R36" s="228"/>
      <c r="S36" s="228"/>
      <c r="T36" s="264"/>
      <c r="U36" s="228">
        <f t="shared" si="2"/>
        <v>0</v>
      </c>
      <c r="V36" s="228">
        <f t="shared" si="3"/>
        <v>0</v>
      </c>
      <c r="W36" s="265" t="s">
        <v>46</v>
      </c>
    </row>
    <row r="37" spans="1:24" ht="20.100000000000001" customHeight="1">
      <c r="A37" s="52" t="s">
        <v>905</v>
      </c>
      <c r="B37" s="494">
        <v>216</v>
      </c>
      <c r="C37" s="494">
        <v>75</v>
      </c>
      <c r="D37" s="494">
        <v>72</v>
      </c>
      <c r="E37" s="494">
        <v>16</v>
      </c>
      <c r="F37" s="494">
        <v>56</v>
      </c>
      <c r="G37" s="494">
        <v>59</v>
      </c>
      <c r="H37" s="264">
        <v>60</v>
      </c>
      <c r="I37" s="494">
        <f t="shared" si="0"/>
        <v>219</v>
      </c>
      <c r="J37" s="494">
        <f t="shared" si="1"/>
        <v>338</v>
      </c>
      <c r="K37" s="621" t="s">
        <v>46</v>
      </c>
      <c r="L37" s="7"/>
      <c r="M37" s="52"/>
      <c r="N37" s="494"/>
      <c r="O37" s="494"/>
      <c r="P37" s="494"/>
      <c r="Q37" s="494"/>
      <c r="R37" s="494"/>
      <c r="S37" s="494"/>
      <c r="T37" s="264"/>
      <c r="U37" s="494">
        <f t="shared" ref="U37" si="10">SUM(O37:R37)</f>
        <v>0</v>
      </c>
      <c r="V37" s="494">
        <f t="shared" ref="V37" si="11">SUM(O37:T37)</f>
        <v>0</v>
      </c>
      <c r="W37" s="265" t="s">
        <v>46</v>
      </c>
    </row>
    <row r="38" spans="1:24" ht="20.100000000000001" customHeight="1">
      <c r="A38" s="52" t="s">
        <v>907</v>
      </c>
      <c r="B38" s="494">
        <v>193</v>
      </c>
      <c r="C38" s="494">
        <v>86</v>
      </c>
      <c r="D38" s="494">
        <v>72</v>
      </c>
      <c r="E38" s="494">
        <v>16</v>
      </c>
      <c r="F38" s="494">
        <v>56</v>
      </c>
      <c r="G38" s="494">
        <v>89</v>
      </c>
      <c r="H38" s="264">
        <v>52</v>
      </c>
      <c r="I38" s="494">
        <f t="shared" si="0"/>
        <v>230</v>
      </c>
      <c r="J38" s="494">
        <f t="shared" si="1"/>
        <v>371</v>
      </c>
      <c r="K38" s="621" t="s">
        <v>46</v>
      </c>
      <c r="L38" s="7"/>
      <c r="M38" s="52"/>
      <c r="N38" s="494"/>
      <c r="O38" s="494"/>
      <c r="P38" s="494"/>
      <c r="Q38" s="494"/>
      <c r="R38" s="494"/>
      <c r="S38" s="494"/>
      <c r="T38" s="264"/>
      <c r="U38" s="494">
        <f t="shared" ref="U38" si="12">SUM(O38:R38)</f>
        <v>0</v>
      </c>
      <c r="V38" s="494">
        <f t="shared" ref="V38" si="13">SUM(O38:T38)</f>
        <v>0</v>
      </c>
      <c r="W38" s="265" t="s">
        <v>46</v>
      </c>
    </row>
    <row r="39" spans="1:24" ht="20.100000000000001" customHeight="1">
      <c r="A39" s="52" t="s">
        <v>886</v>
      </c>
      <c r="B39" s="494">
        <v>203</v>
      </c>
      <c r="C39" s="494">
        <v>71</v>
      </c>
      <c r="D39" s="494">
        <v>56</v>
      </c>
      <c r="E39" s="494">
        <v>12</v>
      </c>
      <c r="F39" s="494">
        <v>52</v>
      </c>
      <c r="G39" s="494">
        <v>43</v>
      </c>
      <c r="H39" s="264">
        <v>56</v>
      </c>
      <c r="I39" s="494">
        <f t="shared" si="0"/>
        <v>191</v>
      </c>
      <c r="J39" s="494">
        <f t="shared" si="1"/>
        <v>290</v>
      </c>
      <c r="K39" s="621" t="s">
        <v>46</v>
      </c>
      <c r="L39" s="7"/>
      <c r="M39" s="52"/>
      <c r="N39" s="228"/>
      <c r="O39" s="228"/>
      <c r="P39" s="103"/>
      <c r="Q39" s="103"/>
      <c r="R39" s="103"/>
      <c r="S39" s="103"/>
      <c r="T39" s="103"/>
      <c r="U39" s="103">
        <f>SUM(O39:R39)</f>
        <v>0</v>
      </c>
      <c r="V39" s="103">
        <f>SUM(O39:T39)</f>
        <v>0</v>
      </c>
      <c r="W39" s="265" t="s">
        <v>46</v>
      </c>
    </row>
    <row r="40" spans="1:24" ht="20.100000000000001" customHeight="1">
      <c r="A40" s="52" t="s">
        <v>896</v>
      </c>
      <c r="B40" s="494">
        <v>249</v>
      </c>
      <c r="C40" s="494">
        <v>93</v>
      </c>
      <c r="D40" s="494">
        <v>48</v>
      </c>
      <c r="E40" s="494">
        <v>18</v>
      </c>
      <c r="F40" s="494">
        <v>63</v>
      </c>
      <c r="G40" s="494">
        <v>67</v>
      </c>
      <c r="H40" s="264">
        <v>60</v>
      </c>
      <c r="I40" s="494">
        <f t="shared" si="0"/>
        <v>222</v>
      </c>
      <c r="J40" s="494">
        <f t="shared" si="1"/>
        <v>349</v>
      </c>
      <c r="K40" s="621" t="s">
        <v>46</v>
      </c>
      <c r="L40" s="7"/>
      <c r="M40" s="52"/>
      <c r="N40" s="228"/>
      <c r="O40" s="103"/>
      <c r="P40" s="103"/>
      <c r="Q40" s="103"/>
      <c r="R40" s="103"/>
      <c r="S40" s="103"/>
      <c r="T40" s="103"/>
      <c r="U40" s="103">
        <f t="shared" si="2"/>
        <v>0</v>
      </c>
      <c r="V40" s="103">
        <f t="shared" si="3"/>
        <v>0</v>
      </c>
      <c r="W40" s="243" t="s">
        <v>54</v>
      </c>
      <c r="X40" s="19"/>
    </row>
    <row r="41" spans="1:24" ht="20.100000000000001" customHeight="1">
      <c r="A41" s="52" t="s">
        <v>900</v>
      </c>
      <c r="B41" s="494">
        <v>263</v>
      </c>
      <c r="C41" s="494">
        <v>52</v>
      </c>
      <c r="D41" s="494">
        <v>58</v>
      </c>
      <c r="E41" s="494">
        <v>16</v>
      </c>
      <c r="F41" s="494">
        <v>46</v>
      </c>
      <c r="G41" s="494">
        <v>57</v>
      </c>
      <c r="H41" s="264">
        <v>44</v>
      </c>
      <c r="I41" s="494">
        <f t="shared" si="0"/>
        <v>172</v>
      </c>
      <c r="J41" s="494">
        <f t="shared" si="1"/>
        <v>273</v>
      </c>
      <c r="K41" s="265" t="s">
        <v>46</v>
      </c>
      <c r="L41" s="7"/>
      <c r="M41" s="79"/>
      <c r="N41" s="228"/>
      <c r="O41" s="103"/>
      <c r="P41" s="103"/>
      <c r="Q41" s="103"/>
      <c r="R41" s="103"/>
      <c r="S41" s="103"/>
      <c r="T41" s="262"/>
      <c r="U41" s="103">
        <f t="shared" si="2"/>
        <v>0</v>
      </c>
      <c r="V41" s="103">
        <f t="shared" si="3"/>
        <v>0</v>
      </c>
      <c r="W41" s="243" t="s">
        <v>56</v>
      </c>
    </row>
    <row r="42" spans="1:24" ht="20.100000000000001" customHeight="1">
      <c r="A42" s="495" t="s">
        <v>906</v>
      </c>
      <c r="B42" s="494">
        <v>253</v>
      </c>
      <c r="C42" s="494">
        <v>82</v>
      </c>
      <c r="D42" s="103">
        <v>57</v>
      </c>
      <c r="E42" s="103">
        <v>16</v>
      </c>
      <c r="F42" s="103">
        <v>40</v>
      </c>
      <c r="G42" s="103">
        <v>72</v>
      </c>
      <c r="H42" s="103">
        <v>60</v>
      </c>
      <c r="I42" s="103">
        <f>SUM(C42:F42)</f>
        <v>195</v>
      </c>
      <c r="J42" s="103">
        <f>SUM(C42:H42)</f>
        <v>327</v>
      </c>
      <c r="K42" s="265" t="s">
        <v>46</v>
      </c>
      <c r="L42" s="7"/>
      <c r="M42" s="52"/>
      <c r="N42" s="228"/>
      <c r="O42" s="228"/>
      <c r="P42" s="228"/>
      <c r="Q42" s="228"/>
      <c r="R42" s="228"/>
      <c r="S42" s="228"/>
      <c r="T42" s="228"/>
      <c r="U42" s="228">
        <f>SUM(O42:R42)</f>
        <v>0</v>
      </c>
      <c r="V42" s="103">
        <f>SUM(O42:T42)</f>
        <v>0</v>
      </c>
      <c r="W42" s="243" t="s">
        <v>56</v>
      </c>
    </row>
    <row r="43" spans="1:24" ht="20.100000000000001" customHeight="1">
      <c r="A43" s="52" t="s">
        <v>892</v>
      </c>
      <c r="B43" s="494">
        <v>189</v>
      </c>
      <c r="C43" s="494">
        <v>91</v>
      </c>
      <c r="D43" s="103">
        <v>63</v>
      </c>
      <c r="E43" s="103">
        <v>18</v>
      </c>
      <c r="F43" s="103">
        <v>62</v>
      </c>
      <c r="G43" s="103">
        <v>70</v>
      </c>
      <c r="H43" s="103">
        <v>64</v>
      </c>
      <c r="I43" s="103">
        <f>SUM(C43:F43)</f>
        <v>234</v>
      </c>
      <c r="J43" s="103">
        <f>SUM(C43:H43)</f>
        <v>368</v>
      </c>
      <c r="K43" s="265" t="s">
        <v>46</v>
      </c>
      <c r="L43" s="7"/>
      <c r="M43" s="52"/>
      <c r="N43" s="494"/>
      <c r="O43" s="494"/>
      <c r="P43" s="494"/>
      <c r="Q43" s="494"/>
      <c r="R43" s="494"/>
      <c r="S43" s="494"/>
      <c r="T43" s="494"/>
      <c r="U43" s="494">
        <f>SUM(O43:R43)</f>
        <v>0</v>
      </c>
      <c r="V43" s="103">
        <f>SUM(O43:T43)</f>
        <v>0</v>
      </c>
      <c r="W43" s="575" t="s">
        <v>56</v>
      </c>
    </row>
    <row r="44" spans="1:24" ht="20.100000000000001" customHeight="1">
      <c r="A44" s="52" t="s">
        <v>908</v>
      </c>
      <c r="B44" s="494">
        <v>244</v>
      </c>
      <c r="C44" s="103">
        <v>78</v>
      </c>
      <c r="D44" s="103">
        <v>57</v>
      </c>
      <c r="E44" s="103">
        <v>16</v>
      </c>
      <c r="F44" s="103">
        <v>54</v>
      </c>
      <c r="G44" s="103">
        <v>60</v>
      </c>
      <c r="H44" s="103">
        <v>80</v>
      </c>
      <c r="I44" s="103">
        <f t="shared" ref="I44:I47" si="14">SUM(C44:F44)</f>
        <v>205</v>
      </c>
      <c r="J44" s="103">
        <f t="shared" ref="J44:J47" si="15">SUM(C44:H44)</f>
        <v>345</v>
      </c>
      <c r="K44" s="265" t="s">
        <v>46</v>
      </c>
      <c r="L44" s="7"/>
      <c r="M44" s="52"/>
      <c r="N44" s="228"/>
      <c r="O44" s="228"/>
      <c r="P44" s="228"/>
      <c r="Q44" s="228"/>
      <c r="R44" s="228"/>
      <c r="S44" s="228"/>
      <c r="T44" s="264"/>
      <c r="U44" s="228">
        <f>SUM(O44:R44)</f>
        <v>0</v>
      </c>
      <c r="V44" s="228">
        <f>SUM(O44:T44)</f>
        <v>0</v>
      </c>
      <c r="W44" s="243" t="s">
        <v>56</v>
      </c>
    </row>
    <row r="45" spans="1:24" ht="20.100000000000001" customHeight="1">
      <c r="A45" s="52" t="s">
        <v>887</v>
      </c>
      <c r="B45" s="494">
        <v>216</v>
      </c>
      <c r="C45" s="103">
        <v>58</v>
      </c>
      <c r="D45" s="103">
        <v>78</v>
      </c>
      <c r="E45" s="103">
        <v>16</v>
      </c>
      <c r="F45" s="103">
        <v>44</v>
      </c>
      <c r="G45" s="103">
        <v>72</v>
      </c>
      <c r="H45" s="103">
        <v>76</v>
      </c>
      <c r="I45" s="103">
        <f t="shared" si="14"/>
        <v>196</v>
      </c>
      <c r="J45" s="103">
        <f t="shared" si="15"/>
        <v>344</v>
      </c>
      <c r="K45" s="621" t="s">
        <v>54</v>
      </c>
      <c r="L45" s="7"/>
      <c r="M45" s="52"/>
      <c r="N45" s="228"/>
      <c r="O45" s="228"/>
      <c r="P45" s="228"/>
      <c r="Q45" s="228"/>
      <c r="R45" s="228"/>
      <c r="S45" s="228"/>
      <c r="T45" s="264"/>
      <c r="U45" s="228">
        <f>SUM(O45:R45)</f>
        <v>0</v>
      </c>
      <c r="V45" s="228">
        <f>SUM(O45:T45)</f>
        <v>0</v>
      </c>
      <c r="W45" s="243" t="s">
        <v>56</v>
      </c>
    </row>
    <row r="46" spans="1:24" ht="20.100000000000001" customHeight="1">
      <c r="A46" s="79" t="s">
        <v>1053</v>
      </c>
      <c r="B46" s="494">
        <v>203</v>
      </c>
      <c r="C46" s="103"/>
      <c r="D46" s="103"/>
      <c r="E46" s="103"/>
      <c r="F46" s="103"/>
      <c r="G46" s="103"/>
      <c r="H46" s="262"/>
      <c r="I46" s="103">
        <f t="shared" si="14"/>
        <v>0</v>
      </c>
      <c r="J46" s="103">
        <f t="shared" si="15"/>
        <v>0</v>
      </c>
      <c r="K46" s="621" t="s">
        <v>56</v>
      </c>
      <c r="L46" s="7"/>
      <c r="M46" s="79"/>
      <c r="N46" s="494"/>
      <c r="O46" s="103"/>
      <c r="P46" s="103"/>
      <c r="Q46" s="103"/>
      <c r="R46" s="103"/>
      <c r="S46" s="103"/>
      <c r="T46" s="262"/>
      <c r="U46" s="103">
        <f t="shared" ref="U46:U47" si="16">SUM(O46:R46)</f>
        <v>0</v>
      </c>
      <c r="V46" s="103">
        <f t="shared" ref="V46:V47" si="17">SUM(O46:T46)</f>
        <v>0</v>
      </c>
      <c r="W46" s="595" t="s">
        <v>56</v>
      </c>
    </row>
    <row r="47" spans="1:24" ht="20.100000000000001" customHeight="1">
      <c r="A47" s="79" t="s">
        <v>1056</v>
      </c>
      <c r="B47" s="494">
        <v>184</v>
      </c>
      <c r="C47" s="103"/>
      <c r="D47" s="103"/>
      <c r="E47" s="103"/>
      <c r="F47" s="103"/>
      <c r="G47" s="103"/>
      <c r="H47" s="262"/>
      <c r="I47" s="103">
        <f t="shared" si="14"/>
        <v>0</v>
      </c>
      <c r="J47" s="103">
        <f t="shared" si="15"/>
        <v>0</v>
      </c>
      <c r="K47" s="621" t="s">
        <v>56</v>
      </c>
      <c r="L47" s="7"/>
      <c r="M47" s="79"/>
      <c r="N47" s="494"/>
      <c r="O47" s="103"/>
      <c r="P47" s="103"/>
      <c r="Q47" s="103"/>
      <c r="R47" s="103"/>
      <c r="S47" s="103"/>
      <c r="T47" s="262"/>
      <c r="U47" s="103">
        <f t="shared" si="16"/>
        <v>0</v>
      </c>
      <c r="V47" s="103">
        <f t="shared" si="17"/>
        <v>0</v>
      </c>
      <c r="W47" s="595" t="s">
        <v>56</v>
      </c>
    </row>
    <row r="48" spans="1:24" ht="20.100000000000001" customHeight="1">
      <c r="A48" s="79" t="s">
        <v>904</v>
      </c>
      <c r="B48" s="494">
        <v>212</v>
      </c>
      <c r="C48" s="103">
        <v>82</v>
      </c>
      <c r="D48" s="103">
        <v>53</v>
      </c>
      <c r="E48" s="103">
        <v>16</v>
      </c>
      <c r="F48" s="103">
        <v>36</v>
      </c>
      <c r="G48" s="103">
        <v>46</v>
      </c>
      <c r="H48" s="262">
        <v>56</v>
      </c>
      <c r="I48" s="103">
        <f t="shared" si="0"/>
        <v>187</v>
      </c>
      <c r="J48" s="103">
        <f t="shared" si="1"/>
        <v>289</v>
      </c>
      <c r="K48" s="621" t="s">
        <v>56</v>
      </c>
      <c r="L48" s="7"/>
      <c r="M48" s="79"/>
      <c r="N48" s="228"/>
      <c r="O48" s="103"/>
      <c r="P48" s="103"/>
      <c r="Q48" s="103"/>
      <c r="R48" s="103"/>
      <c r="S48" s="103"/>
      <c r="T48" s="262"/>
      <c r="U48" s="103">
        <f t="shared" si="2"/>
        <v>0</v>
      </c>
      <c r="V48" s="103">
        <f t="shared" si="3"/>
        <v>0</v>
      </c>
      <c r="W48" s="243" t="s">
        <v>56</v>
      </c>
    </row>
    <row r="49" spans="1:24" ht="20.100000000000001" customHeight="1">
      <c r="A49" s="79" t="s">
        <v>1069</v>
      </c>
      <c r="B49" s="494">
        <v>203</v>
      </c>
      <c r="C49" s="103"/>
      <c r="D49" s="103"/>
      <c r="E49" s="103"/>
      <c r="F49" s="103"/>
      <c r="G49" s="103"/>
      <c r="H49" s="262"/>
      <c r="I49" s="103">
        <f>SUM(C49:F49)</f>
        <v>0</v>
      </c>
      <c r="J49" s="103">
        <f>SUM(C49:H49)</f>
        <v>0</v>
      </c>
      <c r="K49" s="621" t="s">
        <v>56</v>
      </c>
      <c r="L49" s="7"/>
      <c r="M49" s="79"/>
      <c r="N49" s="494"/>
      <c r="O49" s="103"/>
      <c r="P49" s="103"/>
      <c r="Q49" s="103"/>
      <c r="R49" s="103"/>
      <c r="S49" s="103"/>
      <c r="T49" s="262"/>
      <c r="U49" s="103">
        <f t="shared" ref="U49" si="18">SUM(O49:R49)</f>
        <v>0</v>
      </c>
      <c r="V49" s="103">
        <f t="shared" ref="V49" si="19">SUM(O49:T49)</f>
        <v>0</v>
      </c>
      <c r="W49" s="595" t="s">
        <v>56</v>
      </c>
    </row>
    <row r="50" spans="1:24" ht="20.100000000000001" customHeight="1">
      <c r="A50" s="495" t="s">
        <v>903</v>
      </c>
      <c r="B50" s="494">
        <v>207</v>
      </c>
      <c r="C50" s="494">
        <v>90</v>
      </c>
      <c r="D50" s="103">
        <v>59</v>
      </c>
      <c r="E50" s="103">
        <v>16</v>
      </c>
      <c r="F50" s="103">
        <v>36</v>
      </c>
      <c r="G50" s="103">
        <v>47</v>
      </c>
      <c r="H50" s="262">
        <v>52</v>
      </c>
      <c r="I50" s="103">
        <f t="shared" si="0"/>
        <v>201</v>
      </c>
      <c r="J50" s="103">
        <f t="shared" si="1"/>
        <v>300</v>
      </c>
      <c r="K50" s="621" t="s">
        <v>56</v>
      </c>
      <c r="L50" s="7"/>
      <c r="M50" s="52"/>
      <c r="N50" s="228"/>
      <c r="O50" s="228"/>
      <c r="P50" s="103"/>
      <c r="Q50" s="103"/>
      <c r="R50" s="103"/>
      <c r="S50" s="103"/>
      <c r="T50" s="262"/>
      <c r="U50" s="103">
        <f t="shared" si="2"/>
        <v>0</v>
      </c>
      <c r="V50" s="103">
        <f t="shared" si="3"/>
        <v>0</v>
      </c>
      <c r="W50" s="243" t="s">
        <v>56</v>
      </c>
    </row>
    <row r="51" spans="1:24" ht="20.100000000000001" customHeight="1">
      <c r="A51" s="495" t="s">
        <v>1070</v>
      </c>
      <c r="B51" s="494">
        <v>216</v>
      </c>
      <c r="C51" s="494">
        <v>68</v>
      </c>
      <c r="D51" s="103">
        <v>55</v>
      </c>
      <c r="E51" s="103">
        <v>20</v>
      </c>
      <c r="F51" s="103">
        <v>76</v>
      </c>
      <c r="G51" s="103">
        <v>24</v>
      </c>
      <c r="H51" s="103">
        <v>48</v>
      </c>
      <c r="I51" s="103">
        <f t="shared" si="0"/>
        <v>219</v>
      </c>
      <c r="J51" s="103">
        <f t="shared" si="1"/>
        <v>291</v>
      </c>
      <c r="K51" s="621" t="s">
        <v>56</v>
      </c>
      <c r="L51" s="7"/>
      <c r="M51" s="229"/>
      <c r="N51" s="228"/>
      <c r="O51" s="228"/>
      <c r="P51" s="103"/>
      <c r="Q51" s="103"/>
      <c r="R51" s="103"/>
      <c r="S51" s="103"/>
      <c r="T51" s="103"/>
      <c r="U51" s="103">
        <f t="shared" si="2"/>
        <v>0</v>
      </c>
      <c r="V51" s="103">
        <f t="shared" si="3"/>
        <v>0</v>
      </c>
      <c r="W51" s="243" t="s">
        <v>56</v>
      </c>
    </row>
    <row r="52" spans="1:24" ht="20.100000000000001" customHeight="1">
      <c r="A52" s="495" t="s">
        <v>909</v>
      </c>
      <c r="B52" s="494">
        <v>203</v>
      </c>
      <c r="C52" s="494">
        <v>71</v>
      </c>
      <c r="D52" s="103">
        <v>74</v>
      </c>
      <c r="E52" s="103">
        <v>12</v>
      </c>
      <c r="F52" s="103">
        <v>48</v>
      </c>
      <c r="G52" s="103">
        <v>53</v>
      </c>
      <c r="H52" s="103">
        <v>44</v>
      </c>
      <c r="I52" s="103">
        <f t="shared" si="0"/>
        <v>205</v>
      </c>
      <c r="J52" s="103">
        <f t="shared" si="1"/>
        <v>302</v>
      </c>
      <c r="K52" s="621" t="s">
        <v>56</v>
      </c>
      <c r="L52" s="7"/>
      <c r="M52" s="229"/>
      <c r="N52" s="228"/>
      <c r="O52" s="228"/>
      <c r="P52" s="103"/>
      <c r="Q52" s="103"/>
      <c r="R52" s="103"/>
      <c r="S52" s="103"/>
      <c r="T52" s="103"/>
      <c r="U52" s="103">
        <f t="shared" si="2"/>
        <v>0</v>
      </c>
      <c r="V52" s="103">
        <f t="shared" si="3"/>
        <v>0</v>
      </c>
      <c r="W52" s="243" t="s">
        <v>64</v>
      </c>
    </row>
    <row r="53" spans="1:24" ht="20.100000000000001" customHeight="1">
      <c r="A53" s="52" t="s">
        <v>1057</v>
      </c>
      <c r="B53" s="494">
        <v>180</v>
      </c>
      <c r="C53" s="494"/>
      <c r="D53" s="494"/>
      <c r="E53" s="494"/>
      <c r="F53" s="494"/>
      <c r="G53" s="494"/>
      <c r="H53" s="494"/>
      <c r="I53" s="494">
        <f t="shared" si="0"/>
        <v>0</v>
      </c>
      <c r="J53" s="103">
        <f t="shared" si="1"/>
        <v>0</v>
      </c>
      <c r="K53" s="621" t="s">
        <v>64</v>
      </c>
      <c r="L53" s="7"/>
      <c r="M53" s="52"/>
      <c r="N53" s="494"/>
      <c r="O53" s="494"/>
      <c r="P53" s="494"/>
      <c r="Q53" s="494"/>
      <c r="R53" s="494"/>
      <c r="S53" s="494"/>
      <c r="T53" s="494"/>
      <c r="U53" s="494">
        <f t="shared" ref="U53" si="20">SUM(O53:R53)</f>
        <v>0</v>
      </c>
      <c r="V53" s="103">
        <f t="shared" ref="V53" si="21">SUM(O53:T53)</f>
        <v>0</v>
      </c>
      <c r="W53" s="595" t="s">
        <v>72</v>
      </c>
    </row>
    <row r="54" spans="1:24" ht="20.100000000000001" customHeight="1">
      <c r="A54" s="52" t="s">
        <v>1055</v>
      </c>
      <c r="B54" s="494">
        <v>230</v>
      </c>
      <c r="C54" s="494"/>
      <c r="D54" s="494"/>
      <c r="E54" s="494"/>
      <c r="F54" s="494"/>
      <c r="G54" s="494"/>
      <c r="H54" s="494"/>
      <c r="I54" s="494">
        <f t="shared" si="0"/>
        <v>0</v>
      </c>
      <c r="J54" s="103">
        <f t="shared" si="1"/>
        <v>0</v>
      </c>
      <c r="K54" s="621" t="s">
        <v>64</v>
      </c>
      <c r="L54" s="7"/>
      <c r="M54" s="52"/>
      <c r="N54" s="228"/>
      <c r="O54" s="228"/>
      <c r="P54" s="228"/>
      <c r="Q54" s="228"/>
      <c r="R54" s="228"/>
      <c r="S54" s="228"/>
      <c r="T54" s="228"/>
      <c r="U54" s="228">
        <f t="shared" si="2"/>
        <v>0</v>
      </c>
      <c r="V54" s="103">
        <f t="shared" si="3"/>
        <v>0</v>
      </c>
      <c r="W54" s="243" t="s">
        <v>72</v>
      </c>
    </row>
    <row r="55" spans="1:24" ht="20.100000000000001" customHeight="1">
      <c r="A55" s="52" t="s">
        <v>1051</v>
      </c>
      <c r="B55" s="494">
        <v>161</v>
      </c>
      <c r="C55" s="494"/>
      <c r="D55" s="494"/>
      <c r="E55" s="494"/>
      <c r="F55" s="494"/>
      <c r="G55" s="494"/>
      <c r="H55" s="494"/>
      <c r="I55" s="494">
        <f t="shared" si="0"/>
        <v>0</v>
      </c>
      <c r="J55" s="103">
        <f t="shared" si="1"/>
        <v>0</v>
      </c>
      <c r="K55" s="621" t="s">
        <v>66</v>
      </c>
      <c r="L55" s="7"/>
      <c r="M55" s="52"/>
      <c r="N55" s="228"/>
      <c r="O55" s="228"/>
      <c r="P55" s="228"/>
      <c r="Q55" s="228"/>
      <c r="R55" s="228"/>
      <c r="S55" s="228"/>
      <c r="T55" s="228"/>
      <c r="U55" s="228">
        <f t="shared" si="2"/>
        <v>0</v>
      </c>
      <c r="V55" s="103">
        <f t="shared" si="3"/>
        <v>0</v>
      </c>
      <c r="W55" s="243" t="s">
        <v>66</v>
      </c>
    </row>
    <row r="56" spans="1:24" ht="20.100000000000001" customHeight="1">
      <c r="A56" s="52" t="s">
        <v>1064</v>
      </c>
      <c r="B56" s="494">
        <v>175</v>
      </c>
      <c r="C56" s="494"/>
      <c r="D56" s="494"/>
      <c r="E56" s="494"/>
      <c r="F56" s="494"/>
      <c r="G56" s="494"/>
      <c r="H56" s="494"/>
      <c r="I56" s="494">
        <f t="shared" si="0"/>
        <v>0</v>
      </c>
      <c r="J56" s="103">
        <f t="shared" si="1"/>
        <v>0</v>
      </c>
      <c r="K56" s="621" t="s">
        <v>66</v>
      </c>
      <c r="L56" s="7"/>
      <c r="M56" s="52"/>
      <c r="N56" s="228"/>
      <c r="O56" s="228"/>
      <c r="P56" s="228"/>
      <c r="Q56" s="228"/>
      <c r="R56" s="228"/>
      <c r="S56" s="228"/>
      <c r="T56" s="228"/>
      <c r="U56" s="228">
        <f t="shared" si="2"/>
        <v>0</v>
      </c>
      <c r="V56" s="103">
        <f t="shared" si="3"/>
        <v>0</v>
      </c>
      <c r="W56" s="243" t="s">
        <v>66</v>
      </c>
    </row>
    <row r="57" spans="1:24" ht="20.100000000000001" customHeight="1">
      <c r="A57" s="52" t="s">
        <v>1054</v>
      </c>
      <c r="B57" s="494">
        <v>180</v>
      </c>
      <c r="C57" s="494"/>
      <c r="D57" s="494"/>
      <c r="E57" s="494"/>
      <c r="F57" s="494"/>
      <c r="G57" s="494"/>
      <c r="H57" s="264"/>
      <c r="I57" s="494">
        <f t="shared" si="0"/>
        <v>0</v>
      </c>
      <c r="J57" s="103">
        <f t="shared" si="1"/>
        <v>0</v>
      </c>
      <c r="K57" s="621" t="s">
        <v>66</v>
      </c>
      <c r="L57" s="7"/>
      <c r="M57" s="52"/>
      <c r="N57" s="228"/>
      <c r="O57" s="228"/>
      <c r="P57" s="228"/>
      <c r="Q57" s="228"/>
      <c r="R57" s="228"/>
      <c r="S57" s="228"/>
      <c r="T57" s="264"/>
      <c r="U57" s="228">
        <f t="shared" si="2"/>
        <v>0</v>
      </c>
      <c r="V57" s="103">
        <f t="shared" si="3"/>
        <v>0</v>
      </c>
      <c r="W57" s="243" t="s">
        <v>66</v>
      </c>
      <c r="X57" s="19"/>
    </row>
    <row r="58" spans="1:24" ht="20.100000000000001" customHeight="1">
      <c r="A58" s="52" t="s">
        <v>1062</v>
      </c>
      <c r="B58" s="494">
        <v>198</v>
      </c>
      <c r="C58" s="494"/>
      <c r="D58" s="494"/>
      <c r="E58" s="494"/>
      <c r="F58" s="494"/>
      <c r="G58" s="494"/>
      <c r="H58" s="264"/>
      <c r="I58" s="494">
        <f t="shared" si="0"/>
        <v>0</v>
      </c>
      <c r="J58" s="103">
        <f t="shared" si="1"/>
        <v>0</v>
      </c>
      <c r="K58" s="621" t="s">
        <v>66</v>
      </c>
      <c r="L58" s="7"/>
      <c r="M58" s="52"/>
      <c r="N58" s="228"/>
      <c r="O58" s="228"/>
      <c r="P58" s="228"/>
      <c r="Q58" s="228"/>
      <c r="R58" s="228"/>
      <c r="S58" s="228"/>
      <c r="T58" s="264"/>
      <c r="U58" s="228">
        <f t="shared" ref="U58:U63" si="22">SUM(O58:R58)</f>
        <v>0</v>
      </c>
      <c r="V58" s="103">
        <f t="shared" ref="V58:V63" si="23">SUM(O58:T58)</f>
        <v>0</v>
      </c>
      <c r="W58" s="243" t="s">
        <v>66</v>
      </c>
    </row>
    <row r="59" spans="1:24" ht="20.100000000000001" customHeight="1">
      <c r="A59" s="52" t="s">
        <v>1058</v>
      </c>
      <c r="B59" s="494">
        <v>203</v>
      </c>
      <c r="C59" s="494"/>
      <c r="D59" s="494"/>
      <c r="E59" s="494"/>
      <c r="F59" s="494"/>
      <c r="G59" s="494"/>
      <c r="H59" s="264"/>
      <c r="I59" s="494">
        <f t="shared" si="0"/>
        <v>0</v>
      </c>
      <c r="J59" s="103">
        <f t="shared" si="1"/>
        <v>0</v>
      </c>
      <c r="K59" s="621" t="s">
        <v>66</v>
      </c>
      <c r="L59" s="7"/>
      <c r="M59" s="52"/>
      <c r="N59" s="228"/>
      <c r="O59" s="228"/>
      <c r="P59" s="228"/>
      <c r="Q59" s="228"/>
      <c r="R59" s="228"/>
      <c r="S59" s="228"/>
      <c r="T59" s="264"/>
      <c r="U59" s="228">
        <f t="shared" si="22"/>
        <v>0</v>
      </c>
      <c r="V59" s="103">
        <f t="shared" si="23"/>
        <v>0</v>
      </c>
      <c r="W59" s="243" t="s">
        <v>66</v>
      </c>
    </row>
    <row r="60" spans="1:24" ht="20.100000000000001" customHeight="1">
      <c r="A60" s="52" t="s">
        <v>1066</v>
      </c>
      <c r="B60" s="494">
        <v>203</v>
      </c>
      <c r="C60" s="494"/>
      <c r="D60" s="494"/>
      <c r="E60" s="494"/>
      <c r="F60" s="494"/>
      <c r="G60" s="494"/>
      <c r="H60" s="264"/>
      <c r="I60" s="494">
        <f t="shared" si="0"/>
        <v>0</v>
      </c>
      <c r="J60" s="103">
        <f t="shared" si="1"/>
        <v>0</v>
      </c>
      <c r="K60" s="621" t="s">
        <v>66</v>
      </c>
      <c r="L60" s="7"/>
      <c r="M60" s="52"/>
      <c r="N60" s="494"/>
      <c r="O60" s="494"/>
      <c r="P60" s="494"/>
      <c r="Q60" s="494"/>
      <c r="R60" s="494"/>
      <c r="S60" s="494"/>
      <c r="T60" s="264"/>
      <c r="U60" s="494">
        <f t="shared" si="22"/>
        <v>0</v>
      </c>
      <c r="V60" s="103">
        <f t="shared" si="23"/>
        <v>0</v>
      </c>
      <c r="W60" s="595" t="s">
        <v>66</v>
      </c>
    </row>
    <row r="61" spans="1:24" ht="20.100000000000001" customHeight="1">
      <c r="A61" s="52" t="s">
        <v>1060</v>
      </c>
      <c r="B61" s="494">
        <v>180</v>
      </c>
      <c r="C61" s="494"/>
      <c r="D61" s="494"/>
      <c r="E61" s="494"/>
      <c r="F61" s="494"/>
      <c r="G61" s="494"/>
      <c r="H61" s="264"/>
      <c r="I61" s="494">
        <f t="shared" si="0"/>
        <v>0</v>
      </c>
      <c r="J61" s="103">
        <f t="shared" si="1"/>
        <v>0</v>
      </c>
      <c r="K61" s="621" t="s">
        <v>66</v>
      </c>
      <c r="L61" s="7"/>
      <c r="M61" s="52"/>
      <c r="N61" s="494"/>
      <c r="O61" s="494"/>
      <c r="P61" s="494"/>
      <c r="Q61" s="494"/>
      <c r="R61" s="494"/>
      <c r="S61" s="494"/>
      <c r="T61" s="264"/>
      <c r="U61" s="494">
        <f t="shared" si="22"/>
        <v>0</v>
      </c>
      <c r="V61" s="103">
        <f t="shared" si="23"/>
        <v>0</v>
      </c>
      <c r="W61" s="595" t="s">
        <v>66</v>
      </c>
    </row>
    <row r="62" spans="1:24" ht="20.100000000000001" customHeight="1">
      <c r="A62" s="52" t="s">
        <v>1061</v>
      </c>
      <c r="B62" s="494">
        <v>189</v>
      </c>
      <c r="C62" s="494"/>
      <c r="D62" s="494"/>
      <c r="E62" s="494"/>
      <c r="F62" s="494"/>
      <c r="G62" s="494"/>
      <c r="H62" s="264"/>
      <c r="I62" s="494">
        <f t="shared" si="0"/>
        <v>0</v>
      </c>
      <c r="J62" s="103">
        <f t="shared" si="1"/>
        <v>0</v>
      </c>
      <c r="K62" s="621" t="s">
        <v>66</v>
      </c>
      <c r="L62" s="7"/>
      <c r="M62" s="52"/>
      <c r="N62" s="494"/>
      <c r="O62" s="494"/>
      <c r="P62" s="494"/>
      <c r="Q62" s="494"/>
      <c r="R62" s="494"/>
      <c r="S62" s="494"/>
      <c r="T62" s="264"/>
      <c r="U62" s="494">
        <f t="shared" si="22"/>
        <v>0</v>
      </c>
      <c r="V62" s="103">
        <f t="shared" si="23"/>
        <v>0</v>
      </c>
      <c r="W62" s="595" t="s">
        <v>66</v>
      </c>
    </row>
    <row r="63" spans="1:24" ht="20.100000000000001" customHeight="1">
      <c r="A63" s="52" t="s">
        <v>1063</v>
      </c>
      <c r="B63" s="619">
        <v>184</v>
      </c>
      <c r="C63" s="101"/>
      <c r="D63" s="101"/>
      <c r="E63" s="101"/>
      <c r="F63" s="101"/>
      <c r="G63" s="101"/>
      <c r="H63" s="101"/>
      <c r="I63" s="494">
        <f t="shared" si="0"/>
        <v>0</v>
      </c>
      <c r="J63" s="103">
        <f t="shared" si="1"/>
        <v>0</v>
      </c>
      <c r="K63" s="495" t="s">
        <v>131</v>
      </c>
      <c r="L63" s="8"/>
      <c r="M63" s="52"/>
      <c r="N63" s="594"/>
      <c r="O63" s="101"/>
      <c r="P63" s="101"/>
      <c r="Q63" s="101"/>
      <c r="R63" s="101"/>
      <c r="S63" s="101"/>
      <c r="T63" s="101"/>
      <c r="U63" s="494">
        <f t="shared" si="22"/>
        <v>0</v>
      </c>
      <c r="V63" s="103">
        <f t="shared" si="23"/>
        <v>0</v>
      </c>
      <c r="W63" s="495" t="s">
        <v>72</v>
      </c>
    </row>
    <row r="64" spans="1:24" ht="20.100000000000001" customHeight="1">
      <c r="A64" s="52" t="s">
        <v>1068</v>
      </c>
      <c r="B64" s="494">
        <v>180</v>
      </c>
      <c r="C64" s="494">
        <v>72</v>
      </c>
      <c r="D64" s="494">
        <v>36</v>
      </c>
      <c r="E64" s="494">
        <v>16</v>
      </c>
      <c r="F64" s="494">
        <v>32</v>
      </c>
      <c r="G64" s="494">
        <v>41</v>
      </c>
      <c r="H64" s="494">
        <v>24</v>
      </c>
      <c r="I64" s="494">
        <f t="shared" si="0"/>
        <v>156</v>
      </c>
      <c r="J64" s="103">
        <f t="shared" si="1"/>
        <v>221</v>
      </c>
      <c r="K64" s="621" t="s">
        <v>74</v>
      </c>
      <c r="L64" s="7"/>
      <c r="M64" s="52"/>
      <c r="N64" s="494"/>
      <c r="O64" s="494"/>
      <c r="P64" s="494"/>
      <c r="Q64" s="494"/>
      <c r="R64" s="494"/>
      <c r="S64" s="494"/>
      <c r="T64" s="494"/>
      <c r="U64" s="494">
        <f t="shared" ref="U64" si="24">SUM(O64:R64)</f>
        <v>0</v>
      </c>
      <c r="V64" s="103">
        <f t="shared" ref="V64" si="25">SUM(O64:T64)</f>
        <v>0</v>
      </c>
      <c r="W64" s="595" t="s">
        <v>74</v>
      </c>
    </row>
    <row r="65" spans="1:23" ht="20.100000000000001" customHeight="1">
      <c r="A65" s="52" t="s">
        <v>1065</v>
      </c>
      <c r="B65" s="494">
        <v>203</v>
      </c>
      <c r="C65" s="494"/>
      <c r="D65" s="494"/>
      <c r="E65" s="494"/>
      <c r="F65" s="494"/>
      <c r="G65" s="494"/>
      <c r="H65" s="494"/>
      <c r="I65" s="494">
        <f t="shared" si="0"/>
        <v>0</v>
      </c>
      <c r="J65" s="103">
        <f t="shared" si="1"/>
        <v>0</v>
      </c>
      <c r="K65" s="621" t="s">
        <v>74</v>
      </c>
      <c r="L65" s="7"/>
      <c r="M65" s="52"/>
      <c r="N65" s="228"/>
      <c r="O65" s="228"/>
      <c r="P65" s="228"/>
      <c r="Q65" s="228"/>
      <c r="R65" s="228"/>
      <c r="S65" s="228"/>
      <c r="T65" s="228"/>
      <c r="U65" s="228">
        <f t="shared" si="2"/>
        <v>0</v>
      </c>
      <c r="V65" s="103">
        <f t="shared" si="3"/>
        <v>0</v>
      </c>
      <c r="W65" s="243" t="s">
        <v>74</v>
      </c>
    </row>
    <row r="66" spans="1:23" ht="20.100000000000001" customHeight="1">
      <c r="A66" s="52" t="s">
        <v>1067</v>
      </c>
      <c r="B66" s="494">
        <v>180</v>
      </c>
      <c r="C66" s="494"/>
      <c r="D66" s="494"/>
      <c r="E66" s="494"/>
      <c r="F66" s="494"/>
      <c r="G66" s="494"/>
      <c r="H66" s="494"/>
      <c r="I66" s="494">
        <f t="shared" si="0"/>
        <v>0</v>
      </c>
      <c r="J66" s="103">
        <f t="shared" si="1"/>
        <v>0</v>
      </c>
      <c r="K66" s="621" t="s">
        <v>74</v>
      </c>
      <c r="L66" s="7"/>
      <c r="M66" s="52"/>
      <c r="N66" s="494"/>
      <c r="O66" s="494"/>
      <c r="P66" s="494"/>
      <c r="Q66" s="494"/>
      <c r="R66" s="494"/>
      <c r="S66" s="494"/>
      <c r="T66" s="494"/>
      <c r="U66" s="494">
        <f t="shared" ref="U66" si="26">SUM(O66:R66)</f>
        <v>0</v>
      </c>
      <c r="V66" s="103">
        <f t="shared" ref="V66" si="27">SUM(O66:T66)</f>
        <v>0</v>
      </c>
      <c r="W66" s="595" t="s">
        <v>74</v>
      </c>
    </row>
    <row r="67" spans="1:23" ht="20.100000000000001" customHeight="1">
      <c r="A67" s="52"/>
      <c r="B67" s="228"/>
      <c r="C67" s="101"/>
      <c r="D67" s="101"/>
      <c r="E67" s="101"/>
      <c r="F67" s="101"/>
      <c r="G67" s="101"/>
      <c r="H67" s="101"/>
      <c r="I67" s="228"/>
      <c r="J67" s="103"/>
      <c r="K67" s="243"/>
      <c r="L67" s="8"/>
      <c r="M67" s="52"/>
      <c r="N67" s="228"/>
      <c r="O67" s="101"/>
      <c r="P67" s="101"/>
      <c r="Q67" s="101"/>
      <c r="R67" s="101"/>
      <c r="S67" s="101"/>
      <c r="T67" s="101"/>
      <c r="U67" s="228"/>
      <c r="V67" s="103"/>
      <c r="W67" s="243"/>
    </row>
    <row r="68" spans="1:23" ht="20.100000000000001" customHeight="1">
      <c r="A68" s="52"/>
      <c r="B68" s="395"/>
      <c r="C68" s="228"/>
      <c r="D68" s="228"/>
      <c r="E68" s="228"/>
      <c r="F68" s="228"/>
      <c r="G68" s="228"/>
      <c r="H68" s="228"/>
      <c r="I68" s="228"/>
      <c r="J68" s="103"/>
      <c r="K68" s="243"/>
      <c r="L68" s="8"/>
      <c r="M68" s="52"/>
      <c r="N68" s="395"/>
      <c r="O68" s="228"/>
      <c r="P68" s="228"/>
      <c r="Q68" s="228"/>
      <c r="R68" s="228"/>
      <c r="S68" s="228"/>
      <c r="T68" s="228"/>
      <c r="U68" s="228"/>
      <c r="V68" s="103"/>
      <c r="W68" s="243"/>
    </row>
    <row r="69" spans="1:23" ht="20.100000000000001" customHeight="1">
      <c r="A69" s="52"/>
      <c r="B69" s="228"/>
      <c r="C69" s="228"/>
      <c r="D69" s="228"/>
      <c r="E69" s="228"/>
      <c r="F69" s="228"/>
      <c r="G69" s="228"/>
      <c r="H69" s="228"/>
      <c r="I69" s="228"/>
      <c r="J69" s="103"/>
      <c r="K69" s="243"/>
      <c r="L69" s="8"/>
      <c r="M69" s="52"/>
      <c r="N69" s="228"/>
      <c r="O69" s="228"/>
      <c r="P69" s="228"/>
      <c r="Q69" s="228"/>
      <c r="R69" s="228"/>
      <c r="S69" s="228"/>
      <c r="T69" s="228"/>
      <c r="U69" s="228"/>
      <c r="V69" s="103"/>
      <c r="W69" s="243"/>
    </row>
    <row r="70" spans="1:23" ht="20.100000000000001" customHeight="1">
      <c r="A70" s="52"/>
      <c r="B70" s="228"/>
      <c r="C70" s="228"/>
      <c r="D70" s="228"/>
      <c r="E70" s="622" t="s">
        <v>77</v>
      </c>
      <c r="F70" s="623"/>
      <c r="G70" s="228">
        <f>AVERAGE(G6:G67)</f>
        <v>67.487804878048777</v>
      </c>
      <c r="H70" s="228">
        <f>AVERAGE(H6:H67)</f>
        <v>66.268292682926827</v>
      </c>
      <c r="I70" s="106"/>
      <c r="J70" s="106"/>
      <c r="K70" s="243"/>
      <c r="L70" s="7"/>
      <c r="M70" s="52"/>
      <c r="N70" s="228"/>
      <c r="O70" s="228"/>
      <c r="P70" s="228"/>
      <c r="Q70" s="622" t="s">
        <v>77</v>
      </c>
      <c r="R70" s="623"/>
      <c r="S70" s="228" t="e">
        <f>AVERAGE(S6:S67)</f>
        <v>#DIV/0!</v>
      </c>
      <c r="T70" s="228" t="e">
        <f>AVERAGE(T6:T67)</f>
        <v>#DIV/0!</v>
      </c>
      <c r="U70" s="228"/>
      <c r="V70" s="103"/>
      <c r="W70" s="243"/>
    </row>
    <row r="71" spans="1:23" ht="20.100000000000001" customHeight="1">
      <c r="A71" s="52"/>
      <c r="B71" s="228"/>
      <c r="C71" s="228"/>
      <c r="D71" s="228"/>
      <c r="E71" s="228"/>
      <c r="F71" s="228"/>
      <c r="G71" s="228"/>
      <c r="H71" s="228"/>
      <c r="I71" s="106"/>
      <c r="J71" s="106"/>
      <c r="K71" s="243"/>
      <c r="L71" s="7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20.100000000000001" customHeight="1">
      <c r="A72" s="52"/>
      <c r="B72" s="228"/>
      <c r="C72" s="228"/>
      <c r="D72" s="228"/>
      <c r="E72" s="228"/>
      <c r="F72" s="228"/>
      <c r="G72" s="228"/>
      <c r="H72" s="228"/>
      <c r="I72" s="106"/>
      <c r="J72" s="106"/>
      <c r="K72" s="243"/>
      <c r="L72" s="7"/>
      <c r="M72" s="52"/>
      <c r="N72" s="228"/>
      <c r="O72" s="228"/>
      <c r="P72" s="228"/>
      <c r="Q72" s="622"/>
      <c r="R72" s="623"/>
      <c r="S72" s="228"/>
      <c r="T72" s="228"/>
      <c r="U72" s="230"/>
      <c r="V72" s="230"/>
      <c r="W72" s="243"/>
    </row>
    <row r="73" spans="1:23" ht="20.100000000000001" customHeight="1">
      <c r="A73" s="52"/>
      <c r="B73" s="228"/>
      <c r="C73" s="228"/>
      <c r="D73" s="228"/>
      <c r="E73" s="228"/>
      <c r="F73" s="228"/>
      <c r="G73" s="228"/>
      <c r="H73" s="228"/>
      <c r="I73" s="106"/>
      <c r="J73" s="106"/>
      <c r="K73" s="243"/>
      <c r="L73" s="7"/>
      <c r="M73" s="52"/>
      <c r="N73" s="228"/>
      <c r="O73" s="228"/>
      <c r="P73" s="228"/>
      <c r="Q73" s="228"/>
      <c r="R73" s="228"/>
      <c r="S73" s="228"/>
      <c r="T73" s="228"/>
      <c r="U73" s="228"/>
      <c r="V73" s="228"/>
      <c r="W73" s="243"/>
    </row>
    <row r="74" spans="1:23" ht="20.100000000000001" customHeight="1">
      <c r="A74" s="52"/>
      <c r="B74" s="228"/>
      <c r="C74" s="228"/>
      <c r="D74" s="228"/>
      <c r="E74" s="228"/>
      <c r="F74" s="228"/>
      <c r="G74" s="228"/>
      <c r="H74" s="228"/>
      <c r="I74" s="106"/>
      <c r="J74" s="106"/>
      <c r="K74" s="243"/>
      <c r="L74" s="7"/>
      <c r="M74" s="52"/>
      <c r="N74" s="228"/>
      <c r="O74" s="228"/>
      <c r="P74" s="228"/>
      <c r="Q74" s="228"/>
      <c r="R74" s="228"/>
      <c r="S74" s="228"/>
      <c r="T74" s="228"/>
      <c r="U74" s="228"/>
      <c r="V74" s="228"/>
      <c r="W74" s="243"/>
    </row>
    <row r="75" spans="1:23" ht="20.100000000000001" customHeight="1">
      <c r="A75" s="229"/>
      <c r="B75" s="228"/>
      <c r="C75" s="228"/>
      <c r="D75" s="228"/>
      <c r="E75" s="228"/>
      <c r="F75" s="228"/>
      <c r="G75" s="228"/>
      <c r="H75" s="228"/>
      <c r="I75" s="106"/>
      <c r="J75" s="106"/>
      <c r="K75" s="243"/>
      <c r="L75" s="7"/>
      <c r="M75" s="229"/>
      <c r="N75" s="228"/>
      <c r="O75" s="228"/>
      <c r="P75" s="228"/>
      <c r="Q75" s="228"/>
      <c r="R75" s="228"/>
      <c r="S75" s="228"/>
      <c r="T75" s="228"/>
      <c r="U75" s="230"/>
      <c r="V75" s="230"/>
      <c r="W75" s="243"/>
    </row>
    <row r="76" spans="1:23" ht="20.100000000000001" customHeight="1">
      <c r="A76" s="52"/>
      <c r="B76" s="228"/>
      <c r="C76" s="228"/>
      <c r="D76" s="228"/>
      <c r="E76" s="228"/>
      <c r="F76" s="228"/>
      <c r="G76" s="228"/>
      <c r="H76" s="228"/>
      <c r="I76" s="106"/>
      <c r="J76" s="106"/>
      <c r="K76" s="243"/>
      <c r="L76" s="7"/>
      <c r="M76" s="52"/>
      <c r="N76" s="228"/>
      <c r="O76" s="228"/>
      <c r="P76" s="228"/>
      <c r="Q76" s="228"/>
      <c r="R76" s="228"/>
      <c r="S76" s="228"/>
      <c r="T76" s="228"/>
      <c r="U76" s="230"/>
      <c r="V76" s="230"/>
      <c r="W76" s="243"/>
    </row>
    <row r="77" spans="1:23" ht="20.100000000000001" customHeight="1">
      <c r="A77" s="52"/>
      <c r="B77" s="228"/>
      <c r="C77" s="228"/>
      <c r="D77" s="228"/>
      <c r="E77" s="228"/>
      <c r="F77" s="228"/>
      <c r="G77" s="228"/>
      <c r="H77" s="228"/>
      <c r="I77" s="106"/>
      <c r="J77" s="106"/>
      <c r="K77" s="243"/>
      <c r="L77" s="7"/>
      <c r="M77" s="52"/>
      <c r="N77" s="228"/>
      <c r="O77" s="228"/>
      <c r="P77" s="228"/>
      <c r="Q77" s="228"/>
      <c r="R77" s="228"/>
      <c r="S77" s="228"/>
      <c r="T77" s="228"/>
      <c r="U77" s="230"/>
      <c r="V77" s="230"/>
      <c r="W77" s="243"/>
    </row>
    <row r="78" spans="1:23" ht="20.100000000000001" customHeight="1">
      <c r="A78" s="52"/>
      <c r="B78" s="228"/>
      <c r="C78" s="228"/>
      <c r="D78" s="228"/>
      <c r="E78" s="228"/>
      <c r="F78" s="228"/>
      <c r="G78" s="228"/>
      <c r="H78" s="228"/>
      <c r="I78" s="106"/>
      <c r="J78" s="106"/>
      <c r="K78" s="243"/>
      <c r="L78" s="7"/>
      <c r="M78" s="52"/>
      <c r="N78" s="228"/>
      <c r="O78" s="228"/>
      <c r="P78" s="228"/>
      <c r="Q78" s="228"/>
      <c r="R78" s="228"/>
      <c r="S78" s="228"/>
      <c r="T78" s="228"/>
      <c r="U78" s="230"/>
      <c r="V78" s="230"/>
      <c r="W78" s="243"/>
    </row>
    <row r="79" spans="1:23" ht="20.100000000000001" customHeight="1">
      <c r="A79" s="52"/>
      <c r="B79" s="228"/>
      <c r="C79" s="228"/>
      <c r="D79" s="228"/>
      <c r="E79" s="228"/>
      <c r="F79" s="228"/>
      <c r="G79" s="228"/>
      <c r="H79" s="228"/>
      <c r="I79" s="106"/>
      <c r="J79" s="106"/>
      <c r="K79" s="243"/>
      <c r="L79" s="7"/>
      <c r="M79" s="52"/>
      <c r="N79" s="228"/>
      <c r="O79" s="228"/>
      <c r="P79" s="228"/>
      <c r="Q79" s="228"/>
      <c r="R79" s="228"/>
      <c r="S79" s="228"/>
      <c r="T79" s="228"/>
      <c r="U79" s="230"/>
      <c r="V79" s="230"/>
      <c r="W79" s="243"/>
    </row>
    <row r="80" spans="1:23" ht="19.5" customHeight="1">
      <c r="A80" s="52"/>
      <c r="B80" s="228"/>
      <c r="C80" s="228"/>
      <c r="D80" s="228"/>
      <c r="E80" s="228"/>
      <c r="F80" s="228"/>
      <c r="G80" s="228"/>
      <c r="H80" s="228"/>
      <c r="I80" s="106"/>
      <c r="J80" s="106"/>
      <c r="K80" s="243"/>
      <c r="M80" s="52"/>
      <c r="N80" s="228"/>
      <c r="O80" s="241"/>
      <c r="P80" s="241"/>
      <c r="Q80" s="241"/>
      <c r="R80" s="241"/>
      <c r="S80" s="241"/>
      <c r="T80" s="241"/>
      <c r="U80" s="230"/>
      <c r="V80" s="230"/>
      <c r="W80" s="243"/>
    </row>
    <row r="81" ht="19.5" customHeight="1"/>
  </sheetData>
  <mergeCells count="9">
    <mergeCell ref="Q72:R72"/>
    <mergeCell ref="A3:C3"/>
    <mergeCell ref="M3:O3"/>
    <mergeCell ref="M1:W1"/>
    <mergeCell ref="A1:K1"/>
    <mergeCell ref="E70:F70"/>
    <mergeCell ref="E5:F5"/>
    <mergeCell ref="Q5:R5"/>
    <mergeCell ref="Q70:R70"/>
  </mergeCells>
  <phoneticPr fontId="9"/>
  <pageMargins left="0.7" right="0.7" top="0.75" bottom="0.75" header="0.3" footer="0.3"/>
  <pageSetup paperSize="9" orientation="portrait" r:id="rId1"/>
  <ignoredErrors>
    <ignoredError sqref="V27 U39:V42 U36:V36 U44:V45 U50:V52 U54:V59 U65:V65 U20:V22 U16:V17 U28:V34 U6:V13 I6:J22 I50:J64 J27 I28:J45 U48:V48 I46:J48 I49:J49 I65:J66 U23:V26 I23:J26" formulaRange="1"/>
    <ignoredError sqref="U27 I27" formula="1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09"/>
  <sheetViews>
    <sheetView topLeftCell="C13" zoomScaleNormal="100" workbookViewId="0">
      <selection activeCell="R14" sqref="R14:R15"/>
    </sheetView>
  </sheetViews>
  <sheetFormatPr defaultColWidth="9" defaultRowHeight="13.5"/>
  <cols>
    <col min="1" max="1" width="6.5" style="53" customWidth="1"/>
    <col min="2" max="2" width="11.875" style="53" customWidth="1"/>
    <col min="3" max="3" width="4.625" style="53" customWidth="1"/>
    <col min="4" max="9" width="3.375" style="53" customWidth="1"/>
    <col min="10" max="13" width="9" style="53"/>
    <col min="14" max="14" width="5.375" style="53" customWidth="1"/>
    <col min="15" max="15" width="6.625" style="53" customWidth="1"/>
    <col min="16" max="17" width="13.75" style="53" customWidth="1"/>
    <col min="18" max="18" width="19.625" style="53" customWidth="1"/>
    <col min="19" max="21" width="10.875" style="53" customWidth="1"/>
    <col min="22" max="22" width="3.5" style="53" customWidth="1"/>
    <col min="23" max="23" width="9" style="53"/>
    <col min="24" max="24" width="3.875" style="53" customWidth="1"/>
    <col min="25" max="26" width="6.25" style="53" customWidth="1"/>
    <col min="27" max="34" width="7.25" style="53" customWidth="1"/>
    <col min="35" max="16384" width="9" style="53"/>
  </cols>
  <sheetData>
    <row r="1" spans="1:37" ht="24">
      <c r="A1" s="678" t="s">
        <v>790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438"/>
      <c r="X1" s="438"/>
    </row>
    <row r="2" spans="1:37" ht="20.100000000000001" customHeight="1"/>
    <row r="3" spans="1:37" ht="20.100000000000001" customHeight="1"/>
    <row r="4" spans="1:37" ht="20.100000000000001" customHeight="1" thickBot="1">
      <c r="U4" s="53" t="s">
        <v>567</v>
      </c>
      <c r="W4" s="10" t="s">
        <v>568</v>
      </c>
    </row>
    <row r="5" spans="1:37" ht="20.100000000000001" customHeight="1" thickBot="1">
      <c r="B5" s="436" t="s">
        <v>324</v>
      </c>
      <c r="C5" s="436"/>
      <c r="D5" s="626" t="s">
        <v>570</v>
      </c>
      <c r="E5" s="631"/>
      <c r="F5" s="631"/>
      <c r="G5" s="631"/>
      <c r="H5" s="631"/>
      <c r="I5" s="627"/>
      <c r="J5" s="227" t="s">
        <v>571</v>
      </c>
      <c r="K5" s="227" t="s">
        <v>572</v>
      </c>
      <c r="L5" s="243" t="s">
        <v>573</v>
      </c>
      <c r="M5" s="243" t="s">
        <v>328</v>
      </c>
      <c r="N5" s="8"/>
      <c r="O5" s="219"/>
      <c r="P5" s="220" t="s">
        <v>626</v>
      </c>
      <c r="Q5" s="221" t="s">
        <v>627</v>
      </c>
      <c r="R5" s="8"/>
      <c r="S5" s="669" t="s">
        <v>789</v>
      </c>
      <c r="T5" s="669"/>
      <c r="U5" s="8" t="s">
        <v>575</v>
      </c>
      <c r="W5" s="436" t="s">
        <v>324</v>
      </c>
      <c r="X5" s="436"/>
      <c r="Y5" s="243" t="s">
        <v>81</v>
      </c>
      <c r="Z5" s="666" t="s">
        <v>788</v>
      </c>
      <c r="AA5" s="667"/>
      <c r="AB5" s="668"/>
      <c r="AC5" s="666" t="s">
        <v>629</v>
      </c>
      <c r="AD5" s="667"/>
      <c r="AE5" s="668"/>
      <c r="AF5" s="666" t="s">
        <v>630</v>
      </c>
      <c r="AG5" s="667"/>
      <c r="AH5" s="668"/>
      <c r="AI5" s="666" t="s">
        <v>631</v>
      </c>
      <c r="AJ5" s="667"/>
      <c r="AK5" s="668"/>
    </row>
    <row r="6" spans="1:37" ht="20.100000000000001" customHeight="1" thickTop="1">
      <c r="B6" s="436" t="s">
        <v>14</v>
      </c>
      <c r="C6" s="436" t="s">
        <v>339</v>
      </c>
      <c r="D6" s="679">
        <f>ROUND(AC6,0)</f>
        <v>199</v>
      </c>
      <c r="E6" s="680"/>
      <c r="F6" s="680"/>
      <c r="G6" s="680"/>
      <c r="H6" s="680"/>
      <c r="I6" s="681"/>
      <c r="J6" s="54">
        <v>2.4700000000000002</v>
      </c>
      <c r="K6" s="54">
        <v>1.75</v>
      </c>
      <c r="L6" s="16">
        <f t="shared" ref="L6:L22" si="0">(FIXED(1/K6,3))*100</f>
        <v>57.099999999999994</v>
      </c>
      <c r="M6" s="103">
        <v>50</v>
      </c>
      <c r="N6" s="8"/>
      <c r="O6" s="217" t="s">
        <v>82</v>
      </c>
      <c r="P6" s="112">
        <v>70</v>
      </c>
      <c r="Q6" s="222">
        <v>72</v>
      </c>
      <c r="R6" s="8"/>
      <c r="S6" s="243" t="s">
        <v>788</v>
      </c>
      <c r="T6" s="25">
        <v>114.5</v>
      </c>
      <c r="U6" s="241">
        <v>55</v>
      </c>
      <c r="W6" s="436" t="s">
        <v>14</v>
      </c>
      <c r="X6" s="436" t="s">
        <v>339</v>
      </c>
      <c r="Y6" s="187">
        <v>273</v>
      </c>
      <c r="Z6" s="241">
        <v>211.2</v>
      </c>
      <c r="AA6" s="115">
        <f>T$6+U6</f>
        <v>169.5</v>
      </c>
      <c r="AB6" s="74">
        <f>Y6+(Z6+AA6)*1.4</f>
        <v>805.9799999999999</v>
      </c>
      <c r="AC6" s="241">
        <v>199.1</v>
      </c>
      <c r="AD6" s="115">
        <f>T$7+U6</f>
        <v>164.9</v>
      </c>
      <c r="AE6" s="74">
        <f t="shared" ref="AE6:AE19" si="1">Y6+(AC6+AD6)*1.4</f>
        <v>782.59999999999991</v>
      </c>
      <c r="AF6" s="241">
        <v>187.5</v>
      </c>
      <c r="AG6" s="115">
        <f>T$8+U6</f>
        <v>173.5</v>
      </c>
      <c r="AH6" s="74">
        <f>Y6+(AF6+AG6)*1.4</f>
        <v>778.4</v>
      </c>
      <c r="AI6" s="241">
        <v>157.30000000000001</v>
      </c>
      <c r="AJ6" s="115">
        <f>T$9+U6</f>
        <v>169.7</v>
      </c>
      <c r="AK6" s="74">
        <f>Y6+(AI6+AJ6)*1.4</f>
        <v>730.8</v>
      </c>
    </row>
    <row r="7" spans="1:37" ht="20.100000000000001" customHeight="1">
      <c r="B7" s="436" t="s">
        <v>14</v>
      </c>
      <c r="C7" s="436" t="s">
        <v>343</v>
      </c>
      <c r="D7" s="679">
        <f t="shared" ref="D7:D22" si="2">ROUND(AC7,0)</f>
        <v>189</v>
      </c>
      <c r="E7" s="680"/>
      <c r="F7" s="680"/>
      <c r="G7" s="680"/>
      <c r="H7" s="680"/>
      <c r="I7" s="681"/>
      <c r="J7" s="54">
        <v>2.0299999999999998</v>
      </c>
      <c r="K7" s="54">
        <v>1.62</v>
      </c>
      <c r="L7" s="16">
        <f t="shared" si="0"/>
        <v>61.7</v>
      </c>
      <c r="M7" s="103">
        <v>50</v>
      </c>
      <c r="N7" s="17"/>
      <c r="O7" s="207" t="s">
        <v>83</v>
      </c>
      <c r="P7" s="110">
        <v>60</v>
      </c>
      <c r="Q7" s="214">
        <v>58</v>
      </c>
      <c r="R7" s="17"/>
      <c r="S7" s="436" t="s">
        <v>629</v>
      </c>
      <c r="T7" s="441">
        <v>109.9</v>
      </c>
      <c r="U7" s="103">
        <v>50</v>
      </c>
      <c r="W7" s="436" t="s">
        <v>14</v>
      </c>
      <c r="X7" s="436" t="s">
        <v>343</v>
      </c>
      <c r="Y7" s="187">
        <v>286</v>
      </c>
      <c r="Z7" s="241">
        <v>208.1</v>
      </c>
      <c r="AA7" s="115">
        <f>T$6+U7</f>
        <v>164.5</v>
      </c>
      <c r="AB7" s="74">
        <f t="shared" ref="AB7:AB22" si="3">Y7+(Z7+AA7)*1.4</f>
        <v>807.64</v>
      </c>
      <c r="AC7" s="241">
        <v>188.8</v>
      </c>
      <c r="AD7" s="115">
        <f t="shared" ref="AD7:AD22" si="4">T$7+U7</f>
        <v>159.9</v>
      </c>
      <c r="AE7" s="74">
        <f t="shared" si="1"/>
        <v>774.18000000000006</v>
      </c>
      <c r="AF7" s="241">
        <v>180.3</v>
      </c>
      <c r="AG7" s="115">
        <f t="shared" ref="AG7:AG15" si="5">T$8+U7</f>
        <v>168.5</v>
      </c>
      <c r="AH7" s="74">
        <f t="shared" ref="AH7:AH22" si="6">Y7+(AF7+AG7)*1.4</f>
        <v>774.31999999999994</v>
      </c>
      <c r="AI7" s="241">
        <v>151.80000000000001</v>
      </c>
      <c r="AJ7" s="115">
        <f t="shared" ref="AJ7:AJ19" si="7">T$9+U7</f>
        <v>164.7</v>
      </c>
      <c r="AK7" s="74">
        <f t="shared" ref="AK7:AK22" si="8">Y7+(AI7+AJ7)*1.4</f>
        <v>729.09999999999991</v>
      </c>
    </row>
    <row r="8" spans="1:37" ht="20.100000000000001" customHeight="1">
      <c r="B8" s="436" t="s">
        <v>16</v>
      </c>
      <c r="C8" s="436" t="s">
        <v>339</v>
      </c>
      <c r="D8" s="679">
        <f t="shared" si="2"/>
        <v>197</v>
      </c>
      <c r="E8" s="680"/>
      <c r="F8" s="680"/>
      <c r="G8" s="680"/>
      <c r="H8" s="680"/>
      <c r="I8" s="681"/>
      <c r="J8" s="54">
        <v>1.96</v>
      </c>
      <c r="K8" s="54">
        <v>1.63</v>
      </c>
      <c r="L8" s="16">
        <f t="shared" si="0"/>
        <v>61.3</v>
      </c>
      <c r="M8" s="103">
        <v>50</v>
      </c>
      <c r="N8" s="17"/>
      <c r="O8" s="207" t="s">
        <v>84</v>
      </c>
      <c r="P8" s="110">
        <v>59</v>
      </c>
      <c r="Q8" s="214">
        <v>55</v>
      </c>
      <c r="R8" s="17"/>
      <c r="S8" s="436" t="s">
        <v>630</v>
      </c>
      <c r="T8" s="441">
        <v>118.5</v>
      </c>
      <c r="U8" s="103">
        <v>55</v>
      </c>
      <c r="W8" s="436" t="s">
        <v>16</v>
      </c>
      <c r="X8" s="436" t="s">
        <v>339</v>
      </c>
      <c r="Y8" s="81">
        <v>267</v>
      </c>
      <c r="Z8" s="25">
        <v>207.1</v>
      </c>
      <c r="AA8" s="115">
        <f t="shared" ref="AA8:AA22" si="9">T$6+U8</f>
        <v>169.5</v>
      </c>
      <c r="AB8" s="74">
        <f t="shared" si="3"/>
        <v>794.24</v>
      </c>
      <c r="AC8" s="25">
        <v>196.8</v>
      </c>
      <c r="AD8" s="115">
        <f t="shared" si="4"/>
        <v>164.9</v>
      </c>
      <c r="AE8" s="74">
        <f t="shared" si="1"/>
        <v>773.38000000000011</v>
      </c>
      <c r="AF8" s="25">
        <v>184.3</v>
      </c>
      <c r="AG8" s="115">
        <f t="shared" si="5"/>
        <v>173.5</v>
      </c>
      <c r="AH8" s="74">
        <f t="shared" si="6"/>
        <v>767.92</v>
      </c>
      <c r="AI8" s="25">
        <v>164.1</v>
      </c>
      <c r="AJ8" s="115">
        <f t="shared" si="7"/>
        <v>169.7</v>
      </c>
      <c r="AK8" s="74">
        <f t="shared" si="8"/>
        <v>734.31999999999994</v>
      </c>
    </row>
    <row r="9" spans="1:37" ht="20.100000000000001" customHeight="1">
      <c r="B9" s="436" t="s">
        <v>16</v>
      </c>
      <c r="C9" s="436" t="s">
        <v>343</v>
      </c>
      <c r="D9" s="679">
        <f t="shared" si="2"/>
        <v>186</v>
      </c>
      <c r="E9" s="680"/>
      <c r="F9" s="680"/>
      <c r="G9" s="680"/>
      <c r="H9" s="680"/>
      <c r="I9" s="681"/>
      <c r="J9" s="54">
        <v>1.72</v>
      </c>
      <c r="K9" s="54">
        <v>1.45</v>
      </c>
      <c r="L9" s="16">
        <f t="shared" si="0"/>
        <v>69</v>
      </c>
      <c r="M9" s="103">
        <v>50</v>
      </c>
      <c r="N9" s="17"/>
      <c r="O9" s="207" t="s">
        <v>85</v>
      </c>
      <c r="P9" s="95">
        <v>62</v>
      </c>
      <c r="Q9" s="213">
        <v>60</v>
      </c>
      <c r="R9" s="17"/>
      <c r="S9" s="436" t="s">
        <v>631</v>
      </c>
      <c r="T9" s="441">
        <v>114.7</v>
      </c>
      <c r="U9" s="103">
        <v>50</v>
      </c>
      <c r="W9" s="436" t="s">
        <v>16</v>
      </c>
      <c r="X9" s="436" t="s">
        <v>343</v>
      </c>
      <c r="Y9" s="81">
        <v>282</v>
      </c>
      <c r="Z9" s="25">
        <v>197.5</v>
      </c>
      <c r="AA9" s="115">
        <f t="shared" si="9"/>
        <v>164.5</v>
      </c>
      <c r="AB9" s="74">
        <f t="shared" si="3"/>
        <v>788.8</v>
      </c>
      <c r="AC9" s="25">
        <v>186.2</v>
      </c>
      <c r="AD9" s="115">
        <f t="shared" si="4"/>
        <v>159.9</v>
      </c>
      <c r="AE9" s="74">
        <f t="shared" si="1"/>
        <v>766.54</v>
      </c>
      <c r="AF9" s="25">
        <v>181.8</v>
      </c>
      <c r="AG9" s="115">
        <f t="shared" si="5"/>
        <v>168.5</v>
      </c>
      <c r="AH9" s="74">
        <f t="shared" si="6"/>
        <v>772.42</v>
      </c>
      <c r="AI9" s="25">
        <v>164.1</v>
      </c>
      <c r="AJ9" s="115">
        <f t="shared" si="7"/>
        <v>164.7</v>
      </c>
      <c r="AK9" s="74">
        <f t="shared" si="8"/>
        <v>742.31999999999994</v>
      </c>
    </row>
    <row r="10" spans="1:37" ht="20.100000000000001" customHeight="1" thickBot="1">
      <c r="B10" s="436" t="s">
        <v>20</v>
      </c>
      <c r="C10" s="436" t="s">
        <v>339</v>
      </c>
      <c r="D10" s="679">
        <f t="shared" si="2"/>
        <v>198</v>
      </c>
      <c r="E10" s="680"/>
      <c r="F10" s="680"/>
      <c r="G10" s="680"/>
      <c r="H10" s="680"/>
      <c r="I10" s="681"/>
      <c r="J10" s="54">
        <v>1.57</v>
      </c>
      <c r="K10" s="54">
        <v>1.35</v>
      </c>
      <c r="L10" s="16">
        <f t="shared" si="0"/>
        <v>74.099999999999994</v>
      </c>
      <c r="M10" s="103">
        <v>50</v>
      </c>
      <c r="N10" s="17"/>
      <c r="O10" s="210" t="s">
        <v>86</v>
      </c>
      <c r="P10" s="484">
        <v>57</v>
      </c>
      <c r="Q10" s="216">
        <v>58</v>
      </c>
      <c r="R10" s="17"/>
      <c r="S10" s="436" t="s">
        <v>640</v>
      </c>
      <c r="T10" s="441">
        <v>11.8</v>
      </c>
      <c r="U10" s="103">
        <v>50</v>
      </c>
      <c r="W10" s="436" t="s">
        <v>20</v>
      </c>
      <c r="X10" s="436" t="s">
        <v>339</v>
      </c>
      <c r="Y10" s="81">
        <v>275</v>
      </c>
      <c r="Z10" s="25">
        <v>198.9</v>
      </c>
      <c r="AA10" s="115">
        <f t="shared" si="9"/>
        <v>164.5</v>
      </c>
      <c r="AB10" s="74">
        <f t="shared" si="3"/>
        <v>783.76</v>
      </c>
      <c r="AC10" s="25">
        <v>198.4</v>
      </c>
      <c r="AD10" s="115">
        <f t="shared" si="4"/>
        <v>159.9</v>
      </c>
      <c r="AE10" s="74">
        <f t="shared" si="1"/>
        <v>776.62</v>
      </c>
      <c r="AF10" s="25">
        <v>180.3</v>
      </c>
      <c r="AG10" s="115">
        <f t="shared" si="5"/>
        <v>168.5</v>
      </c>
      <c r="AH10" s="74">
        <f t="shared" si="6"/>
        <v>763.31999999999994</v>
      </c>
      <c r="AI10" s="25">
        <v>162.30000000000001</v>
      </c>
      <c r="AJ10" s="115">
        <f t="shared" si="7"/>
        <v>164.7</v>
      </c>
      <c r="AK10" s="74">
        <f t="shared" si="8"/>
        <v>732.8</v>
      </c>
    </row>
    <row r="11" spans="1:37" ht="20.100000000000001" customHeight="1">
      <c r="B11" s="436" t="s">
        <v>20</v>
      </c>
      <c r="C11" s="436" t="s">
        <v>343</v>
      </c>
      <c r="D11" s="679">
        <f t="shared" si="2"/>
        <v>191</v>
      </c>
      <c r="E11" s="680"/>
      <c r="F11" s="680"/>
      <c r="G11" s="680"/>
      <c r="H11" s="680"/>
      <c r="I11" s="681"/>
      <c r="J11" s="54">
        <v>1.54</v>
      </c>
      <c r="K11" s="54">
        <v>1.43</v>
      </c>
      <c r="L11" s="16">
        <f t="shared" si="0"/>
        <v>69.899999999999991</v>
      </c>
      <c r="M11" s="103">
        <v>50</v>
      </c>
      <c r="N11" s="17"/>
      <c r="O11" s="17"/>
      <c r="P11" s="17"/>
      <c r="Q11" s="17"/>
      <c r="R11" s="17"/>
      <c r="S11" s="441"/>
      <c r="T11" s="441"/>
      <c r="U11" s="103">
        <v>45</v>
      </c>
      <c r="W11" s="436" t="s">
        <v>20</v>
      </c>
      <c r="X11" s="436" t="s">
        <v>343</v>
      </c>
      <c r="Y11" s="81">
        <v>286</v>
      </c>
      <c r="Z11" s="25">
        <v>189.9</v>
      </c>
      <c r="AA11" s="115">
        <f t="shared" si="9"/>
        <v>159.5</v>
      </c>
      <c r="AB11" s="74">
        <f t="shared" si="3"/>
        <v>775.15999999999985</v>
      </c>
      <c r="AC11" s="25">
        <v>191</v>
      </c>
      <c r="AD11" s="115">
        <f t="shared" si="4"/>
        <v>154.9</v>
      </c>
      <c r="AE11" s="74">
        <f t="shared" si="1"/>
        <v>770.26</v>
      </c>
      <c r="AF11" s="25">
        <v>181.8</v>
      </c>
      <c r="AG11" s="115">
        <f t="shared" si="5"/>
        <v>163.5</v>
      </c>
      <c r="AH11" s="74">
        <f t="shared" si="6"/>
        <v>769.42</v>
      </c>
      <c r="AI11" s="25">
        <v>158.30000000000001</v>
      </c>
      <c r="AJ11" s="115">
        <f t="shared" si="7"/>
        <v>159.69999999999999</v>
      </c>
      <c r="AK11" s="74">
        <f t="shared" si="8"/>
        <v>731.2</v>
      </c>
    </row>
    <row r="12" spans="1:37" ht="20.100000000000001" customHeight="1">
      <c r="B12" s="436" t="s">
        <v>580</v>
      </c>
      <c r="C12" s="436" t="s">
        <v>339</v>
      </c>
      <c r="D12" s="679">
        <f t="shared" si="2"/>
        <v>211</v>
      </c>
      <c r="E12" s="680"/>
      <c r="F12" s="680"/>
      <c r="G12" s="680"/>
      <c r="H12" s="680"/>
      <c r="I12" s="681"/>
      <c r="J12" s="54">
        <v>1.89</v>
      </c>
      <c r="K12" s="54">
        <v>1.52</v>
      </c>
      <c r="L12" s="16">
        <f t="shared" si="0"/>
        <v>65.8</v>
      </c>
      <c r="M12" s="103">
        <v>50</v>
      </c>
      <c r="N12" s="17"/>
      <c r="O12" s="17"/>
      <c r="P12" s="17"/>
      <c r="Q12" s="17"/>
      <c r="R12" s="17"/>
      <c r="S12" s="441"/>
      <c r="T12" s="441"/>
      <c r="U12" s="103">
        <v>47</v>
      </c>
      <c r="W12" s="436" t="s">
        <v>580</v>
      </c>
      <c r="X12" s="436" t="s">
        <v>339</v>
      </c>
      <c r="Y12" s="81">
        <v>265</v>
      </c>
      <c r="Z12" s="25">
        <v>184.9</v>
      </c>
      <c r="AA12" s="115">
        <f t="shared" si="9"/>
        <v>161.5</v>
      </c>
      <c r="AB12" s="74">
        <f t="shared" si="3"/>
        <v>749.95999999999992</v>
      </c>
      <c r="AC12" s="25">
        <v>210.6</v>
      </c>
      <c r="AD12" s="115">
        <f t="shared" si="4"/>
        <v>156.9</v>
      </c>
      <c r="AE12" s="74">
        <f t="shared" si="1"/>
        <v>779.5</v>
      </c>
      <c r="AF12" s="25">
        <v>171.5</v>
      </c>
      <c r="AG12" s="115">
        <f t="shared" si="5"/>
        <v>165.5</v>
      </c>
      <c r="AH12" s="74">
        <f t="shared" si="6"/>
        <v>736.8</v>
      </c>
      <c r="AI12" s="25">
        <v>164.1</v>
      </c>
      <c r="AJ12" s="115">
        <f t="shared" si="7"/>
        <v>161.69999999999999</v>
      </c>
      <c r="AK12" s="74">
        <f t="shared" si="8"/>
        <v>721.11999999999989</v>
      </c>
    </row>
    <row r="13" spans="1:37" ht="20.100000000000001" customHeight="1" thickBot="1">
      <c r="B13" s="436" t="s">
        <v>22</v>
      </c>
      <c r="C13" s="436" t="s">
        <v>343</v>
      </c>
      <c r="D13" s="679">
        <f t="shared" si="2"/>
        <v>203</v>
      </c>
      <c r="E13" s="680"/>
      <c r="F13" s="680"/>
      <c r="G13" s="680"/>
      <c r="H13" s="680"/>
      <c r="I13" s="681"/>
      <c r="J13" s="54">
        <v>1.71</v>
      </c>
      <c r="K13" s="54">
        <v>1.51</v>
      </c>
      <c r="L13" s="16">
        <f t="shared" si="0"/>
        <v>66.2</v>
      </c>
      <c r="M13" s="103">
        <v>50</v>
      </c>
      <c r="N13" s="17"/>
      <c r="O13" s="17"/>
      <c r="P13" s="17"/>
      <c r="Q13" s="17"/>
      <c r="R13" s="17"/>
      <c r="S13" s="441"/>
      <c r="T13" s="441"/>
      <c r="U13" s="103">
        <v>43</v>
      </c>
      <c r="W13" s="436" t="s">
        <v>22</v>
      </c>
      <c r="X13" s="436" t="s">
        <v>343</v>
      </c>
      <c r="Y13" s="81">
        <v>268</v>
      </c>
      <c r="Z13" s="25">
        <v>176.5</v>
      </c>
      <c r="AA13" s="115">
        <f t="shared" si="9"/>
        <v>157.5</v>
      </c>
      <c r="AB13" s="74">
        <f t="shared" si="3"/>
        <v>735.59999999999991</v>
      </c>
      <c r="AC13" s="25">
        <v>202.7</v>
      </c>
      <c r="AD13" s="115">
        <f t="shared" si="4"/>
        <v>152.9</v>
      </c>
      <c r="AE13" s="74">
        <f t="shared" si="1"/>
        <v>765.83999999999992</v>
      </c>
      <c r="AF13" s="25">
        <v>165.1</v>
      </c>
      <c r="AG13" s="115">
        <f t="shared" si="5"/>
        <v>161.5</v>
      </c>
      <c r="AH13" s="74">
        <f t="shared" si="6"/>
        <v>725.24</v>
      </c>
      <c r="AI13" s="25">
        <v>155.5</v>
      </c>
      <c r="AJ13" s="115">
        <f t="shared" si="7"/>
        <v>157.69999999999999</v>
      </c>
      <c r="AK13" s="74">
        <f t="shared" si="8"/>
        <v>706.48</v>
      </c>
    </row>
    <row r="14" spans="1:37" ht="20.100000000000001" customHeight="1" thickBot="1">
      <c r="B14" s="436" t="s">
        <v>23</v>
      </c>
      <c r="C14" s="436" t="s">
        <v>339</v>
      </c>
      <c r="D14" s="679">
        <f t="shared" si="2"/>
        <v>206</v>
      </c>
      <c r="E14" s="680"/>
      <c r="F14" s="680"/>
      <c r="G14" s="680"/>
      <c r="H14" s="680"/>
      <c r="I14" s="681"/>
      <c r="J14" s="54">
        <v>1.34</v>
      </c>
      <c r="K14" s="54">
        <v>1.25</v>
      </c>
      <c r="L14" s="16">
        <f t="shared" si="0"/>
        <v>80</v>
      </c>
      <c r="M14" s="103">
        <v>50</v>
      </c>
      <c r="N14" s="17"/>
      <c r="O14" s="682" t="s">
        <v>791</v>
      </c>
      <c r="P14" s="683"/>
      <c r="Q14" s="17"/>
      <c r="R14" s="17"/>
      <c r="S14" s="441"/>
      <c r="T14" s="441"/>
      <c r="U14" s="103">
        <v>42</v>
      </c>
      <c r="W14" s="436" t="s">
        <v>23</v>
      </c>
      <c r="X14" s="436" t="s">
        <v>339</v>
      </c>
      <c r="Y14" s="81">
        <v>255</v>
      </c>
      <c r="Z14" s="25">
        <v>201.4</v>
      </c>
      <c r="AA14" s="115">
        <f t="shared" si="9"/>
        <v>156.5</v>
      </c>
      <c r="AB14" s="74">
        <f t="shared" si="3"/>
        <v>756.06</v>
      </c>
      <c r="AC14" s="25">
        <v>206.3</v>
      </c>
      <c r="AD14" s="115">
        <f t="shared" si="4"/>
        <v>151.9</v>
      </c>
      <c r="AE14" s="74">
        <f t="shared" si="1"/>
        <v>756.48</v>
      </c>
      <c r="AF14" s="25">
        <v>183</v>
      </c>
      <c r="AG14" s="115">
        <f t="shared" si="5"/>
        <v>160.5</v>
      </c>
      <c r="AH14" s="74">
        <f t="shared" si="6"/>
        <v>735.9</v>
      </c>
      <c r="AI14" s="25">
        <v>159.80000000000001</v>
      </c>
      <c r="AJ14" s="115">
        <f t="shared" si="7"/>
        <v>156.69999999999999</v>
      </c>
      <c r="AK14" s="74">
        <f t="shared" si="8"/>
        <v>698.09999999999991</v>
      </c>
    </row>
    <row r="15" spans="1:37" ht="20.100000000000001" customHeight="1" thickTop="1">
      <c r="B15" s="436" t="s">
        <v>23</v>
      </c>
      <c r="C15" s="436" t="s">
        <v>343</v>
      </c>
      <c r="D15" s="679">
        <f t="shared" si="2"/>
        <v>198</v>
      </c>
      <c r="E15" s="680"/>
      <c r="F15" s="680"/>
      <c r="G15" s="680"/>
      <c r="H15" s="680"/>
      <c r="I15" s="681"/>
      <c r="J15" s="54">
        <v>1.39</v>
      </c>
      <c r="K15" s="54">
        <v>1.33</v>
      </c>
      <c r="L15" s="16">
        <f t="shared" si="0"/>
        <v>75.2</v>
      </c>
      <c r="M15" s="103">
        <v>50</v>
      </c>
      <c r="N15" s="17"/>
      <c r="O15" s="206" t="s">
        <v>82</v>
      </c>
      <c r="P15" s="485">
        <v>70</v>
      </c>
      <c r="Q15" s="17"/>
      <c r="R15" s="17"/>
      <c r="S15" s="441"/>
      <c r="T15" s="441"/>
      <c r="U15" s="103">
        <v>40</v>
      </c>
      <c r="W15" s="436" t="s">
        <v>23</v>
      </c>
      <c r="X15" s="436" t="s">
        <v>343</v>
      </c>
      <c r="Y15" s="81">
        <v>269</v>
      </c>
      <c r="Z15" s="25">
        <v>193.4</v>
      </c>
      <c r="AA15" s="115">
        <f t="shared" si="9"/>
        <v>154.5</v>
      </c>
      <c r="AB15" s="74">
        <f t="shared" si="3"/>
        <v>756.06</v>
      </c>
      <c r="AC15" s="25">
        <v>198.3</v>
      </c>
      <c r="AD15" s="115">
        <f t="shared" si="4"/>
        <v>149.9</v>
      </c>
      <c r="AE15" s="74">
        <f t="shared" si="1"/>
        <v>756.48</v>
      </c>
      <c r="AF15" s="25">
        <v>182.7</v>
      </c>
      <c r="AG15" s="115">
        <f t="shared" si="5"/>
        <v>158.5</v>
      </c>
      <c r="AH15" s="74">
        <f t="shared" si="6"/>
        <v>746.68</v>
      </c>
      <c r="AI15" s="25">
        <v>162.5</v>
      </c>
      <c r="AJ15" s="115">
        <f t="shared" si="7"/>
        <v>154.69999999999999</v>
      </c>
      <c r="AK15" s="74">
        <f t="shared" si="8"/>
        <v>713.07999999999993</v>
      </c>
    </row>
    <row r="16" spans="1:37" ht="20.100000000000001" customHeight="1">
      <c r="B16" s="436" t="s">
        <v>352</v>
      </c>
      <c r="C16" s="436" t="s">
        <v>339</v>
      </c>
      <c r="D16" s="679">
        <f t="shared" si="2"/>
        <v>197</v>
      </c>
      <c r="E16" s="680"/>
      <c r="F16" s="680"/>
      <c r="G16" s="680"/>
      <c r="H16" s="680"/>
      <c r="I16" s="681"/>
      <c r="J16" s="54">
        <v>1.67</v>
      </c>
      <c r="K16" s="54">
        <v>1.48</v>
      </c>
      <c r="L16" s="16">
        <f t="shared" si="0"/>
        <v>67.600000000000009</v>
      </c>
      <c r="M16" s="103">
        <v>50</v>
      </c>
      <c r="N16" s="17"/>
      <c r="O16" s="203" t="s">
        <v>83</v>
      </c>
      <c r="P16" s="486">
        <v>60</v>
      </c>
      <c r="R16" s="17"/>
      <c r="U16" s="228">
        <v>45</v>
      </c>
      <c r="W16" s="436" t="s">
        <v>352</v>
      </c>
      <c r="X16" s="436" t="s">
        <v>339</v>
      </c>
      <c r="Y16" s="81">
        <v>264</v>
      </c>
      <c r="Z16" s="232">
        <v>186.6</v>
      </c>
      <c r="AA16" s="115">
        <f t="shared" si="9"/>
        <v>159.5</v>
      </c>
      <c r="AB16" s="74">
        <f t="shared" si="3"/>
        <v>748.54</v>
      </c>
      <c r="AC16" s="232">
        <v>196.8</v>
      </c>
      <c r="AD16" s="115">
        <f t="shared" si="4"/>
        <v>154.9</v>
      </c>
      <c r="AE16" s="74">
        <f t="shared" si="1"/>
        <v>756.38000000000011</v>
      </c>
      <c r="AF16" s="25">
        <v>174.3</v>
      </c>
      <c r="AG16" s="192">
        <v>163.5</v>
      </c>
      <c r="AH16" s="74">
        <f t="shared" si="6"/>
        <v>736.92</v>
      </c>
      <c r="AI16" s="25">
        <v>154.30000000000001</v>
      </c>
      <c r="AJ16" s="115">
        <f t="shared" si="7"/>
        <v>159.69999999999999</v>
      </c>
      <c r="AK16" s="74">
        <f t="shared" si="8"/>
        <v>703.59999999999991</v>
      </c>
    </row>
    <row r="17" spans="1:37" ht="20.100000000000001" customHeight="1">
      <c r="B17" s="436" t="s">
        <v>352</v>
      </c>
      <c r="C17" s="436" t="s">
        <v>343</v>
      </c>
      <c r="D17" s="679">
        <f t="shared" si="2"/>
        <v>190</v>
      </c>
      <c r="E17" s="680"/>
      <c r="F17" s="680"/>
      <c r="G17" s="680"/>
      <c r="H17" s="680"/>
      <c r="I17" s="681"/>
      <c r="J17" s="54">
        <v>1.5</v>
      </c>
      <c r="K17" s="54">
        <v>1.44</v>
      </c>
      <c r="L17" s="16">
        <f t="shared" si="0"/>
        <v>69.399999999999991</v>
      </c>
      <c r="M17" s="103">
        <v>50</v>
      </c>
      <c r="N17" s="17"/>
      <c r="O17" s="203" t="s">
        <v>84</v>
      </c>
      <c r="P17" s="486">
        <v>59</v>
      </c>
      <c r="R17" s="17"/>
      <c r="U17" s="228">
        <v>40</v>
      </c>
      <c r="W17" s="436" t="s">
        <v>352</v>
      </c>
      <c r="X17" s="436" t="s">
        <v>343</v>
      </c>
      <c r="Y17" s="81">
        <v>276</v>
      </c>
      <c r="Z17" s="232">
        <v>178.8</v>
      </c>
      <c r="AA17" s="115">
        <f t="shared" si="9"/>
        <v>154.5</v>
      </c>
      <c r="AB17" s="74">
        <f t="shared" si="3"/>
        <v>742.62</v>
      </c>
      <c r="AC17" s="232">
        <v>190.4</v>
      </c>
      <c r="AD17" s="115">
        <f t="shared" si="4"/>
        <v>149.9</v>
      </c>
      <c r="AE17" s="74">
        <f t="shared" si="1"/>
        <v>752.42</v>
      </c>
      <c r="AF17" s="25">
        <v>168</v>
      </c>
      <c r="AG17" s="192">
        <v>158.5</v>
      </c>
      <c r="AH17" s="74">
        <f t="shared" si="6"/>
        <v>733.09999999999991</v>
      </c>
      <c r="AI17" s="25">
        <v>149.19999999999999</v>
      </c>
      <c r="AJ17" s="115">
        <f t="shared" si="7"/>
        <v>154.69999999999999</v>
      </c>
      <c r="AK17" s="74">
        <f t="shared" si="8"/>
        <v>701.45999999999992</v>
      </c>
    </row>
    <row r="18" spans="1:37" ht="20.100000000000001" customHeight="1">
      <c r="B18" s="436" t="s">
        <v>113</v>
      </c>
      <c r="C18" s="436" t="s">
        <v>339</v>
      </c>
      <c r="D18" s="679">
        <f t="shared" si="2"/>
        <v>203</v>
      </c>
      <c r="E18" s="680"/>
      <c r="F18" s="680"/>
      <c r="G18" s="680"/>
      <c r="H18" s="680"/>
      <c r="I18" s="681"/>
      <c r="J18" s="54">
        <v>1.98</v>
      </c>
      <c r="K18" s="54">
        <v>1.7</v>
      </c>
      <c r="L18" s="16">
        <f t="shared" si="0"/>
        <v>58.8</v>
      </c>
      <c r="M18" s="103">
        <v>50</v>
      </c>
      <c r="N18" s="17"/>
      <c r="O18" s="203" t="s">
        <v>85</v>
      </c>
      <c r="P18" s="487">
        <v>62</v>
      </c>
      <c r="Q18" s="17"/>
      <c r="R18" s="17"/>
      <c r="U18" s="103">
        <v>45</v>
      </c>
      <c r="W18" s="436" t="s">
        <v>113</v>
      </c>
      <c r="X18" s="436" t="s">
        <v>339</v>
      </c>
      <c r="Y18" s="81">
        <v>262</v>
      </c>
      <c r="Z18" s="25">
        <v>199.4</v>
      </c>
      <c r="AA18" s="115">
        <f t="shared" si="9"/>
        <v>159.5</v>
      </c>
      <c r="AB18" s="74">
        <f t="shared" si="3"/>
        <v>764.45999999999992</v>
      </c>
      <c r="AC18" s="25">
        <v>203.1</v>
      </c>
      <c r="AD18" s="115">
        <f t="shared" si="4"/>
        <v>154.9</v>
      </c>
      <c r="AE18" s="74">
        <f t="shared" si="1"/>
        <v>763.2</v>
      </c>
      <c r="AF18" s="25">
        <v>173.4</v>
      </c>
      <c r="AG18" s="115">
        <f>T$8+U18</f>
        <v>163.5</v>
      </c>
      <c r="AH18" s="74">
        <f t="shared" si="6"/>
        <v>733.65999999999985</v>
      </c>
      <c r="AI18" s="25">
        <v>159.9</v>
      </c>
      <c r="AJ18" s="115">
        <f t="shared" si="7"/>
        <v>159.69999999999999</v>
      </c>
      <c r="AK18" s="74">
        <f t="shared" si="8"/>
        <v>709.44</v>
      </c>
    </row>
    <row r="19" spans="1:37" ht="20.100000000000001" customHeight="1" thickBot="1">
      <c r="B19" s="436" t="s">
        <v>113</v>
      </c>
      <c r="C19" s="436" t="s">
        <v>343</v>
      </c>
      <c r="D19" s="679">
        <f t="shared" si="2"/>
        <v>200</v>
      </c>
      <c r="E19" s="680"/>
      <c r="F19" s="680"/>
      <c r="G19" s="680"/>
      <c r="H19" s="680"/>
      <c r="I19" s="681"/>
      <c r="J19" s="54">
        <v>2.08</v>
      </c>
      <c r="K19" s="54">
        <v>1.81</v>
      </c>
      <c r="L19" s="16">
        <f t="shared" si="0"/>
        <v>55.2</v>
      </c>
      <c r="M19" s="103">
        <v>50</v>
      </c>
      <c r="N19" s="17"/>
      <c r="O19" s="215" t="s">
        <v>86</v>
      </c>
      <c r="P19" s="488">
        <v>57</v>
      </c>
      <c r="Q19" s="17"/>
      <c r="R19" s="17"/>
      <c r="U19" s="103">
        <v>41</v>
      </c>
      <c r="W19" s="436" t="s">
        <v>113</v>
      </c>
      <c r="X19" s="436" t="s">
        <v>343</v>
      </c>
      <c r="Y19" s="81">
        <v>278</v>
      </c>
      <c r="Z19" s="25">
        <v>201.8</v>
      </c>
      <c r="AA19" s="115">
        <f t="shared" si="9"/>
        <v>155.5</v>
      </c>
      <c r="AB19" s="74">
        <f t="shared" si="3"/>
        <v>778.22</v>
      </c>
      <c r="AC19" s="25">
        <v>199.8</v>
      </c>
      <c r="AD19" s="115">
        <f t="shared" si="4"/>
        <v>150.9</v>
      </c>
      <c r="AE19" s="74">
        <f t="shared" si="1"/>
        <v>768.98</v>
      </c>
      <c r="AF19" s="25">
        <v>176.8</v>
      </c>
      <c r="AG19" s="115">
        <f>T$8+U19</f>
        <v>159.5</v>
      </c>
      <c r="AH19" s="74">
        <f t="shared" si="6"/>
        <v>748.81999999999994</v>
      </c>
      <c r="AI19" s="25">
        <v>158.30000000000001</v>
      </c>
      <c r="AJ19" s="115">
        <f t="shared" si="7"/>
        <v>155.69999999999999</v>
      </c>
      <c r="AK19" s="74">
        <f t="shared" si="8"/>
        <v>717.59999999999991</v>
      </c>
    </row>
    <row r="20" spans="1:37" ht="20.100000000000001" customHeight="1" thickBot="1">
      <c r="B20" s="436" t="s">
        <v>581</v>
      </c>
      <c r="C20" s="436" t="s">
        <v>337</v>
      </c>
      <c r="D20" s="679">
        <f t="shared" si="2"/>
        <v>230</v>
      </c>
      <c r="E20" s="680"/>
      <c r="F20" s="680"/>
      <c r="G20" s="680"/>
      <c r="H20" s="680"/>
      <c r="I20" s="681"/>
      <c r="J20" s="54">
        <v>2.66</v>
      </c>
      <c r="K20" s="54">
        <v>2.13</v>
      </c>
      <c r="L20" s="16">
        <f t="shared" si="0"/>
        <v>46.9</v>
      </c>
      <c r="M20" s="103">
        <v>50</v>
      </c>
      <c r="N20" s="17"/>
      <c r="O20" s="17"/>
      <c r="P20" s="17"/>
      <c r="Q20" s="17"/>
      <c r="R20" s="17"/>
      <c r="U20" s="103">
        <v>40</v>
      </c>
      <c r="W20" s="55" t="s">
        <v>581</v>
      </c>
      <c r="X20" s="436" t="s">
        <v>337</v>
      </c>
      <c r="Y20" s="81">
        <v>252</v>
      </c>
      <c r="Z20" s="25">
        <v>230</v>
      </c>
      <c r="AA20" s="115">
        <f t="shared" si="9"/>
        <v>154.5</v>
      </c>
      <c r="AB20" s="74">
        <f t="shared" si="3"/>
        <v>790.3</v>
      </c>
      <c r="AC20" s="25">
        <v>230</v>
      </c>
      <c r="AD20" s="115">
        <f t="shared" si="4"/>
        <v>149.9</v>
      </c>
      <c r="AE20" s="74">
        <f>SUM(AC20/320*700+Y20)</f>
        <v>755.125</v>
      </c>
      <c r="AF20" s="25">
        <v>230</v>
      </c>
      <c r="AG20" s="115">
        <f>T$8+U20</f>
        <v>158.5</v>
      </c>
      <c r="AH20" s="74">
        <f t="shared" si="6"/>
        <v>795.9</v>
      </c>
      <c r="AI20" s="25">
        <v>230</v>
      </c>
      <c r="AJ20" s="107"/>
      <c r="AK20" s="74">
        <f t="shared" si="8"/>
        <v>574</v>
      </c>
    </row>
    <row r="21" spans="1:37" ht="20.100000000000001" customHeight="1" thickBot="1">
      <c r="B21" s="436" t="s">
        <v>33</v>
      </c>
      <c r="C21" s="436" t="s">
        <v>337</v>
      </c>
      <c r="D21" s="679">
        <f t="shared" si="2"/>
        <v>191</v>
      </c>
      <c r="E21" s="680"/>
      <c r="F21" s="680"/>
      <c r="G21" s="680"/>
      <c r="H21" s="680"/>
      <c r="I21" s="681"/>
      <c r="J21" s="54">
        <v>1.79</v>
      </c>
      <c r="K21" s="54">
        <v>1.63</v>
      </c>
      <c r="L21" s="16">
        <f t="shared" si="0"/>
        <v>61.3</v>
      </c>
      <c r="M21" s="103">
        <v>50</v>
      </c>
      <c r="N21" s="17"/>
      <c r="O21" s="682" t="s">
        <v>791</v>
      </c>
      <c r="P21" s="683"/>
      <c r="Q21" s="17"/>
      <c r="R21" s="17"/>
      <c r="U21" s="103">
        <v>40</v>
      </c>
      <c r="W21" s="436" t="s">
        <v>33</v>
      </c>
      <c r="X21" s="436" t="s">
        <v>337</v>
      </c>
      <c r="Y21" s="81">
        <v>257</v>
      </c>
      <c r="Z21" s="25">
        <v>187.3</v>
      </c>
      <c r="AA21" s="115">
        <f t="shared" si="9"/>
        <v>154.5</v>
      </c>
      <c r="AB21" s="74">
        <f t="shared" si="3"/>
        <v>735.52</v>
      </c>
      <c r="AC21" s="25">
        <v>191.4</v>
      </c>
      <c r="AD21" s="115">
        <f t="shared" si="4"/>
        <v>149.9</v>
      </c>
      <c r="AE21" s="74">
        <f>SUM((AC21*1.5+AD21)*700/650+Y21)</f>
        <v>727.61538461538464</v>
      </c>
      <c r="AF21" s="25">
        <v>198</v>
      </c>
      <c r="AG21" s="115">
        <f>T$8+U21</f>
        <v>158.5</v>
      </c>
      <c r="AH21" s="74">
        <f t="shared" si="6"/>
        <v>756.09999999999991</v>
      </c>
      <c r="AI21" s="25">
        <v>190.3</v>
      </c>
      <c r="AJ21" s="115">
        <f>T$9+U21</f>
        <v>154.69999999999999</v>
      </c>
      <c r="AK21" s="74">
        <f t="shared" si="8"/>
        <v>740</v>
      </c>
    </row>
    <row r="22" spans="1:37" ht="20.100000000000001" customHeight="1" thickTop="1">
      <c r="B22" s="436" t="s">
        <v>31</v>
      </c>
      <c r="C22" s="436" t="s">
        <v>337</v>
      </c>
      <c r="D22" s="679">
        <f t="shared" si="2"/>
        <v>187</v>
      </c>
      <c r="E22" s="680"/>
      <c r="F22" s="680"/>
      <c r="G22" s="680"/>
      <c r="H22" s="680"/>
      <c r="I22" s="681"/>
      <c r="J22" s="54">
        <v>2.4</v>
      </c>
      <c r="K22" s="54">
        <v>2.11</v>
      </c>
      <c r="L22" s="16">
        <f t="shared" si="0"/>
        <v>47.4</v>
      </c>
      <c r="M22" s="103">
        <v>50</v>
      </c>
      <c r="N22" s="17"/>
      <c r="O22" s="206" t="s">
        <v>583</v>
      </c>
      <c r="P22" s="439" t="s">
        <v>328</v>
      </c>
      <c r="Q22" s="17"/>
      <c r="R22" s="17"/>
      <c r="U22" s="228">
        <v>40</v>
      </c>
      <c r="W22" s="436" t="s">
        <v>31</v>
      </c>
      <c r="X22" s="436" t="s">
        <v>337</v>
      </c>
      <c r="Y22" s="81">
        <v>262</v>
      </c>
      <c r="Z22" s="25">
        <v>183.3</v>
      </c>
      <c r="AA22" s="115">
        <f t="shared" si="9"/>
        <v>154.5</v>
      </c>
      <c r="AB22" s="74">
        <f t="shared" si="3"/>
        <v>734.92</v>
      </c>
      <c r="AC22" s="25">
        <v>187.4</v>
      </c>
      <c r="AD22" s="115">
        <f t="shared" si="4"/>
        <v>149.9</v>
      </c>
      <c r="AE22" s="74">
        <f>SUM((AC22*1.5+AD22)*700/650+Y22)</f>
        <v>726.15384615384619</v>
      </c>
      <c r="AF22" s="25">
        <v>180.7</v>
      </c>
      <c r="AG22" s="115">
        <f>T$8+U22</f>
        <v>158.5</v>
      </c>
      <c r="AH22" s="74">
        <f t="shared" si="6"/>
        <v>736.87999999999988</v>
      </c>
      <c r="AI22" s="25">
        <v>185.4</v>
      </c>
      <c r="AJ22" s="115">
        <f>T$9+U22</f>
        <v>154.69999999999999</v>
      </c>
      <c r="AK22" s="74">
        <f t="shared" si="8"/>
        <v>738.14</v>
      </c>
    </row>
    <row r="23" spans="1:37" ht="20.100000000000001" customHeight="1" thickBot="1">
      <c r="B23" s="436"/>
      <c r="C23" s="436"/>
      <c r="D23" s="673"/>
      <c r="E23" s="674"/>
      <c r="F23" s="674"/>
      <c r="G23" s="674"/>
      <c r="H23" s="674"/>
      <c r="I23" s="675"/>
      <c r="J23" s="18"/>
      <c r="K23" s="18"/>
      <c r="L23" s="16"/>
      <c r="M23" s="103"/>
      <c r="N23" s="17"/>
      <c r="O23" s="489">
        <f>SUM(P15:P19)</f>
        <v>308</v>
      </c>
      <c r="P23" s="205">
        <v>87.5</v>
      </c>
      <c r="Q23" s="39" t="s">
        <v>633</v>
      </c>
    </row>
    <row r="24" spans="1:37" ht="19.5" customHeight="1">
      <c r="N24" s="17"/>
      <c r="P24" s="17"/>
      <c r="Q24" s="17"/>
      <c r="R24" s="17"/>
      <c r="S24" s="17"/>
      <c r="T24" s="17"/>
      <c r="U24" s="17"/>
      <c r="W24" s="8" t="s">
        <v>585</v>
      </c>
      <c r="Y24" s="56" t="s">
        <v>586</v>
      </c>
      <c r="Z24" s="56" t="s">
        <v>586</v>
      </c>
    </row>
    <row r="25" spans="1:37" ht="19.5" customHeight="1">
      <c r="B25" s="102" t="s">
        <v>324</v>
      </c>
      <c r="C25" s="102"/>
      <c r="D25" s="626" t="s">
        <v>635</v>
      </c>
      <c r="E25" s="676"/>
      <c r="F25" s="676"/>
      <c r="G25" s="676"/>
      <c r="H25" s="676"/>
      <c r="I25" s="677"/>
      <c r="J25" s="229" t="s">
        <v>571</v>
      </c>
      <c r="K25" s="229" t="s">
        <v>572</v>
      </c>
      <c r="L25" s="229" t="s">
        <v>573</v>
      </c>
      <c r="M25" s="229" t="s">
        <v>328</v>
      </c>
      <c r="N25" s="116"/>
      <c r="O25" s="121"/>
      <c r="P25" s="103" t="s">
        <v>587</v>
      </c>
      <c r="Q25" s="103" t="s">
        <v>588</v>
      </c>
      <c r="R25" s="103" t="s">
        <v>589</v>
      </c>
      <c r="S25" s="103" t="s">
        <v>590</v>
      </c>
      <c r="T25" s="17"/>
      <c r="U25" s="17"/>
      <c r="W25" s="102" t="s">
        <v>324</v>
      </c>
      <c r="X25" s="102"/>
      <c r="Y25" s="124" t="s">
        <v>591</v>
      </c>
      <c r="Z25" s="124" t="s">
        <v>592</v>
      </c>
    </row>
    <row r="26" spans="1:37" ht="19.5" customHeight="1">
      <c r="A26" s="646" t="s">
        <v>593</v>
      </c>
      <c r="B26" s="102" t="s">
        <v>594</v>
      </c>
      <c r="C26" s="102" t="s">
        <v>339</v>
      </c>
      <c r="D26" s="637">
        <v>849</v>
      </c>
      <c r="E26" s="638"/>
      <c r="F26" s="638"/>
      <c r="G26" s="638"/>
      <c r="H26" s="638"/>
      <c r="I26" s="639"/>
      <c r="J26" s="18">
        <v>1.82</v>
      </c>
      <c r="K26" s="18">
        <v>1.64</v>
      </c>
      <c r="L26" s="16">
        <f>(FIXED(1/K26,3))*100</f>
        <v>61</v>
      </c>
      <c r="M26" s="103">
        <v>50</v>
      </c>
      <c r="N26" s="116"/>
      <c r="O26" s="4" t="s">
        <v>595</v>
      </c>
      <c r="P26" s="228">
        <v>62</v>
      </c>
      <c r="Q26" s="228">
        <v>54</v>
      </c>
      <c r="R26" s="228">
        <f>INT((O$23+((P26-50)*P$23/10))*1.4+(Q26/65*300))</f>
        <v>827</v>
      </c>
      <c r="S26" s="228">
        <f t="shared" ref="S26:S34" si="10">ROUND(R26-M26*NORMSINV(0.4),0)</f>
        <v>840</v>
      </c>
      <c r="T26" s="437"/>
      <c r="U26" s="437"/>
      <c r="W26" s="34" t="s">
        <v>594</v>
      </c>
      <c r="X26" s="100" t="s">
        <v>339</v>
      </c>
      <c r="Y26" s="75">
        <v>840</v>
      </c>
      <c r="Z26" s="75">
        <v>820</v>
      </c>
      <c r="AB26" s="147"/>
      <c r="AC26" s="53" t="s">
        <v>596</v>
      </c>
    </row>
    <row r="27" spans="1:37" ht="19.5" customHeight="1">
      <c r="A27" s="647"/>
      <c r="B27" s="102" t="s">
        <v>594</v>
      </c>
      <c r="C27" s="102" t="s">
        <v>343</v>
      </c>
      <c r="D27" s="637">
        <v>861</v>
      </c>
      <c r="E27" s="638"/>
      <c r="F27" s="638"/>
      <c r="G27" s="638"/>
      <c r="H27" s="638"/>
      <c r="I27" s="639"/>
      <c r="J27" s="18">
        <v>1.94</v>
      </c>
      <c r="K27" s="18">
        <v>1.86</v>
      </c>
      <c r="L27" s="16">
        <f>(FIXED(1/K27,3))*100</f>
        <v>53.800000000000004</v>
      </c>
      <c r="M27" s="103">
        <v>50</v>
      </c>
      <c r="N27" s="116"/>
      <c r="O27" s="4" t="s">
        <v>595</v>
      </c>
      <c r="P27" s="228">
        <v>62</v>
      </c>
      <c r="Q27" s="228">
        <v>58</v>
      </c>
      <c r="R27" s="228">
        <f>INT((O$23+((P27-50)*P$23/10))*1.4+(Q27/65*300))</f>
        <v>845</v>
      </c>
      <c r="S27" s="228">
        <f t="shared" si="10"/>
        <v>858</v>
      </c>
      <c r="T27" s="437"/>
      <c r="U27" s="437"/>
      <c r="W27" s="34" t="s">
        <v>594</v>
      </c>
      <c r="X27" s="34" t="s">
        <v>343</v>
      </c>
      <c r="Y27" s="75">
        <v>860</v>
      </c>
      <c r="Z27" s="75">
        <v>840</v>
      </c>
    </row>
    <row r="28" spans="1:37" ht="19.5" customHeight="1">
      <c r="A28" s="647"/>
      <c r="B28" s="243" t="s">
        <v>129</v>
      </c>
      <c r="C28" s="229" t="s">
        <v>339</v>
      </c>
      <c r="D28" s="643">
        <v>682</v>
      </c>
      <c r="E28" s="644"/>
      <c r="F28" s="644"/>
      <c r="G28" s="644"/>
      <c r="H28" s="644"/>
      <c r="I28" s="645"/>
      <c r="J28" s="172">
        <v>2.12</v>
      </c>
      <c r="K28" s="172">
        <v>1.75</v>
      </c>
      <c r="L28" s="250">
        <f t="shared" ref="L28:L33" si="11">(FIXED(1/K28,3))*100</f>
        <v>57.099999999999994</v>
      </c>
      <c r="M28" s="103">
        <v>60</v>
      </c>
      <c r="N28" s="117"/>
      <c r="O28" s="251" t="s">
        <v>595</v>
      </c>
      <c r="P28" s="228">
        <v>53</v>
      </c>
      <c r="Q28" s="228">
        <v>45</v>
      </c>
      <c r="R28" s="228">
        <f t="shared" ref="R28:R33" si="12">INT((O$23+((P28-50)*P$23/10))*1.4+(Q28/65*300))</f>
        <v>675</v>
      </c>
      <c r="S28" s="228">
        <f t="shared" si="10"/>
        <v>690</v>
      </c>
      <c r="T28" s="437"/>
      <c r="U28" s="437"/>
      <c r="W28" s="243" t="s">
        <v>129</v>
      </c>
      <c r="X28" s="229" t="s">
        <v>339</v>
      </c>
      <c r="Y28" s="85">
        <v>675</v>
      </c>
      <c r="Z28" s="85">
        <v>670</v>
      </c>
    </row>
    <row r="29" spans="1:37" ht="19.5" customHeight="1">
      <c r="A29" s="647"/>
      <c r="B29" s="229" t="s">
        <v>597</v>
      </c>
      <c r="C29" s="229" t="s">
        <v>343</v>
      </c>
      <c r="D29" s="643">
        <v>557</v>
      </c>
      <c r="E29" s="644"/>
      <c r="F29" s="644"/>
      <c r="G29" s="644"/>
      <c r="H29" s="644"/>
      <c r="I29" s="645"/>
      <c r="J29" s="172">
        <v>1.96</v>
      </c>
      <c r="K29" s="172">
        <v>1.65</v>
      </c>
      <c r="L29" s="250">
        <f t="shared" si="11"/>
        <v>60.6</v>
      </c>
      <c r="M29" s="103">
        <v>60</v>
      </c>
      <c r="N29" s="117"/>
      <c r="O29" s="251" t="s">
        <v>595</v>
      </c>
      <c r="P29" s="228">
        <v>48</v>
      </c>
      <c r="Q29" s="228">
        <v>42.5</v>
      </c>
      <c r="R29" s="228">
        <f t="shared" si="12"/>
        <v>602</v>
      </c>
      <c r="S29" s="228">
        <f t="shared" si="10"/>
        <v>617</v>
      </c>
      <c r="T29" s="437"/>
      <c r="U29" s="437"/>
      <c r="W29" s="229" t="s">
        <v>597</v>
      </c>
      <c r="X29" s="62" t="s">
        <v>343</v>
      </c>
      <c r="Y29" s="85">
        <v>580</v>
      </c>
      <c r="Z29" s="85">
        <v>590</v>
      </c>
      <c r="AB29" s="58"/>
      <c r="AC29" s="53" t="s">
        <v>598</v>
      </c>
    </row>
    <row r="30" spans="1:37" ht="19.5" customHeight="1">
      <c r="A30" s="647"/>
      <c r="B30" s="99" t="s">
        <v>493</v>
      </c>
      <c r="C30" s="99" t="s">
        <v>339</v>
      </c>
      <c r="D30" s="637">
        <v>447</v>
      </c>
      <c r="E30" s="638"/>
      <c r="F30" s="638"/>
      <c r="G30" s="638"/>
      <c r="H30" s="638"/>
      <c r="I30" s="639"/>
      <c r="J30" s="35">
        <v>1.22</v>
      </c>
      <c r="K30" s="35">
        <v>1.2</v>
      </c>
      <c r="L30" s="36">
        <f t="shared" si="11"/>
        <v>83.3</v>
      </c>
      <c r="M30" s="103">
        <v>60</v>
      </c>
      <c r="N30" s="116"/>
      <c r="O30" s="37" t="s">
        <v>595</v>
      </c>
      <c r="P30" s="64">
        <v>39</v>
      </c>
      <c r="Q30" s="64">
        <v>36.5</v>
      </c>
      <c r="R30" s="64">
        <f t="shared" si="12"/>
        <v>464</v>
      </c>
      <c r="S30" s="64">
        <f t="shared" si="10"/>
        <v>479</v>
      </c>
      <c r="T30" s="437"/>
      <c r="U30" s="437"/>
      <c r="W30" s="229" t="s">
        <v>493</v>
      </c>
      <c r="X30" s="229" t="s">
        <v>339</v>
      </c>
      <c r="Y30" s="85">
        <v>435</v>
      </c>
      <c r="Z30" s="85">
        <v>450</v>
      </c>
    </row>
    <row r="31" spans="1:37" ht="19.5" customHeight="1">
      <c r="A31" s="648"/>
      <c r="B31" s="102" t="s">
        <v>493</v>
      </c>
      <c r="C31" s="102" t="s">
        <v>343</v>
      </c>
      <c r="D31" s="637">
        <v>461</v>
      </c>
      <c r="E31" s="638"/>
      <c r="F31" s="638"/>
      <c r="G31" s="638"/>
      <c r="H31" s="638"/>
      <c r="I31" s="639"/>
      <c r="J31" s="18">
        <v>1.38</v>
      </c>
      <c r="K31" s="18">
        <v>1.19</v>
      </c>
      <c r="L31" s="16">
        <f t="shared" si="11"/>
        <v>84</v>
      </c>
      <c r="M31" s="103">
        <v>60</v>
      </c>
      <c r="N31" s="116"/>
      <c r="O31" s="4" t="s">
        <v>595</v>
      </c>
      <c r="P31" s="228">
        <v>39.5</v>
      </c>
      <c r="Q31" s="228">
        <v>37</v>
      </c>
      <c r="R31" s="228">
        <f t="shared" si="12"/>
        <v>473</v>
      </c>
      <c r="S31" s="228">
        <f t="shared" si="10"/>
        <v>488</v>
      </c>
      <c r="T31" s="437"/>
      <c r="U31" s="437"/>
      <c r="V31" s="57"/>
      <c r="W31" s="229" t="s">
        <v>493</v>
      </c>
      <c r="X31" s="229" t="s">
        <v>343</v>
      </c>
      <c r="Y31" s="85">
        <v>455</v>
      </c>
      <c r="Z31" s="85">
        <v>460</v>
      </c>
    </row>
    <row r="32" spans="1:37" ht="19.5" customHeight="1">
      <c r="A32" s="649" t="s">
        <v>599</v>
      </c>
      <c r="B32" s="102" t="s">
        <v>416</v>
      </c>
      <c r="C32" s="102" t="s">
        <v>343</v>
      </c>
      <c r="D32" s="637">
        <v>794</v>
      </c>
      <c r="E32" s="638"/>
      <c r="F32" s="638"/>
      <c r="G32" s="638"/>
      <c r="H32" s="638"/>
      <c r="I32" s="639"/>
      <c r="J32" s="18">
        <v>2.2200000000000002</v>
      </c>
      <c r="K32" s="18">
        <v>2.02</v>
      </c>
      <c r="L32" s="16">
        <f t="shared" si="11"/>
        <v>49.5</v>
      </c>
      <c r="M32" s="103">
        <v>50</v>
      </c>
      <c r="N32" s="116"/>
      <c r="O32" s="4" t="s">
        <v>595</v>
      </c>
      <c r="P32" s="228">
        <v>58.5</v>
      </c>
      <c r="Q32" s="228">
        <v>52</v>
      </c>
      <c r="R32" s="228">
        <f t="shared" si="12"/>
        <v>775</v>
      </c>
      <c r="S32" s="228">
        <f t="shared" si="10"/>
        <v>788</v>
      </c>
      <c r="T32" s="437"/>
      <c r="U32" s="437"/>
      <c r="V32" s="57"/>
      <c r="W32" s="34" t="s">
        <v>416</v>
      </c>
      <c r="X32" s="34" t="s">
        <v>343</v>
      </c>
      <c r="Y32" s="82">
        <v>790</v>
      </c>
      <c r="Z32" s="82">
        <v>770</v>
      </c>
      <c r="AB32" s="59"/>
      <c r="AC32" s="53" t="s">
        <v>600</v>
      </c>
    </row>
    <row r="33" spans="1:26" ht="19.5" customHeight="1">
      <c r="A33" s="650"/>
      <c r="B33" s="229" t="s">
        <v>601</v>
      </c>
      <c r="C33" s="102" t="s">
        <v>343</v>
      </c>
      <c r="D33" s="643">
        <v>694</v>
      </c>
      <c r="E33" s="644"/>
      <c r="F33" s="644"/>
      <c r="G33" s="644"/>
      <c r="H33" s="644"/>
      <c r="I33" s="645"/>
      <c r="J33" s="172">
        <v>1.79</v>
      </c>
      <c r="K33" s="172">
        <v>1.68</v>
      </c>
      <c r="L33" s="250">
        <f t="shared" si="11"/>
        <v>59.5</v>
      </c>
      <c r="M33" s="103">
        <v>60</v>
      </c>
      <c r="N33" s="117"/>
      <c r="O33" s="251" t="s">
        <v>595</v>
      </c>
      <c r="P33" s="228">
        <v>53</v>
      </c>
      <c r="Q33" s="228">
        <v>49</v>
      </c>
      <c r="R33" s="228">
        <f t="shared" si="12"/>
        <v>694</v>
      </c>
      <c r="S33" s="228">
        <f t="shared" si="10"/>
        <v>709</v>
      </c>
      <c r="T33" s="437"/>
      <c r="U33" s="437"/>
      <c r="W33" s="229" t="s">
        <v>601</v>
      </c>
      <c r="X33" s="102" t="s">
        <v>343</v>
      </c>
      <c r="Y33" s="85">
        <v>690</v>
      </c>
      <c r="Z33" s="85">
        <v>690</v>
      </c>
    </row>
    <row r="34" spans="1:26" ht="19.5" customHeight="1">
      <c r="A34" s="651" t="s">
        <v>602</v>
      </c>
      <c r="B34" s="102" t="s">
        <v>35</v>
      </c>
      <c r="C34" s="102" t="s">
        <v>339</v>
      </c>
      <c r="D34" s="637">
        <v>826</v>
      </c>
      <c r="E34" s="638"/>
      <c r="F34" s="638"/>
      <c r="G34" s="638"/>
      <c r="H34" s="638"/>
      <c r="I34" s="639"/>
      <c r="J34" s="18">
        <v>1.47</v>
      </c>
      <c r="K34" s="18">
        <v>1.36</v>
      </c>
      <c r="L34" s="16">
        <f>(FIXED(1/K34,3))*100</f>
        <v>73.5</v>
      </c>
      <c r="M34" s="103">
        <v>50</v>
      </c>
      <c r="N34" s="116"/>
      <c r="O34" s="4" t="s">
        <v>595</v>
      </c>
      <c r="P34" s="228">
        <v>60.5</v>
      </c>
      <c r="Q34" s="228">
        <v>51.5</v>
      </c>
      <c r="R34" s="228">
        <f>INT((O$23+((P34-50)*P$23/10))*1.4+(Q34/65*300))</f>
        <v>797</v>
      </c>
      <c r="S34" s="228">
        <f t="shared" si="10"/>
        <v>810</v>
      </c>
      <c r="T34" s="437"/>
      <c r="U34" s="437"/>
      <c r="W34" s="34" t="s">
        <v>35</v>
      </c>
      <c r="X34" s="34" t="s">
        <v>339</v>
      </c>
      <c r="Y34" s="75">
        <v>815</v>
      </c>
      <c r="Z34" s="75">
        <v>790</v>
      </c>
    </row>
    <row r="35" spans="1:26" ht="19.5" customHeight="1">
      <c r="A35" s="652"/>
      <c r="B35" s="102" t="s">
        <v>35</v>
      </c>
      <c r="C35" s="102" t="s">
        <v>343</v>
      </c>
      <c r="D35" s="637">
        <v>840</v>
      </c>
      <c r="E35" s="638"/>
      <c r="F35" s="638"/>
      <c r="G35" s="638"/>
      <c r="H35" s="638"/>
      <c r="I35" s="639"/>
      <c r="J35" s="18">
        <v>1.49</v>
      </c>
      <c r="K35" s="18">
        <v>1.46</v>
      </c>
      <c r="L35" s="16">
        <f>(FIXED(1/K35,3))*100</f>
        <v>68.5</v>
      </c>
      <c r="M35" s="103">
        <v>50</v>
      </c>
      <c r="N35" s="116"/>
      <c r="O35" s="4" t="s">
        <v>595</v>
      </c>
      <c r="P35" s="228">
        <v>61</v>
      </c>
      <c r="Q35" s="228">
        <v>55</v>
      </c>
      <c r="R35" s="228">
        <f>INT((O$23+((P35-50)*P$23/10))*1.4+(Q35/65*300))</f>
        <v>819</v>
      </c>
      <c r="S35" s="228">
        <f>ROUND(R35-M35*NORMSINV(0.4),0)</f>
        <v>832</v>
      </c>
      <c r="T35" s="437"/>
      <c r="U35" s="437"/>
      <c r="W35" s="126" t="s">
        <v>35</v>
      </c>
      <c r="X35" s="126" t="s">
        <v>343</v>
      </c>
      <c r="Y35" s="127">
        <v>830</v>
      </c>
      <c r="Z35" s="127">
        <v>800</v>
      </c>
    </row>
    <row r="36" spans="1:26" ht="19.5" customHeight="1">
      <c r="A36" s="652"/>
      <c r="B36" s="102" t="s">
        <v>397</v>
      </c>
      <c r="C36" s="102" t="s">
        <v>339</v>
      </c>
      <c r="D36" s="637">
        <v>801</v>
      </c>
      <c r="E36" s="638"/>
      <c r="F36" s="638"/>
      <c r="G36" s="638"/>
      <c r="H36" s="638"/>
      <c r="I36" s="639"/>
      <c r="J36" s="18">
        <v>1.34</v>
      </c>
      <c r="K36" s="18">
        <v>1.19</v>
      </c>
      <c r="L36" s="16">
        <f t="shared" ref="L36:L68" si="13">(FIXED(1/K36,3))*100</f>
        <v>84</v>
      </c>
      <c r="M36" s="103">
        <v>50</v>
      </c>
      <c r="N36" s="116"/>
      <c r="O36" s="4" t="s">
        <v>595</v>
      </c>
      <c r="P36" s="228">
        <v>58.5</v>
      </c>
      <c r="Q36" s="228">
        <v>50.5</v>
      </c>
      <c r="R36" s="228">
        <f t="shared" ref="R36:R68" si="14">INT((O$23+((P36-50)*P$23/10))*1.4+(Q36/65*300))</f>
        <v>768</v>
      </c>
      <c r="S36" s="228">
        <f t="shared" ref="S36:S76" si="15">ROUND(R36-M36*NORMSINV(0.4),0)</f>
        <v>781</v>
      </c>
      <c r="T36" s="437"/>
      <c r="U36" s="437"/>
      <c r="W36" s="34" t="s">
        <v>397</v>
      </c>
      <c r="X36" s="34" t="s">
        <v>339</v>
      </c>
      <c r="Y36" s="82">
        <v>785</v>
      </c>
      <c r="Z36" s="82">
        <v>760</v>
      </c>
    </row>
    <row r="37" spans="1:26" ht="19.5" customHeight="1">
      <c r="A37" s="652"/>
      <c r="B37" s="102" t="s">
        <v>397</v>
      </c>
      <c r="C37" s="102" t="s">
        <v>343</v>
      </c>
      <c r="D37" s="637">
        <v>811</v>
      </c>
      <c r="E37" s="638"/>
      <c r="F37" s="638"/>
      <c r="G37" s="638"/>
      <c r="H37" s="638"/>
      <c r="I37" s="639"/>
      <c r="J37" s="18">
        <v>1.53</v>
      </c>
      <c r="K37" s="18">
        <v>1.41</v>
      </c>
      <c r="L37" s="16">
        <f t="shared" si="13"/>
        <v>70.899999999999991</v>
      </c>
      <c r="M37" s="103">
        <v>50</v>
      </c>
      <c r="N37" s="116"/>
      <c r="O37" s="4" t="s">
        <v>595</v>
      </c>
      <c r="P37" s="228">
        <v>58.5</v>
      </c>
      <c r="Q37" s="228">
        <v>54</v>
      </c>
      <c r="R37" s="228">
        <f t="shared" si="14"/>
        <v>784</v>
      </c>
      <c r="S37" s="228">
        <f t="shared" si="15"/>
        <v>797</v>
      </c>
      <c r="T37" s="437"/>
      <c r="U37" s="437"/>
      <c r="W37" s="34" t="s">
        <v>397</v>
      </c>
      <c r="X37" s="34" t="s">
        <v>343</v>
      </c>
      <c r="Y37" s="82">
        <v>800</v>
      </c>
      <c r="Z37" s="82">
        <v>780</v>
      </c>
    </row>
    <row r="38" spans="1:26" ht="19.5" customHeight="1">
      <c r="A38" s="652"/>
      <c r="B38" s="102" t="s">
        <v>410</v>
      </c>
      <c r="C38" s="102" t="s">
        <v>339</v>
      </c>
      <c r="D38" s="643">
        <v>753</v>
      </c>
      <c r="E38" s="644"/>
      <c r="F38" s="644"/>
      <c r="G38" s="644"/>
      <c r="H38" s="644"/>
      <c r="I38" s="645"/>
      <c r="J38" s="18">
        <v>1.6</v>
      </c>
      <c r="K38" s="18">
        <v>1.5</v>
      </c>
      <c r="L38" s="16">
        <f t="shared" si="13"/>
        <v>66.7</v>
      </c>
      <c r="M38" s="103">
        <v>50</v>
      </c>
      <c r="N38" s="116"/>
      <c r="O38" s="4" t="s">
        <v>595</v>
      </c>
      <c r="P38" s="228">
        <v>56.5</v>
      </c>
      <c r="Q38" s="228">
        <v>47</v>
      </c>
      <c r="R38" s="228">
        <f t="shared" si="14"/>
        <v>727</v>
      </c>
      <c r="S38" s="228">
        <f t="shared" si="15"/>
        <v>740</v>
      </c>
      <c r="T38" s="437"/>
      <c r="U38" s="437"/>
      <c r="V38" s="53">
        <v>750</v>
      </c>
      <c r="W38" s="60" t="s">
        <v>410</v>
      </c>
      <c r="X38" s="60" t="s">
        <v>339</v>
      </c>
      <c r="Y38" s="82">
        <v>740</v>
      </c>
      <c r="Z38" s="82">
        <v>720</v>
      </c>
    </row>
    <row r="39" spans="1:26" ht="19.5" customHeight="1">
      <c r="A39" s="652"/>
      <c r="B39" s="102" t="s">
        <v>410</v>
      </c>
      <c r="C39" s="102" t="s">
        <v>343</v>
      </c>
      <c r="D39" s="643">
        <v>785</v>
      </c>
      <c r="E39" s="644"/>
      <c r="F39" s="644"/>
      <c r="G39" s="644"/>
      <c r="H39" s="644"/>
      <c r="I39" s="645"/>
      <c r="J39" s="18">
        <v>1.67</v>
      </c>
      <c r="K39" s="18">
        <v>1.56</v>
      </c>
      <c r="L39" s="16">
        <f t="shared" si="13"/>
        <v>64.099999999999994</v>
      </c>
      <c r="M39" s="103">
        <v>50</v>
      </c>
      <c r="N39" s="116"/>
      <c r="O39" s="4" t="s">
        <v>595</v>
      </c>
      <c r="P39" s="228">
        <v>56.5</v>
      </c>
      <c r="Q39" s="228">
        <v>51.5</v>
      </c>
      <c r="R39" s="228">
        <f t="shared" si="14"/>
        <v>748</v>
      </c>
      <c r="S39" s="228">
        <f t="shared" si="15"/>
        <v>761</v>
      </c>
      <c r="T39" s="437"/>
      <c r="U39" s="437"/>
      <c r="W39" s="229" t="s">
        <v>410</v>
      </c>
      <c r="X39" s="229" t="s">
        <v>343</v>
      </c>
      <c r="Y39" s="24">
        <v>760</v>
      </c>
      <c r="Z39" s="24">
        <v>750</v>
      </c>
    </row>
    <row r="40" spans="1:26" ht="19.5" customHeight="1">
      <c r="A40" s="652"/>
      <c r="B40" s="102" t="s">
        <v>56</v>
      </c>
      <c r="C40" s="102" t="s">
        <v>339</v>
      </c>
      <c r="D40" s="637">
        <v>659</v>
      </c>
      <c r="E40" s="638"/>
      <c r="F40" s="638"/>
      <c r="G40" s="638"/>
      <c r="H40" s="638"/>
      <c r="I40" s="639"/>
      <c r="J40" s="18">
        <v>1.41</v>
      </c>
      <c r="K40" s="18">
        <v>1.27</v>
      </c>
      <c r="L40" s="16">
        <f t="shared" si="13"/>
        <v>78.7</v>
      </c>
      <c r="M40" s="103">
        <v>60</v>
      </c>
      <c r="N40" s="117"/>
      <c r="O40" s="4" t="s">
        <v>595</v>
      </c>
      <c r="P40" s="228">
        <v>53</v>
      </c>
      <c r="Q40" s="228">
        <v>43.5</v>
      </c>
      <c r="R40" s="228">
        <f t="shared" si="14"/>
        <v>668</v>
      </c>
      <c r="S40" s="228">
        <f t="shared" si="15"/>
        <v>683</v>
      </c>
      <c r="T40" s="437"/>
      <c r="U40" s="437"/>
      <c r="W40" s="102" t="s">
        <v>56</v>
      </c>
      <c r="X40" s="102" t="s">
        <v>339</v>
      </c>
      <c r="Y40" s="81">
        <v>670</v>
      </c>
      <c r="Z40" s="85">
        <v>670</v>
      </c>
    </row>
    <row r="41" spans="1:26" ht="19.5" customHeight="1">
      <c r="A41" s="652"/>
      <c r="B41" s="102" t="s">
        <v>56</v>
      </c>
      <c r="C41" s="102" t="s">
        <v>343</v>
      </c>
      <c r="D41" s="637">
        <v>706</v>
      </c>
      <c r="E41" s="638"/>
      <c r="F41" s="638"/>
      <c r="G41" s="638"/>
      <c r="H41" s="638"/>
      <c r="I41" s="639"/>
      <c r="J41" s="18">
        <v>1.53</v>
      </c>
      <c r="K41" s="18">
        <v>1.49</v>
      </c>
      <c r="L41" s="16">
        <f t="shared" si="13"/>
        <v>67.100000000000009</v>
      </c>
      <c r="M41" s="103">
        <v>60</v>
      </c>
      <c r="N41" s="116"/>
      <c r="O41" s="4" t="s">
        <v>595</v>
      </c>
      <c r="P41" s="228">
        <v>53.5</v>
      </c>
      <c r="Q41" s="228">
        <v>48</v>
      </c>
      <c r="R41" s="228">
        <f t="shared" si="14"/>
        <v>695</v>
      </c>
      <c r="S41" s="228">
        <f t="shared" si="15"/>
        <v>710</v>
      </c>
      <c r="T41" s="437"/>
      <c r="U41" s="437"/>
      <c r="W41" s="229" t="s">
        <v>56</v>
      </c>
      <c r="X41" s="229" t="s">
        <v>343</v>
      </c>
      <c r="Y41" s="85">
        <v>700</v>
      </c>
      <c r="Z41" s="85">
        <v>690</v>
      </c>
    </row>
    <row r="42" spans="1:26" ht="19.5" customHeight="1">
      <c r="A42" s="652"/>
      <c r="B42" s="102" t="s">
        <v>448</v>
      </c>
      <c r="C42" s="102" t="s">
        <v>339</v>
      </c>
      <c r="D42" s="663">
        <v>602</v>
      </c>
      <c r="E42" s="664"/>
      <c r="F42" s="664"/>
      <c r="G42" s="664"/>
      <c r="H42" s="664"/>
      <c r="I42" s="665"/>
      <c r="J42" s="18">
        <v>1.42</v>
      </c>
      <c r="K42" s="18">
        <v>1.24</v>
      </c>
      <c r="L42" s="16">
        <f t="shared" si="13"/>
        <v>80.600000000000009</v>
      </c>
      <c r="M42" s="103">
        <v>60</v>
      </c>
      <c r="N42" s="116"/>
      <c r="O42" s="4" t="s">
        <v>595</v>
      </c>
      <c r="P42" s="228">
        <v>50</v>
      </c>
      <c r="Q42" s="228">
        <v>40.5</v>
      </c>
      <c r="R42" s="228">
        <f t="shared" si="14"/>
        <v>618</v>
      </c>
      <c r="S42" s="228">
        <f t="shared" si="15"/>
        <v>633</v>
      </c>
      <c r="T42" s="437"/>
      <c r="U42" s="437"/>
      <c r="W42" s="229" t="s">
        <v>448</v>
      </c>
      <c r="X42" s="229" t="s">
        <v>339</v>
      </c>
      <c r="Y42" s="85">
        <v>605</v>
      </c>
      <c r="Z42" s="85">
        <v>610</v>
      </c>
    </row>
    <row r="43" spans="1:26" ht="19.5" customHeight="1">
      <c r="A43" s="652"/>
      <c r="B43" s="102" t="s">
        <v>448</v>
      </c>
      <c r="C43" s="102" t="s">
        <v>343</v>
      </c>
      <c r="D43" s="663">
        <v>635</v>
      </c>
      <c r="E43" s="664"/>
      <c r="F43" s="664"/>
      <c r="G43" s="664"/>
      <c r="H43" s="664"/>
      <c r="I43" s="665"/>
      <c r="J43" s="18">
        <v>1.5</v>
      </c>
      <c r="K43" s="18">
        <v>1.3</v>
      </c>
      <c r="L43" s="16">
        <f t="shared" si="13"/>
        <v>76.900000000000006</v>
      </c>
      <c r="M43" s="103">
        <v>60</v>
      </c>
      <c r="N43" s="116"/>
      <c r="O43" s="4" t="s">
        <v>595</v>
      </c>
      <c r="P43" s="228">
        <v>50</v>
      </c>
      <c r="Q43" s="228">
        <v>44</v>
      </c>
      <c r="R43" s="228">
        <f t="shared" si="14"/>
        <v>634</v>
      </c>
      <c r="S43" s="228">
        <f t="shared" si="15"/>
        <v>649</v>
      </c>
      <c r="T43" s="437"/>
      <c r="U43" s="437"/>
      <c r="W43" s="102" t="s">
        <v>448</v>
      </c>
      <c r="X43" s="102" t="s">
        <v>343</v>
      </c>
      <c r="Y43" s="81">
        <v>625</v>
      </c>
      <c r="Z43" s="85">
        <v>620</v>
      </c>
    </row>
    <row r="44" spans="1:26" ht="19.5" customHeight="1">
      <c r="A44" s="652"/>
      <c r="B44" s="102" t="s">
        <v>452</v>
      </c>
      <c r="C44" s="102" t="s">
        <v>339</v>
      </c>
      <c r="D44" s="637">
        <v>597</v>
      </c>
      <c r="E44" s="638"/>
      <c r="F44" s="638"/>
      <c r="G44" s="638"/>
      <c r="H44" s="638"/>
      <c r="I44" s="639"/>
      <c r="J44" s="18">
        <v>1.25</v>
      </c>
      <c r="K44" s="18">
        <v>1.52</v>
      </c>
      <c r="L44" s="16">
        <f t="shared" si="13"/>
        <v>65.8</v>
      </c>
      <c r="M44" s="103">
        <v>60</v>
      </c>
      <c r="N44" s="116"/>
      <c r="O44" s="4" t="s">
        <v>595</v>
      </c>
      <c r="P44" s="228">
        <v>49.5</v>
      </c>
      <c r="Q44" s="228">
        <v>41</v>
      </c>
      <c r="R44" s="228">
        <f t="shared" si="14"/>
        <v>614</v>
      </c>
      <c r="S44" s="228">
        <f t="shared" si="15"/>
        <v>629</v>
      </c>
      <c r="T44" s="437"/>
      <c r="U44" s="437"/>
      <c r="W44" s="34" t="s">
        <v>452</v>
      </c>
      <c r="X44" s="34" t="s">
        <v>339</v>
      </c>
      <c r="Y44" s="82">
        <v>595</v>
      </c>
      <c r="Z44" s="82">
        <v>610</v>
      </c>
    </row>
    <row r="45" spans="1:26" ht="19.5" customHeight="1">
      <c r="A45" s="652"/>
      <c r="B45" s="102" t="s">
        <v>452</v>
      </c>
      <c r="C45" s="102" t="s">
        <v>343</v>
      </c>
      <c r="D45" s="637">
        <v>613</v>
      </c>
      <c r="E45" s="638"/>
      <c r="F45" s="638"/>
      <c r="G45" s="638"/>
      <c r="H45" s="638"/>
      <c r="I45" s="639"/>
      <c r="J45" s="18">
        <v>1.46</v>
      </c>
      <c r="K45" s="18">
        <v>1.56</v>
      </c>
      <c r="L45" s="16">
        <f t="shared" si="13"/>
        <v>64.099999999999994</v>
      </c>
      <c r="M45" s="103">
        <v>60</v>
      </c>
      <c r="N45" s="116"/>
      <c r="O45" s="4" t="s">
        <v>595</v>
      </c>
      <c r="P45" s="228">
        <v>50</v>
      </c>
      <c r="Q45" s="228">
        <v>44.5</v>
      </c>
      <c r="R45" s="228">
        <f t="shared" si="14"/>
        <v>636</v>
      </c>
      <c r="S45" s="228">
        <f t="shared" si="15"/>
        <v>651</v>
      </c>
      <c r="T45" s="437"/>
      <c r="U45" s="437"/>
      <c r="W45" s="229" t="s">
        <v>452</v>
      </c>
      <c r="X45" s="229" t="s">
        <v>343</v>
      </c>
      <c r="Y45" s="85">
        <v>625</v>
      </c>
      <c r="Z45" s="85">
        <v>630</v>
      </c>
    </row>
    <row r="46" spans="1:26" ht="19.5" customHeight="1">
      <c r="A46" s="652"/>
      <c r="B46" s="99" t="s">
        <v>64</v>
      </c>
      <c r="C46" s="99" t="s">
        <v>339</v>
      </c>
      <c r="D46" s="670">
        <v>613</v>
      </c>
      <c r="E46" s="671"/>
      <c r="F46" s="671"/>
      <c r="G46" s="671"/>
      <c r="H46" s="671"/>
      <c r="I46" s="672"/>
      <c r="J46" s="35">
        <v>1.61</v>
      </c>
      <c r="K46" s="35">
        <v>1.57</v>
      </c>
      <c r="L46" s="36">
        <f t="shared" si="13"/>
        <v>63.7</v>
      </c>
      <c r="M46" s="103">
        <v>60</v>
      </c>
      <c r="N46" s="116"/>
      <c r="O46" s="4" t="s">
        <v>595</v>
      </c>
      <c r="P46" s="64">
        <v>50</v>
      </c>
      <c r="Q46" s="64">
        <v>41</v>
      </c>
      <c r="R46" s="228">
        <f t="shared" si="14"/>
        <v>620</v>
      </c>
      <c r="S46" s="64">
        <f t="shared" si="15"/>
        <v>635</v>
      </c>
      <c r="T46" s="437"/>
      <c r="U46" s="437"/>
      <c r="V46" s="57"/>
      <c r="W46" s="128" t="s">
        <v>64</v>
      </c>
      <c r="X46" s="359" t="s">
        <v>339</v>
      </c>
      <c r="Y46" s="129">
        <v>605</v>
      </c>
      <c r="Z46" s="129">
        <v>610</v>
      </c>
    </row>
    <row r="47" spans="1:26" ht="19.5" customHeight="1">
      <c r="A47" s="652"/>
      <c r="B47" s="102" t="s">
        <v>64</v>
      </c>
      <c r="C47" s="102" t="s">
        <v>343</v>
      </c>
      <c r="D47" s="637">
        <v>613</v>
      </c>
      <c r="E47" s="638"/>
      <c r="F47" s="638"/>
      <c r="G47" s="638"/>
      <c r="H47" s="638"/>
      <c r="I47" s="639"/>
      <c r="J47" s="18">
        <v>1.49</v>
      </c>
      <c r="K47" s="18">
        <v>1.6</v>
      </c>
      <c r="L47" s="16">
        <f t="shared" si="13"/>
        <v>62.5</v>
      </c>
      <c r="M47" s="103">
        <v>60</v>
      </c>
      <c r="N47" s="116"/>
      <c r="O47" s="4" t="s">
        <v>595</v>
      </c>
      <c r="P47" s="228">
        <v>49.5</v>
      </c>
      <c r="Q47" s="228">
        <v>44.5</v>
      </c>
      <c r="R47" s="228">
        <f t="shared" si="14"/>
        <v>630</v>
      </c>
      <c r="S47" s="228">
        <f t="shared" si="15"/>
        <v>645</v>
      </c>
      <c r="T47" s="437"/>
      <c r="U47" s="437"/>
      <c r="V47" s="57"/>
      <c r="W47" s="229" t="s">
        <v>64</v>
      </c>
      <c r="X47" s="62" t="s">
        <v>343</v>
      </c>
      <c r="Y47" s="85">
        <v>625</v>
      </c>
      <c r="Z47" s="85">
        <v>630</v>
      </c>
    </row>
    <row r="48" spans="1:26" ht="19.5" customHeight="1">
      <c r="A48" s="652"/>
      <c r="B48" s="102" t="s">
        <v>66</v>
      </c>
      <c r="C48" s="102" t="s">
        <v>339</v>
      </c>
      <c r="D48" s="637">
        <v>567</v>
      </c>
      <c r="E48" s="638"/>
      <c r="F48" s="638"/>
      <c r="G48" s="638"/>
      <c r="H48" s="638"/>
      <c r="I48" s="639"/>
      <c r="J48" s="18">
        <v>1.3</v>
      </c>
      <c r="K48" s="18">
        <v>1.39</v>
      </c>
      <c r="L48" s="16">
        <f t="shared" si="13"/>
        <v>71.899999999999991</v>
      </c>
      <c r="M48" s="103">
        <v>60</v>
      </c>
      <c r="N48" s="117"/>
      <c r="O48" s="4" t="s">
        <v>595</v>
      </c>
      <c r="P48" s="228">
        <v>47.5</v>
      </c>
      <c r="Q48" s="228">
        <v>39.5</v>
      </c>
      <c r="R48" s="228">
        <f t="shared" si="14"/>
        <v>582</v>
      </c>
      <c r="S48" s="228">
        <f t="shared" si="15"/>
        <v>597</v>
      </c>
      <c r="T48" s="437"/>
      <c r="U48" s="437"/>
      <c r="V48" s="57"/>
      <c r="W48" s="229" t="s">
        <v>66</v>
      </c>
      <c r="X48" s="62" t="s">
        <v>339</v>
      </c>
      <c r="Y48" s="85">
        <v>565</v>
      </c>
      <c r="Z48" s="85">
        <v>570</v>
      </c>
    </row>
    <row r="49" spans="1:26" ht="19.5" customHeight="1">
      <c r="A49" s="652"/>
      <c r="B49" s="102" t="s">
        <v>66</v>
      </c>
      <c r="C49" s="102" t="s">
        <v>343</v>
      </c>
      <c r="D49" s="637">
        <v>583</v>
      </c>
      <c r="E49" s="638"/>
      <c r="F49" s="638"/>
      <c r="G49" s="638"/>
      <c r="H49" s="638"/>
      <c r="I49" s="639"/>
      <c r="J49" s="18">
        <v>1.31</v>
      </c>
      <c r="K49" s="18">
        <v>1.1399999999999999</v>
      </c>
      <c r="L49" s="16">
        <f t="shared" si="13"/>
        <v>87.7</v>
      </c>
      <c r="M49" s="103">
        <v>60</v>
      </c>
      <c r="N49" s="117"/>
      <c r="O49" s="4" t="s">
        <v>595</v>
      </c>
      <c r="P49" s="228">
        <v>47.5</v>
      </c>
      <c r="Q49" s="228">
        <v>42.5</v>
      </c>
      <c r="R49" s="228">
        <f t="shared" si="14"/>
        <v>596</v>
      </c>
      <c r="S49" s="228">
        <f t="shared" si="15"/>
        <v>611</v>
      </c>
      <c r="T49" s="437"/>
      <c r="U49" s="437"/>
      <c r="W49" s="229" t="s">
        <v>66</v>
      </c>
      <c r="X49" s="62" t="s">
        <v>343</v>
      </c>
      <c r="Y49" s="85">
        <v>580</v>
      </c>
      <c r="Z49" s="85">
        <v>580</v>
      </c>
    </row>
    <row r="50" spans="1:26" ht="19.5" customHeight="1">
      <c r="A50" s="652"/>
      <c r="B50" s="102" t="s">
        <v>466</v>
      </c>
      <c r="C50" s="102" t="s">
        <v>339</v>
      </c>
      <c r="D50" s="637">
        <v>535</v>
      </c>
      <c r="E50" s="638"/>
      <c r="F50" s="638"/>
      <c r="G50" s="638"/>
      <c r="H50" s="638"/>
      <c r="I50" s="639"/>
      <c r="J50" s="18">
        <v>1.48</v>
      </c>
      <c r="K50" s="18">
        <v>1.46</v>
      </c>
      <c r="L50" s="16">
        <f t="shared" si="13"/>
        <v>68.5</v>
      </c>
      <c r="M50" s="103">
        <v>60</v>
      </c>
      <c r="N50" s="116"/>
      <c r="O50" s="4" t="s">
        <v>595</v>
      </c>
      <c r="P50" s="228">
        <v>45.5</v>
      </c>
      <c r="Q50" s="228">
        <v>39.5</v>
      </c>
      <c r="R50" s="228">
        <f t="shared" si="14"/>
        <v>558</v>
      </c>
      <c r="S50" s="228">
        <f t="shared" si="15"/>
        <v>573</v>
      </c>
      <c r="T50" s="437"/>
      <c r="U50" s="437"/>
      <c r="W50" s="229" t="s">
        <v>466</v>
      </c>
      <c r="X50" s="62" t="s">
        <v>339</v>
      </c>
      <c r="Y50" s="85">
        <v>540</v>
      </c>
      <c r="Z50" s="85">
        <v>550</v>
      </c>
    </row>
    <row r="51" spans="1:26" ht="19.5" customHeight="1">
      <c r="A51" s="652"/>
      <c r="B51" s="102" t="s">
        <v>466</v>
      </c>
      <c r="C51" s="102" t="s">
        <v>343</v>
      </c>
      <c r="D51" s="637">
        <v>544</v>
      </c>
      <c r="E51" s="638"/>
      <c r="F51" s="638"/>
      <c r="G51" s="638"/>
      <c r="H51" s="638"/>
      <c r="I51" s="639"/>
      <c r="J51" s="18">
        <v>1.29</v>
      </c>
      <c r="K51" s="18">
        <v>1.22</v>
      </c>
      <c r="L51" s="16">
        <f t="shared" si="13"/>
        <v>82</v>
      </c>
      <c r="M51" s="103">
        <v>60</v>
      </c>
      <c r="N51" s="116"/>
      <c r="O51" s="4" t="s">
        <v>595</v>
      </c>
      <c r="P51" s="228">
        <v>46</v>
      </c>
      <c r="Q51" s="228">
        <v>42</v>
      </c>
      <c r="R51" s="228">
        <f t="shared" si="14"/>
        <v>576</v>
      </c>
      <c r="S51" s="228">
        <f t="shared" si="15"/>
        <v>591</v>
      </c>
      <c r="T51" s="437"/>
      <c r="U51" s="437"/>
      <c r="W51" s="34" t="s">
        <v>466</v>
      </c>
      <c r="X51" s="60" t="s">
        <v>343</v>
      </c>
      <c r="Y51" s="82">
        <v>550</v>
      </c>
      <c r="Z51" s="82">
        <v>570</v>
      </c>
    </row>
    <row r="52" spans="1:26" ht="19.5" customHeight="1">
      <c r="A52" s="652"/>
      <c r="B52" s="99" t="s">
        <v>479</v>
      </c>
      <c r="C52" s="102" t="s">
        <v>339</v>
      </c>
      <c r="D52" s="637">
        <v>513</v>
      </c>
      <c r="E52" s="638"/>
      <c r="F52" s="638"/>
      <c r="G52" s="638"/>
      <c r="H52" s="638"/>
      <c r="I52" s="639"/>
      <c r="J52" s="35">
        <v>1.41</v>
      </c>
      <c r="K52" s="35">
        <v>1.35</v>
      </c>
      <c r="L52" s="36">
        <f t="shared" si="13"/>
        <v>74.099999999999994</v>
      </c>
      <c r="M52" s="103">
        <v>60</v>
      </c>
      <c r="N52" s="116"/>
      <c r="O52" s="4" t="s">
        <v>595</v>
      </c>
      <c r="P52" s="64">
        <v>43</v>
      </c>
      <c r="Q52" s="64">
        <v>38</v>
      </c>
      <c r="R52" s="228">
        <f t="shared" si="14"/>
        <v>520</v>
      </c>
      <c r="S52" s="228">
        <f t="shared" si="15"/>
        <v>535</v>
      </c>
      <c r="T52" s="437"/>
      <c r="U52" s="437"/>
      <c r="W52" s="128" t="s">
        <v>479</v>
      </c>
      <c r="X52" s="229" t="s">
        <v>339</v>
      </c>
      <c r="Y52" s="129">
        <v>510</v>
      </c>
      <c r="Z52" s="129">
        <v>500</v>
      </c>
    </row>
    <row r="53" spans="1:26" ht="19.5" customHeight="1">
      <c r="A53" s="652"/>
      <c r="B53" s="102" t="s">
        <v>479</v>
      </c>
      <c r="C53" s="102" t="s">
        <v>343</v>
      </c>
      <c r="D53" s="637">
        <v>517</v>
      </c>
      <c r="E53" s="638"/>
      <c r="F53" s="638"/>
      <c r="G53" s="638"/>
      <c r="H53" s="638"/>
      <c r="I53" s="639"/>
      <c r="J53" s="18">
        <v>1.41</v>
      </c>
      <c r="K53" s="18">
        <v>1.39</v>
      </c>
      <c r="L53" s="16">
        <f t="shared" si="13"/>
        <v>71.899999999999991</v>
      </c>
      <c r="M53" s="103">
        <v>60</v>
      </c>
      <c r="N53" s="116"/>
      <c r="O53" s="4" t="s">
        <v>595</v>
      </c>
      <c r="P53" s="228">
        <v>43.5</v>
      </c>
      <c r="Q53" s="228">
        <v>41</v>
      </c>
      <c r="R53" s="228">
        <f t="shared" si="14"/>
        <v>540</v>
      </c>
      <c r="S53" s="228">
        <f t="shared" si="15"/>
        <v>555</v>
      </c>
      <c r="T53" s="437"/>
      <c r="U53" s="437"/>
      <c r="V53" s="57"/>
      <c r="W53" s="229" t="s">
        <v>479</v>
      </c>
      <c r="X53" s="229" t="s">
        <v>343</v>
      </c>
      <c r="Y53" s="85">
        <v>520</v>
      </c>
      <c r="Z53" s="85">
        <v>530</v>
      </c>
    </row>
    <row r="54" spans="1:26" ht="19.5" customHeight="1">
      <c r="A54" s="652"/>
      <c r="B54" s="99" t="s">
        <v>72</v>
      </c>
      <c r="C54" s="99" t="s">
        <v>339</v>
      </c>
      <c r="D54" s="643">
        <v>482</v>
      </c>
      <c r="E54" s="644"/>
      <c r="F54" s="644"/>
      <c r="G54" s="644"/>
      <c r="H54" s="644"/>
      <c r="I54" s="645"/>
      <c r="J54" s="35">
        <v>1.42</v>
      </c>
      <c r="K54" s="35">
        <v>1.32</v>
      </c>
      <c r="L54" s="36">
        <f t="shared" si="13"/>
        <v>75.8</v>
      </c>
      <c r="M54" s="103">
        <v>60</v>
      </c>
      <c r="N54" s="116"/>
      <c r="O54" s="4" t="s">
        <v>595</v>
      </c>
      <c r="P54" s="64">
        <v>41.5</v>
      </c>
      <c r="Q54" s="64">
        <v>36</v>
      </c>
      <c r="R54" s="228">
        <f t="shared" si="14"/>
        <v>493</v>
      </c>
      <c r="S54" s="64">
        <f t="shared" si="15"/>
        <v>508</v>
      </c>
      <c r="T54" s="437"/>
      <c r="U54" s="437"/>
      <c r="W54" s="128" t="s">
        <v>72</v>
      </c>
      <c r="X54" s="128" t="s">
        <v>339</v>
      </c>
      <c r="Y54" s="129">
        <v>480</v>
      </c>
      <c r="Z54" s="129">
        <v>480</v>
      </c>
    </row>
    <row r="55" spans="1:26" ht="19.5" customHeight="1">
      <c r="A55" s="652"/>
      <c r="B55" s="102" t="s">
        <v>72</v>
      </c>
      <c r="C55" s="102" t="s">
        <v>343</v>
      </c>
      <c r="D55" s="643">
        <v>492</v>
      </c>
      <c r="E55" s="644"/>
      <c r="F55" s="644"/>
      <c r="G55" s="644"/>
      <c r="H55" s="644"/>
      <c r="I55" s="645"/>
      <c r="J55" s="18">
        <v>1.34</v>
      </c>
      <c r="K55" s="18">
        <v>1.05</v>
      </c>
      <c r="L55" s="16">
        <f t="shared" si="13"/>
        <v>95.199999999999989</v>
      </c>
      <c r="M55" s="103">
        <v>60</v>
      </c>
      <c r="N55" s="116"/>
      <c r="O55" s="4" t="s">
        <v>595</v>
      </c>
      <c r="P55" s="228">
        <v>41</v>
      </c>
      <c r="Q55" s="228">
        <v>38</v>
      </c>
      <c r="R55" s="228">
        <f t="shared" si="14"/>
        <v>496</v>
      </c>
      <c r="S55" s="228">
        <f t="shared" si="15"/>
        <v>511</v>
      </c>
      <c r="T55" s="437"/>
      <c r="U55" s="437"/>
      <c r="W55" s="360" t="s">
        <v>72</v>
      </c>
      <c r="X55" s="360" t="s">
        <v>343</v>
      </c>
      <c r="Y55" s="361">
        <v>490</v>
      </c>
      <c r="Z55" s="361">
        <v>480</v>
      </c>
    </row>
    <row r="56" spans="1:26" ht="19.5" customHeight="1">
      <c r="A56" s="652"/>
      <c r="B56" s="102" t="s">
        <v>496</v>
      </c>
      <c r="C56" s="102" t="s">
        <v>339</v>
      </c>
      <c r="D56" s="637">
        <v>403</v>
      </c>
      <c r="E56" s="638"/>
      <c r="F56" s="638"/>
      <c r="G56" s="638"/>
      <c r="H56" s="638"/>
      <c r="I56" s="639"/>
      <c r="J56" s="18">
        <v>1.5</v>
      </c>
      <c r="K56" s="18">
        <v>1.45</v>
      </c>
      <c r="L56" s="16">
        <f t="shared" si="13"/>
        <v>69</v>
      </c>
      <c r="M56" s="103">
        <v>60</v>
      </c>
      <c r="N56" s="116"/>
      <c r="O56" s="4" t="s">
        <v>595</v>
      </c>
      <c r="P56" s="228">
        <v>38</v>
      </c>
      <c r="Q56" s="228">
        <v>32</v>
      </c>
      <c r="R56" s="228">
        <f t="shared" si="14"/>
        <v>431</v>
      </c>
      <c r="S56" s="228">
        <f t="shared" si="15"/>
        <v>446</v>
      </c>
      <c r="T56" s="437"/>
      <c r="U56" s="437"/>
      <c r="V56" s="53">
        <v>718</v>
      </c>
      <c r="W56" s="125" t="s">
        <v>496</v>
      </c>
      <c r="X56" s="125" t="s">
        <v>339</v>
      </c>
      <c r="Y56" s="83">
        <v>390</v>
      </c>
      <c r="Z56" s="83">
        <v>440</v>
      </c>
    </row>
    <row r="57" spans="1:26" ht="19.5" customHeight="1">
      <c r="A57" s="653"/>
      <c r="B57" s="102" t="s">
        <v>496</v>
      </c>
      <c r="C57" s="102" t="s">
        <v>343</v>
      </c>
      <c r="D57" s="637">
        <v>442</v>
      </c>
      <c r="E57" s="638"/>
      <c r="F57" s="638"/>
      <c r="G57" s="638"/>
      <c r="H57" s="638"/>
      <c r="I57" s="639"/>
      <c r="J57" s="18">
        <v>1.89</v>
      </c>
      <c r="K57" s="18">
        <v>1.81</v>
      </c>
      <c r="L57" s="16">
        <f t="shared" si="13"/>
        <v>55.2</v>
      </c>
      <c r="M57" s="103">
        <v>60</v>
      </c>
      <c r="N57" s="116"/>
      <c r="O57" s="4" t="s">
        <v>595</v>
      </c>
      <c r="P57" s="228">
        <v>38</v>
      </c>
      <c r="Q57" s="228">
        <v>35.5</v>
      </c>
      <c r="R57" s="228">
        <f t="shared" si="14"/>
        <v>448</v>
      </c>
      <c r="S57" s="228">
        <f t="shared" si="15"/>
        <v>463</v>
      </c>
      <c r="T57" s="437"/>
      <c r="U57" s="437"/>
      <c r="V57" s="53">
        <v>690</v>
      </c>
      <c r="W57" s="125" t="s">
        <v>496</v>
      </c>
      <c r="X57" s="125" t="s">
        <v>343</v>
      </c>
      <c r="Y57" s="83">
        <v>420</v>
      </c>
      <c r="Z57" s="83">
        <v>460</v>
      </c>
    </row>
    <row r="58" spans="1:26" ht="19.5" customHeight="1">
      <c r="A58" s="654" t="s">
        <v>603</v>
      </c>
      <c r="B58" s="102" t="s">
        <v>414</v>
      </c>
      <c r="C58" s="102" t="s">
        <v>339</v>
      </c>
      <c r="D58" s="643">
        <v>779</v>
      </c>
      <c r="E58" s="644"/>
      <c r="F58" s="644"/>
      <c r="G58" s="644"/>
      <c r="H58" s="644"/>
      <c r="I58" s="645"/>
      <c r="J58" s="172">
        <v>1.3</v>
      </c>
      <c r="K58" s="172">
        <v>1.21</v>
      </c>
      <c r="L58" s="250">
        <f t="shared" si="13"/>
        <v>82.6</v>
      </c>
      <c r="M58" s="228">
        <v>50</v>
      </c>
      <c r="N58" s="117"/>
      <c r="O58" s="251" t="s">
        <v>595</v>
      </c>
      <c r="P58" s="228">
        <v>58</v>
      </c>
      <c r="Q58" s="228">
        <v>48</v>
      </c>
      <c r="R58" s="228">
        <f t="shared" si="14"/>
        <v>750</v>
      </c>
      <c r="S58" s="228">
        <f t="shared" si="15"/>
        <v>763</v>
      </c>
      <c r="T58" s="437"/>
      <c r="U58" s="437"/>
      <c r="W58" s="229" t="s">
        <v>414</v>
      </c>
      <c r="X58" s="229" t="s">
        <v>339</v>
      </c>
      <c r="Y58" s="24">
        <v>760</v>
      </c>
      <c r="Z58" s="24">
        <v>750</v>
      </c>
    </row>
    <row r="59" spans="1:26" ht="19.5" customHeight="1">
      <c r="A59" s="655"/>
      <c r="B59" s="102" t="s">
        <v>414</v>
      </c>
      <c r="C59" s="102" t="s">
        <v>343</v>
      </c>
      <c r="D59" s="643">
        <v>794</v>
      </c>
      <c r="E59" s="644"/>
      <c r="F59" s="644"/>
      <c r="G59" s="644"/>
      <c r="H59" s="644"/>
      <c r="I59" s="645"/>
      <c r="J59" s="18">
        <v>1.36</v>
      </c>
      <c r="K59" s="18">
        <v>1.3</v>
      </c>
      <c r="L59" s="16">
        <f t="shared" si="13"/>
        <v>76.900000000000006</v>
      </c>
      <c r="M59" s="103">
        <v>50</v>
      </c>
      <c r="N59" s="116"/>
      <c r="O59" s="4" t="s">
        <v>595</v>
      </c>
      <c r="P59" s="228">
        <v>58</v>
      </c>
      <c r="Q59" s="228">
        <v>53.5</v>
      </c>
      <c r="R59" s="228">
        <f t="shared" si="14"/>
        <v>776</v>
      </c>
      <c r="S59" s="228">
        <f t="shared" si="15"/>
        <v>789</v>
      </c>
      <c r="T59" s="437"/>
      <c r="U59" s="437"/>
      <c r="W59" s="34" t="s">
        <v>414</v>
      </c>
      <c r="X59" s="34" t="s">
        <v>343</v>
      </c>
      <c r="Y59" s="75">
        <v>790</v>
      </c>
      <c r="Z59" s="75">
        <v>770</v>
      </c>
    </row>
    <row r="60" spans="1:26" ht="19.5" customHeight="1">
      <c r="A60" s="655"/>
      <c r="B60" s="229" t="s">
        <v>425</v>
      </c>
      <c r="C60" s="229" t="s">
        <v>339</v>
      </c>
      <c r="D60" s="643">
        <v>734</v>
      </c>
      <c r="E60" s="644"/>
      <c r="F60" s="644"/>
      <c r="G60" s="644"/>
      <c r="H60" s="644"/>
      <c r="I60" s="645"/>
      <c r="J60" s="172">
        <v>1.59</v>
      </c>
      <c r="K60" s="172">
        <v>1.49</v>
      </c>
      <c r="L60" s="250">
        <f t="shared" si="13"/>
        <v>67.100000000000009</v>
      </c>
      <c r="M60" s="228">
        <v>50</v>
      </c>
      <c r="N60" s="117"/>
      <c r="O60" s="251" t="s">
        <v>595</v>
      </c>
      <c r="P60" s="228">
        <v>55.5</v>
      </c>
      <c r="Q60" s="228">
        <v>47</v>
      </c>
      <c r="R60" s="228">
        <f t="shared" si="14"/>
        <v>715</v>
      </c>
      <c r="S60" s="228">
        <f t="shared" si="15"/>
        <v>728</v>
      </c>
      <c r="T60" s="437"/>
      <c r="U60" s="437"/>
      <c r="V60" s="57"/>
      <c r="W60" s="126" t="s">
        <v>425</v>
      </c>
      <c r="X60" s="126" t="s">
        <v>339</v>
      </c>
      <c r="Y60" s="130">
        <v>730</v>
      </c>
      <c r="Z60" s="130">
        <v>700</v>
      </c>
    </row>
    <row r="61" spans="1:26" ht="19.5" customHeight="1">
      <c r="A61" s="655"/>
      <c r="B61" s="229" t="s">
        <v>425</v>
      </c>
      <c r="C61" s="229" t="s">
        <v>343</v>
      </c>
      <c r="D61" s="643">
        <v>739</v>
      </c>
      <c r="E61" s="644"/>
      <c r="F61" s="644"/>
      <c r="G61" s="644"/>
      <c r="H61" s="644"/>
      <c r="I61" s="645"/>
      <c r="J61" s="172">
        <v>1.5</v>
      </c>
      <c r="K61" s="172">
        <v>1.46</v>
      </c>
      <c r="L61" s="250">
        <f t="shared" si="13"/>
        <v>68.5</v>
      </c>
      <c r="M61" s="228">
        <v>50</v>
      </c>
      <c r="N61" s="117"/>
      <c r="O61" s="251" t="s">
        <v>595</v>
      </c>
      <c r="P61" s="228">
        <v>55</v>
      </c>
      <c r="Q61" s="228">
        <v>50.5</v>
      </c>
      <c r="R61" s="228">
        <f t="shared" si="14"/>
        <v>725</v>
      </c>
      <c r="S61" s="228">
        <f t="shared" si="15"/>
        <v>738</v>
      </c>
      <c r="T61" s="437"/>
      <c r="U61" s="437"/>
      <c r="V61" s="57"/>
      <c r="W61" s="229" t="s">
        <v>425</v>
      </c>
      <c r="X61" s="229" t="s">
        <v>343</v>
      </c>
      <c r="Y61" s="85">
        <v>730</v>
      </c>
      <c r="Z61" s="85">
        <v>720</v>
      </c>
    </row>
    <row r="62" spans="1:26" ht="19.5" customHeight="1">
      <c r="A62" s="655"/>
      <c r="B62" s="229" t="s">
        <v>445</v>
      </c>
      <c r="C62" s="229" t="s">
        <v>339</v>
      </c>
      <c r="D62" s="643">
        <v>627</v>
      </c>
      <c r="E62" s="644"/>
      <c r="F62" s="644"/>
      <c r="G62" s="644"/>
      <c r="H62" s="644"/>
      <c r="I62" s="645"/>
      <c r="J62" s="172">
        <v>1.55</v>
      </c>
      <c r="K62" s="172">
        <v>1.5</v>
      </c>
      <c r="L62" s="250">
        <f t="shared" si="13"/>
        <v>66.7</v>
      </c>
      <c r="M62" s="103">
        <v>60</v>
      </c>
      <c r="N62" s="117"/>
      <c r="O62" s="251" t="s">
        <v>595</v>
      </c>
      <c r="P62" s="228">
        <v>50</v>
      </c>
      <c r="Q62" s="228">
        <v>43</v>
      </c>
      <c r="R62" s="228">
        <f t="shared" si="14"/>
        <v>629</v>
      </c>
      <c r="S62" s="228">
        <f t="shared" si="15"/>
        <v>644</v>
      </c>
      <c r="T62" s="437"/>
      <c r="U62" s="437"/>
      <c r="W62" s="229" t="s">
        <v>445</v>
      </c>
      <c r="X62" s="229" t="s">
        <v>339</v>
      </c>
      <c r="Y62" s="85">
        <v>620</v>
      </c>
      <c r="Z62" s="85">
        <v>620</v>
      </c>
    </row>
    <row r="63" spans="1:26" ht="19.5" customHeight="1">
      <c r="A63" s="655"/>
      <c r="B63" s="102" t="s">
        <v>445</v>
      </c>
      <c r="C63" s="102" t="s">
        <v>343</v>
      </c>
      <c r="D63" s="637">
        <v>633</v>
      </c>
      <c r="E63" s="638"/>
      <c r="F63" s="638"/>
      <c r="G63" s="638"/>
      <c r="H63" s="638"/>
      <c r="I63" s="639"/>
      <c r="J63" s="18">
        <v>1.36</v>
      </c>
      <c r="K63" s="18">
        <v>1.32</v>
      </c>
      <c r="L63" s="16">
        <f t="shared" si="13"/>
        <v>75.8</v>
      </c>
      <c r="M63" s="103">
        <v>60</v>
      </c>
      <c r="N63" s="116"/>
      <c r="O63" s="4" t="s">
        <v>595</v>
      </c>
      <c r="P63" s="228">
        <v>49.5</v>
      </c>
      <c r="Q63" s="228">
        <v>47</v>
      </c>
      <c r="R63" s="228">
        <f t="shared" si="14"/>
        <v>641</v>
      </c>
      <c r="S63" s="228">
        <f t="shared" si="15"/>
        <v>656</v>
      </c>
      <c r="T63" s="437"/>
      <c r="U63" s="437"/>
      <c r="W63" s="229" t="s">
        <v>445</v>
      </c>
      <c r="X63" s="229" t="s">
        <v>343</v>
      </c>
      <c r="Y63" s="85">
        <v>625</v>
      </c>
      <c r="Z63" s="85">
        <v>620</v>
      </c>
    </row>
    <row r="64" spans="1:26" ht="19.5" customHeight="1">
      <c r="A64" s="655"/>
      <c r="B64" s="229" t="s">
        <v>461</v>
      </c>
      <c r="C64" s="229" t="s">
        <v>339</v>
      </c>
      <c r="D64" s="643">
        <v>559</v>
      </c>
      <c r="E64" s="644"/>
      <c r="F64" s="644"/>
      <c r="G64" s="644"/>
      <c r="H64" s="644"/>
      <c r="I64" s="645"/>
      <c r="J64" s="172">
        <v>1.46</v>
      </c>
      <c r="K64" s="172">
        <v>1.42</v>
      </c>
      <c r="L64" s="250">
        <f t="shared" si="13"/>
        <v>70.399999999999991</v>
      </c>
      <c r="M64" s="103">
        <v>60</v>
      </c>
      <c r="N64" s="117"/>
      <c r="O64" s="251" t="s">
        <v>595</v>
      </c>
      <c r="P64" s="228">
        <v>45.5</v>
      </c>
      <c r="Q64" s="228">
        <v>40</v>
      </c>
      <c r="R64" s="228">
        <f t="shared" si="14"/>
        <v>560</v>
      </c>
      <c r="S64" s="228">
        <f t="shared" si="15"/>
        <v>575</v>
      </c>
      <c r="T64" s="437"/>
      <c r="U64" s="437"/>
      <c r="W64" s="34" t="s">
        <v>461</v>
      </c>
      <c r="X64" s="60" t="s">
        <v>339</v>
      </c>
      <c r="Y64" s="82">
        <v>555</v>
      </c>
      <c r="Z64" s="82">
        <v>530</v>
      </c>
    </row>
    <row r="65" spans="1:26" ht="19.5" customHeight="1">
      <c r="A65" s="655"/>
      <c r="B65" s="229" t="s">
        <v>461</v>
      </c>
      <c r="C65" s="229" t="s">
        <v>343</v>
      </c>
      <c r="D65" s="643">
        <v>565</v>
      </c>
      <c r="E65" s="644"/>
      <c r="F65" s="644"/>
      <c r="G65" s="644"/>
      <c r="H65" s="644"/>
      <c r="I65" s="645"/>
      <c r="J65" s="172">
        <v>1.47</v>
      </c>
      <c r="K65" s="172">
        <v>1.44</v>
      </c>
      <c r="L65" s="250">
        <f t="shared" si="13"/>
        <v>69.399999999999991</v>
      </c>
      <c r="M65" s="103">
        <v>60</v>
      </c>
      <c r="N65" s="117"/>
      <c r="O65" s="251" t="s">
        <v>595</v>
      </c>
      <c r="P65" s="228">
        <v>45</v>
      </c>
      <c r="Q65" s="228">
        <v>43</v>
      </c>
      <c r="R65" s="228">
        <f t="shared" si="14"/>
        <v>568</v>
      </c>
      <c r="S65" s="228">
        <f t="shared" si="15"/>
        <v>583</v>
      </c>
      <c r="T65" s="437"/>
      <c r="U65" s="437"/>
      <c r="W65" s="229" t="s">
        <v>461</v>
      </c>
      <c r="X65" s="62" t="s">
        <v>343</v>
      </c>
      <c r="Y65" s="85">
        <v>560</v>
      </c>
      <c r="Z65" s="85">
        <v>550</v>
      </c>
    </row>
    <row r="66" spans="1:26" ht="19.5" customHeight="1">
      <c r="A66" s="655"/>
      <c r="B66" s="128" t="s">
        <v>482</v>
      </c>
      <c r="C66" s="229" t="s">
        <v>339</v>
      </c>
      <c r="D66" s="643">
        <v>403</v>
      </c>
      <c r="E66" s="644"/>
      <c r="F66" s="644"/>
      <c r="G66" s="644"/>
      <c r="H66" s="644"/>
      <c r="I66" s="645"/>
      <c r="J66" s="193">
        <v>1.28</v>
      </c>
      <c r="K66" s="193">
        <v>1.26</v>
      </c>
      <c r="L66" s="194">
        <f t="shared" si="13"/>
        <v>79.400000000000006</v>
      </c>
      <c r="M66" s="103">
        <v>60</v>
      </c>
      <c r="N66" s="117"/>
      <c r="O66" s="251" t="s">
        <v>595</v>
      </c>
      <c r="P66" s="64">
        <v>42</v>
      </c>
      <c r="Q66" s="64">
        <v>39.5</v>
      </c>
      <c r="R66" s="228">
        <f t="shared" si="14"/>
        <v>515</v>
      </c>
      <c r="S66" s="228">
        <f t="shared" si="15"/>
        <v>530</v>
      </c>
      <c r="T66" s="437"/>
      <c r="U66" s="437"/>
      <c r="W66" s="128" t="s">
        <v>482</v>
      </c>
      <c r="X66" s="229" t="s">
        <v>339</v>
      </c>
      <c r="Y66" s="129">
        <v>490</v>
      </c>
      <c r="Z66" s="129">
        <v>500</v>
      </c>
    </row>
    <row r="67" spans="1:26" ht="19.5" customHeight="1">
      <c r="A67" s="655"/>
      <c r="B67" s="128" t="s">
        <v>482</v>
      </c>
      <c r="C67" s="229" t="s">
        <v>343</v>
      </c>
      <c r="D67" s="643">
        <v>499</v>
      </c>
      <c r="E67" s="644"/>
      <c r="F67" s="644"/>
      <c r="G67" s="644"/>
      <c r="H67" s="644"/>
      <c r="I67" s="645"/>
      <c r="J67" s="172">
        <v>1.23</v>
      </c>
      <c r="K67" s="172">
        <v>1.36</v>
      </c>
      <c r="L67" s="250">
        <f t="shared" si="13"/>
        <v>73.5</v>
      </c>
      <c r="M67" s="103">
        <v>60</v>
      </c>
      <c r="N67" s="117"/>
      <c r="O67" s="251" t="s">
        <v>595</v>
      </c>
      <c r="P67" s="228">
        <v>42</v>
      </c>
      <c r="Q67" s="228">
        <v>40</v>
      </c>
      <c r="R67" s="228">
        <f t="shared" si="14"/>
        <v>517</v>
      </c>
      <c r="S67" s="228">
        <f t="shared" si="15"/>
        <v>532</v>
      </c>
      <c r="T67" s="437"/>
      <c r="U67" s="437"/>
      <c r="V67" s="53" t="s">
        <v>610</v>
      </c>
      <c r="W67" s="100" t="s">
        <v>482</v>
      </c>
      <c r="X67" s="34" t="s">
        <v>343</v>
      </c>
      <c r="Y67" s="82">
        <v>495</v>
      </c>
      <c r="Z67" s="82">
        <v>520</v>
      </c>
    </row>
    <row r="68" spans="1:26" ht="19.5" customHeight="1">
      <c r="A68" s="656"/>
      <c r="B68" s="99" t="s">
        <v>604</v>
      </c>
      <c r="C68" s="102" t="s">
        <v>343</v>
      </c>
      <c r="D68" s="637">
        <v>436</v>
      </c>
      <c r="E68" s="638"/>
      <c r="F68" s="638"/>
      <c r="G68" s="638"/>
      <c r="H68" s="638"/>
      <c r="I68" s="639"/>
      <c r="J68" s="18">
        <v>1.35</v>
      </c>
      <c r="K68" s="18">
        <v>1.32</v>
      </c>
      <c r="L68" s="16">
        <f t="shared" si="13"/>
        <v>75.8</v>
      </c>
      <c r="M68" s="103">
        <v>60</v>
      </c>
      <c r="N68" s="116"/>
      <c r="O68" s="4" t="s">
        <v>595</v>
      </c>
      <c r="P68" s="228">
        <v>38</v>
      </c>
      <c r="Q68" s="228">
        <v>36.5</v>
      </c>
      <c r="R68" s="228">
        <f t="shared" si="14"/>
        <v>452</v>
      </c>
      <c r="S68" s="228">
        <f t="shared" si="15"/>
        <v>467</v>
      </c>
      <c r="T68" s="437"/>
      <c r="U68" s="437"/>
      <c r="W68" s="99" t="s">
        <v>604</v>
      </c>
      <c r="X68" s="102" t="s">
        <v>343</v>
      </c>
      <c r="Y68" s="129">
        <v>440</v>
      </c>
      <c r="Z68" s="129">
        <v>440</v>
      </c>
    </row>
    <row r="69" spans="1:26" ht="19.5" customHeight="1">
      <c r="A69" s="657" t="s">
        <v>605</v>
      </c>
      <c r="B69" s="229" t="s">
        <v>392</v>
      </c>
      <c r="C69" s="229" t="s">
        <v>339</v>
      </c>
      <c r="D69" s="643">
        <v>816</v>
      </c>
      <c r="E69" s="644"/>
      <c r="F69" s="644"/>
      <c r="G69" s="644"/>
      <c r="H69" s="644"/>
      <c r="I69" s="645"/>
      <c r="J69" s="172">
        <v>1.7</v>
      </c>
      <c r="K69" s="172">
        <v>1.46</v>
      </c>
      <c r="L69" s="250">
        <f>(FIXED(1/K69,3))*100</f>
        <v>68.5</v>
      </c>
      <c r="M69" s="228">
        <v>50</v>
      </c>
      <c r="N69" s="117"/>
      <c r="O69" s="251" t="s">
        <v>595</v>
      </c>
      <c r="P69" s="228">
        <v>59.5</v>
      </c>
      <c r="Q69" s="228">
        <v>50.5</v>
      </c>
      <c r="R69" s="228">
        <f>INT((O$23+((P69-50)*P$23/10))*1.4+(Q69/65*300))</f>
        <v>780</v>
      </c>
      <c r="S69" s="228">
        <f t="shared" si="15"/>
        <v>793</v>
      </c>
      <c r="T69" s="437"/>
      <c r="U69" s="437"/>
      <c r="V69" s="53">
        <v>631</v>
      </c>
      <c r="W69" s="126" t="s">
        <v>392</v>
      </c>
      <c r="X69" s="126" t="s">
        <v>339</v>
      </c>
      <c r="Y69" s="127">
        <v>800</v>
      </c>
      <c r="Z69" s="127">
        <v>770</v>
      </c>
    </row>
    <row r="70" spans="1:26" ht="19.5" customHeight="1">
      <c r="A70" s="658"/>
      <c r="B70" s="229" t="s">
        <v>392</v>
      </c>
      <c r="C70" s="229" t="s">
        <v>343</v>
      </c>
      <c r="D70" s="643">
        <v>840</v>
      </c>
      <c r="E70" s="644"/>
      <c r="F70" s="644"/>
      <c r="G70" s="644"/>
      <c r="H70" s="644"/>
      <c r="I70" s="645"/>
      <c r="J70" s="172">
        <v>1.84</v>
      </c>
      <c r="K70" s="172">
        <v>1.72</v>
      </c>
      <c r="L70" s="250">
        <f>(FIXED(1/K70,3))*100</f>
        <v>58.099999999999994</v>
      </c>
      <c r="M70" s="228">
        <v>50</v>
      </c>
      <c r="N70" s="117"/>
      <c r="O70" s="251" t="s">
        <v>595</v>
      </c>
      <c r="P70" s="228">
        <v>60</v>
      </c>
      <c r="Q70" s="228">
        <v>55</v>
      </c>
      <c r="R70" s="228">
        <f>INT((O$23+((P70-50)*P$23/10))*1.4+(Q70/65*300))</f>
        <v>807</v>
      </c>
      <c r="S70" s="228">
        <f t="shared" si="15"/>
        <v>820</v>
      </c>
      <c r="T70" s="437"/>
      <c r="U70" s="437"/>
      <c r="V70" s="53">
        <v>598</v>
      </c>
      <c r="W70" s="126" t="s">
        <v>392</v>
      </c>
      <c r="X70" s="126" t="s">
        <v>343</v>
      </c>
      <c r="Y70" s="127">
        <v>830</v>
      </c>
      <c r="Z70" s="127">
        <v>800</v>
      </c>
    </row>
    <row r="71" spans="1:26" ht="19.5" customHeight="1">
      <c r="A71" s="658"/>
      <c r="B71" s="102" t="s">
        <v>418</v>
      </c>
      <c r="C71" s="102" t="s">
        <v>343</v>
      </c>
      <c r="D71" s="637">
        <v>735</v>
      </c>
      <c r="E71" s="638"/>
      <c r="F71" s="638"/>
      <c r="G71" s="638"/>
      <c r="H71" s="638"/>
      <c r="I71" s="639"/>
      <c r="J71" s="18">
        <v>1.26</v>
      </c>
      <c r="K71" s="18">
        <v>1.2</v>
      </c>
      <c r="L71" s="16">
        <f t="shared" ref="L71:L76" si="16">(FIXED(1/K71,3))*100</f>
        <v>83.3</v>
      </c>
      <c r="M71" s="103">
        <v>50</v>
      </c>
      <c r="N71" s="116"/>
      <c r="O71" s="4" t="s">
        <v>595</v>
      </c>
      <c r="P71" s="228">
        <v>55.5</v>
      </c>
      <c r="Q71" s="228">
        <v>50.5</v>
      </c>
      <c r="R71" s="228">
        <f t="shared" ref="R71:R76" si="17">INT((O$23+((P71-50)*P$23/10))*1.4+(Q71/65*300))</f>
        <v>731</v>
      </c>
      <c r="S71" s="228">
        <f t="shared" si="15"/>
        <v>744</v>
      </c>
      <c r="T71" s="437"/>
      <c r="U71" s="437"/>
      <c r="W71" s="34" t="s">
        <v>418</v>
      </c>
      <c r="X71" s="34" t="s">
        <v>343</v>
      </c>
      <c r="Y71" s="82">
        <v>745</v>
      </c>
      <c r="Z71" s="82">
        <v>720</v>
      </c>
    </row>
    <row r="72" spans="1:26" ht="19.5" customHeight="1">
      <c r="A72" s="658"/>
      <c r="B72" s="102" t="s">
        <v>431</v>
      </c>
      <c r="C72" s="102" t="s">
        <v>339</v>
      </c>
      <c r="D72" s="643">
        <v>732</v>
      </c>
      <c r="E72" s="644"/>
      <c r="F72" s="644"/>
      <c r="G72" s="644"/>
      <c r="H72" s="644"/>
      <c r="I72" s="645"/>
      <c r="J72" s="18">
        <v>1.63</v>
      </c>
      <c r="K72" s="18">
        <v>1.65</v>
      </c>
      <c r="L72" s="16">
        <f t="shared" si="16"/>
        <v>60.6</v>
      </c>
      <c r="M72" s="103">
        <v>50</v>
      </c>
      <c r="N72" s="116"/>
      <c r="O72" s="4" t="s">
        <v>595</v>
      </c>
      <c r="P72" s="228">
        <v>55.5</v>
      </c>
      <c r="Q72" s="228">
        <v>45</v>
      </c>
      <c r="R72" s="228">
        <f t="shared" si="17"/>
        <v>706</v>
      </c>
      <c r="S72" s="228">
        <f t="shared" si="15"/>
        <v>719</v>
      </c>
      <c r="T72" s="437"/>
      <c r="U72" s="437"/>
      <c r="V72" s="57"/>
      <c r="W72" s="34" t="s">
        <v>431</v>
      </c>
      <c r="X72" s="34" t="s">
        <v>339</v>
      </c>
      <c r="Y72" s="82">
        <v>720</v>
      </c>
      <c r="Z72" s="82">
        <v>700</v>
      </c>
    </row>
    <row r="73" spans="1:26" ht="19.5" customHeight="1">
      <c r="A73" s="658"/>
      <c r="B73" s="102" t="s">
        <v>431</v>
      </c>
      <c r="C73" s="102" t="s">
        <v>343</v>
      </c>
      <c r="D73" s="643">
        <v>747</v>
      </c>
      <c r="E73" s="644"/>
      <c r="F73" s="644"/>
      <c r="G73" s="644"/>
      <c r="H73" s="644"/>
      <c r="I73" s="645"/>
      <c r="J73" s="18">
        <v>1.96</v>
      </c>
      <c r="K73" s="18">
        <v>1.63</v>
      </c>
      <c r="L73" s="16">
        <f t="shared" si="16"/>
        <v>61.3</v>
      </c>
      <c r="M73" s="103">
        <v>50</v>
      </c>
      <c r="N73" s="116"/>
      <c r="O73" s="4" t="s">
        <v>595</v>
      </c>
      <c r="P73" s="228">
        <v>55.5</v>
      </c>
      <c r="Q73" s="228">
        <v>50</v>
      </c>
      <c r="R73" s="228">
        <f t="shared" si="17"/>
        <v>729</v>
      </c>
      <c r="S73" s="228">
        <f t="shared" si="15"/>
        <v>742</v>
      </c>
      <c r="T73" s="437"/>
      <c r="U73" s="437"/>
      <c r="V73" s="57"/>
      <c r="W73" s="34" t="s">
        <v>431</v>
      </c>
      <c r="X73" s="34" t="s">
        <v>343</v>
      </c>
      <c r="Y73" s="82">
        <v>740</v>
      </c>
      <c r="Z73" s="82">
        <v>720</v>
      </c>
    </row>
    <row r="74" spans="1:26" ht="19.5" customHeight="1">
      <c r="A74" s="658"/>
      <c r="B74" s="229" t="s">
        <v>434</v>
      </c>
      <c r="C74" s="229" t="s">
        <v>339</v>
      </c>
      <c r="D74" s="643">
        <v>679</v>
      </c>
      <c r="E74" s="644"/>
      <c r="F74" s="644"/>
      <c r="G74" s="644"/>
      <c r="H74" s="644"/>
      <c r="I74" s="645"/>
      <c r="J74" s="172">
        <v>1.81</v>
      </c>
      <c r="K74" s="172">
        <v>1.65</v>
      </c>
      <c r="L74" s="250">
        <f t="shared" si="16"/>
        <v>60.6</v>
      </c>
      <c r="M74" s="228">
        <v>50</v>
      </c>
      <c r="N74" s="117"/>
      <c r="O74" s="251" t="s">
        <v>595</v>
      </c>
      <c r="P74" s="228">
        <v>53.5</v>
      </c>
      <c r="Q74" s="228">
        <v>43.5</v>
      </c>
      <c r="R74" s="228">
        <f t="shared" si="17"/>
        <v>674</v>
      </c>
      <c r="S74" s="228">
        <f t="shared" si="15"/>
        <v>687</v>
      </c>
      <c r="T74" s="437"/>
      <c r="U74" s="437"/>
      <c r="V74" s="57"/>
      <c r="W74" s="229" t="s">
        <v>434</v>
      </c>
      <c r="X74" s="229" t="s">
        <v>339</v>
      </c>
      <c r="Y74" s="85">
        <v>685</v>
      </c>
      <c r="Z74" s="85">
        <v>670</v>
      </c>
    </row>
    <row r="75" spans="1:26" ht="19.5" customHeight="1">
      <c r="A75" s="658"/>
      <c r="B75" s="102" t="s">
        <v>434</v>
      </c>
      <c r="C75" s="102" t="s">
        <v>343</v>
      </c>
      <c r="D75" s="643">
        <v>696</v>
      </c>
      <c r="E75" s="644"/>
      <c r="F75" s="644"/>
      <c r="G75" s="644"/>
      <c r="H75" s="644"/>
      <c r="I75" s="645"/>
      <c r="J75" s="18">
        <v>1.71</v>
      </c>
      <c r="K75" s="18">
        <v>1.65</v>
      </c>
      <c r="L75" s="16">
        <f t="shared" si="16"/>
        <v>60.6</v>
      </c>
      <c r="M75" s="103">
        <v>50</v>
      </c>
      <c r="N75" s="116"/>
      <c r="O75" s="4" t="s">
        <v>595</v>
      </c>
      <c r="P75" s="228">
        <v>53.5</v>
      </c>
      <c r="Q75" s="228">
        <v>47.5</v>
      </c>
      <c r="R75" s="228">
        <f t="shared" si="17"/>
        <v>693</v>
      </c>
      <c r="S75" s="228">
        <f t="shared" si="15"/>
        <v>706</v>
      </c>
      <c r="T75" s="437"/>
      <c r="U75" s="437"/>
      <c r="V75" s="53">
        <v>596</v>
      </c>
      <c r="W75" s="34" t="s">
        <v>434</v>
      </c>
      <c r="X75" s="34" t="s">
        <v>343</v>
      </c>
      <c r="Y75" s="82">
        <v>700</v>
      </c>
      <c r="Z75" s="82">
        <v>680</v>
      </c>
    </row>
    <row r="76" spans="1:26" ht="19.5" customHeight="1">
      <c r="A76" s="659"/>
      <c r="B76" s="128" t="s">
        <v>796</v>
      </c>
      <c r="C76" s="229" t="s">
        <v>343</v>
      </c>
      <c r="D76" s="663">
        <v>468</v>
      </c>
      <c r="E76" s="664"/>
      <c r="F76" s="664"/>
      <c r="G76" s="664"/>
      <c r="H76" s="664"/>
      <c r="I76" s="665"/>
      <c r="J76" s="172">
        <v>1.23</v>
      </c>
      <c r="K76" s="172">
        <v>1.36</v>
      </c>
      <c r="L76" s="16">
        <f t="shared" si="16"/>
        <v>73.5</v>
      </c>
      <c r="M76" s="103">
        <v>60</v>
      </c>
      <c r="N76" s="116"/>
      <c r="O76" s="4" t="s">
        <v>595</v>
      </c>
      <c r="P76" s="228">
        <v>38</v>
      </c>
      <c r="Q76" s="228">
        <v>40</v>
      </c>
      <c r="R76" s="228">
        <f t="shared" si="17"/>
        <v>468</v>
      </c>
      <c r="S76" s="228">
        <f t="shared" si="15"/>
        <v>483</v>
      </c>
      <c r="T76" s="437"/>
      <c r="U76" s="437"/>
      <c r="W76" s="128" t="s">
        <v>796</v>
      </c>
      <c r="X76" s="229" t="s">
        <v>343</v>
      </c>
      <c r="Y76" s="85">
        <v>530</v>
      </c>
      <c r="Z76" s="85">
        <v>520</v>
      </c>
    </row>
    <row r="77" spans="1:26" ht="19.5" customHeight="1">
      <c r="A77" s="660" t="s">
        <v>607</v>
      </c>
      <c r="B77" s="102" t="s">
        <v>402</v>
      </c>
      <c r="C77" s="102" t="s">
        <v>343</v>
      </c>
      <c r="D77" s="637">
        <v>797</v>
      </c>
      <c r="E77" s="638"/>
      <c r="F77" s="638"/>
      <c r="G77" s="638"/>
      <c r="H77" s="638"/>
      <c r="I77" s="639"/>
      <c r="J77" s="18">
        <v>1.55</v>
      </c>
      <c r="K77" s="18">
        <v>1.48</v>
      </c>
      <c r="L77" s="16">
        <f>(FIXED(1/K77,3))*100</f>
        <v>67.600000000000009</v>
      </c>
      <c r="M77" s="103">
        <v>50</v>
      </c>
      <c r="N77" s="116"/>
      <c r="O77" s="4" t="s">
        <v>595</v>
      </c>
      <c r="P77" s="228">
        <v>59</v>
      </c>
      <c r="Q77" s="228">
        <v>53.5</v>
      </c>
      <c r="R77" s="228">
        <f>INT((O$23+((P77-50)*P$23/10))*1.4+(Q77/65*300))</f>
        <v>788</v>
      </c>
      <c r="S77" s="228">
        <f>ROUND(R77-M77*NORMSINV(0.4),0)</f>
        <v>801</v>
      </c>
      <c r="T77" s="437"/>
      <c r="U77" s="437"/>
      <c r="W77" s="229" t="s">
        <v>402</v>
      </c>
      <c r="X77" s="229" t="s">
        <v>343</v>
      </c>
      <c r="Y77" s="85">
        <v>795</v>
      </c>
      <c r="Z77" s="85">
        <v>780</v>
      </c>
    </row>
    <row r="78" spans="1:26" ht="19.5" customHeight="1">
      <c r="A78" s="661"/>
      <c r="B78" s="102" t="s">
        <v>46</v>
      </c>
      <c r="C78" s="102" t="s">
        <v>339</v>
      </c>
      <c r="D78" s="637">
        <v>747</v>
      </c>
      <c r="E78" s="638"/>
      <c r="F78" s="638"/>
      <c r="G78" s="638"/>
      <c r="H78" s="638"/>
      <c r="I78" s="639"/>
      <c r="J78" s="18">
        <v>1.67</v>
      </c>
      <c r="K78" s="18">
        <v>1.41</v>
      </c>
      <c r="L78" s="16">
        <f>(FIXED(1/K78,3))*100</f>
        <v>70.899999999999991</v>
      </c>
      <c r="M78" s="103">
        <v>50</v>
      </c>
      <c r="N78" s="116"/>
      <c r="O78" s="4" t="s">
        <v>595</v>
      </c>
      <c r="P78" s="228">
        <v>56.5</v>
      </c>
      <c r="Q78" s="228">
        <v>47</v>
      </c>
      <c r="R78" s="228">
        <f>INT((O$23+((P78-50)*P$23/10))*1.4+(Q78/65*300))</f>
        <v>727</v>
      </c>
      <c r="S78" s="228">
        <f>ROUND(R78-M78*NORMSINV(0.4),0)</f>
        <v>740</v>
      </c>
      <c r="T78" s="437"/>
      <c r="U78" s="437"/>
      <c r="W78" s="126" t="s">
        <v>46</v>
      </c>
      <c r="X78" s="126" t="s">
        <v>339</v>
      </c>
      <c r="Y78" s="130">
        <v>740</v>
      </c>
      <c r="Z78" s="130">
        <v>710</v>
      </c>
    </row>
    <row r="79" spans="1:26" ht="19.5" customHeight="1">
      <c r="A79" s="661"/>
      <c r="B79" s="102" t="s">
        <v>46</v>
      </c>
      <c r="C79" s="102" t="s">
        <v>343</v>
      </c>
      <c r="D79" s="643">
        <v>767</v>
      </c>
      <c r="E79" s="644"/>
      <c r="F79" s="644"/>
      <c r="G79" s="644"/>
      <c r="H79" s="644"/>
      <c r="I79" s="645"/>
      <c r="J79" s="18">
        <v>1.61</v>
      </c>
      <c r="K79" s="18">
        <v>1.52</v>
      </c>
      <c r="L79" s="16">
        <f>(FIXED(1/K79,3))*100</f>
        <v>65.8</v>
      </c>
      <c r="M79" s="103">
        <v>50</v>
      </c>
      <c r="N79" s="116"/>
      <c r="O79" s="4" t="s">
        <v>595</v>
      </c>
      <c r="P79" s="228">
        <v>56.5</v>
      </c>
      <c r="Q79" s="228">
        <v>51.5</v>
      </c>
      <c r="R79" s="228">
        <f>INT((O$23+((P79-50)*P$23/10))*1.4+(Q79/65*300))</f>
        <v>748</v>
      </c>
      <c r="S79" s="228">
        <f>ROUND(R79-M79*NORMSINV(0.4),0)</f>
        <v>761</v>
      </c>
      <c r="T79" s="437"/>
      <c r="U79" s="437"/>
      <c r="W79" s="229" t="s">
        <v>46</v>
      </c>
      <c r="X79" s="229" t="s">
        <v>343</v>
      </c>
      <c r="Y79" s="85">
        <v>760</v>
      </c>
      <c r="Z79" s="85">
        <v>750</v>
      </c>
    </row>
    <row r="80" spans="1:26" ht="19.5" customHeight="1">
      <c r="A80" s="661"/>
      <c r="B80" s="102" t="s">
        <v>121</v>
      </c>
      <c r="C80" s="102" t="s">
        <v>339</v>
      </c>
      <c r="D80" s="643">
        <v>702</v>
      </c>
      <c r="E80" s="644"/>
      <c r="F80" s="644"/>
      <c r="G80" s="644"/>
      <c r="H80" s="644"/>
      <c r="I80" s="645"/>
      <c r="J80" s="18">
        <v>1.81</v>
      </c>
      <c r="K80" s="18">
        <v>1.59</v>
      </c>
      <c r="L80" s="16">
        <f t="shared" ref="L80:L101" si="18">(FIXED(1/K80,3))*100</f>
        <v>62.9</v>
      </c>
      <c r="M80" s="103">
        <v>50</v>
      </c>
      <c r="N80" s="116"/>
      <c r="O80" s="4" t="s">
        <v>595</v>
      </c>
      <c r="P80" s="228">
        <v>55</v>
      </c>
      <c r="Q80" s="228">
        <v>44.5</v>
      </c>
      <c r="R80" s="228">
        <f t="shared" ref="R80:R103" si="19">INT((O$23+((P80-50)*P$23/10))*1.4+(Q80/65*300))</f>
        <v>697</v>
      </c>
      <c r="S80" s="228">
        <f t="shared" ref="S80:S103" si="20">ROUND(R80-M80*NORMSINV(0.4),0)</f>
        <v>710</v>
      </c>
      <c r="T80" s="437"/>
      <c r="U80" s="437"/>
      <c r="W80" s="102" t="s">
        <v>121</v>
      </c>
      <c r="X80" s="102" t="s">
        <v>339</v>
      </c>
      <c r="Y80" s="85">
        <v>705</v>
      </c>
      <c r="Z80" s="85">
        <v>690</v>
      </c>
    </row>
    <row r="81" spans="1:26" ht="19.5" customHeight="1">
      <c r="A81" s="661"/>
      <c r="B81" s="102" t="s">
        <v>121</v>
      </c>
      <c r="C81" s="102" t="s">
        <v>343</v>
      </c>
      <c r="D81" s="643">
        <v>713</v>
      </c>
      <c r="E81" s="644"/>
      <c r="F81" s="644"/>
      <c r="G81" s="644"/>
      <c r="H81" s="644"/>
      <c r="I81" s="645"/>
      <c r="J81" s="18">
        <v>1.89</v>
      </c>
      <c r="K81" s="18">
        <v>1.8</v>
      </c>
      <c r="L81" s="16">
        <f t="shared" si="18"/>
        <v>55.600000000000009</v>
      </c>
      <c r="M81" s="103">
        <v>50</v>
      </c>
      <c r="N81" s="116"/>
      <c r="O81" s="4" t="s">
        <v>595</v>
      </c>
      <c r="P81" s="228">
        <v>55</v>
      </c>
      <c r="Q81" s="228">
        <v>49</v>
      </c>
      <c r="R81" s="228">
        <f t="shared" si="19"/>
        <v>718</v>
      </c>
      <c r="S81" s="228">
        <f t="shared" si="20"/>
        <v>731</v>
      </c>
      <c r="T81" s="437"/>
      <c r="U81" s="437"/>
      <c r="W81" s="102" t="s">
        <v>121</v>
      </c>
      <c r="X81" s="102" t="s">
        <v>343</v>
      </c>
      <c r="Y81" s="85">
        <v>720</v>
      </c>
      <c r="Z81" s="85">
        <v>720</v>
      </c>
    </row>
    <row r="82" spans="1:26" ht="19.5" customHeight="1">
      <c r="A82" s="661"/>
      <c r="B82" s="102" t="s">
        <v>125</v>
      </c>
      <c r="C82" s="229" t="s">
        <v>339</v>
      </c>
      <c r="D82" s="643">
        <v>675</v>
      </c>
      <c r="E82" s="644"/>
      <c r="F82" s="644"/>
      <c r="G82" s="644"/>
      <c r="H82" s="644"/>
      <c r="I82" s="645"/>
      <c r="J82" s="18">
        <v>1.45</v>
      </c>
      <c r="K82" s="18">
        <v>1.4</v>
      </c>
      <c r="L82" s="16">
        <f t="shared" si="18"/>
        <v>71.399999999999991</v>
      </c>
      <c r="M82" s="103">
        <v>50</v>
      </c>
      <c r="N82" s="116"/>
      <c r="O82" s="4" t="s">
        <v>595</v>
      </c>
      <c r="P82" s="228">
        <v>54</v>
      </c>
      <c r="Q82" s="228">
        <v>43.5</v>
      </c>
      <c r="R82" s="228">
        <f t="shared" si="19"/>
        <v>680</v>
      </c>
      <c r="S82" s="228">
        <f t="shared" si="20"/>
        <v>693</v>
      </c>
      <c r="T82" s="437"/>
      <c r="U82" s="437"/>
      <c r="V82" s="57"/>
      <c r="W82" s="102" t="s">
        <v>125</v>
      </c>
      <c r="X82" s="229" t="s">
        <v>339</v>
      </c>
      <c r="Y82" s="85">
        <v>685</v>
      </c>
      <c r="Z82" s="85">
        <v>680</v>
      </c>
    </row>
    <row r="83" spans="1:26" ht="19.5" customHeight="1">
      <c r="A83" s="661"/>
      <c r="B83" s="102" t="s">
        <v>125</v>
      </c>
      <c r="C83" s="102" t="s">
        <v>343</v>
      </c>
      <c r="D83" s="643">
        <v>731</v>
      </c>
      <c r="E83" s="644"/>
      <c r="F83" s="644"/>
      <c r="G83" s="644"/>
      <c r="H83" s="644"/>
      <c r="I83" s="645"/>
      <c r="J83" s="18">
        <v>1.67</v>
      </c>
      <c r="K83" s="18">
        <v>1.42</v>
      </c>
      <c r="L83" s="16">
        <f t="shared" si="18"/>
        <v>70.399999999999991</v>
      </c>
      <c r="M83" s="103">
        <v>50</v>
      </c>
      <c r="N83" s="116"/>
      <c r="O83" s="4" t="s">
        <v>595</v>
      </c>
      <c r="P83" s="228">
        <v>55</v>
      </c>
      <c r="Q83" s="228">
        <v>48</v>
      </c>
      <c r="R83" s="228">
        <f t="shared" si="19"/>
        <v>713</v>
      </c>
      <c r="S83" s="228">
        <f t="shared" si="20"/>
        <v>726</v>
      </c>
      <c r="T83" s="437"/>
      <c r="U83" s="437"/>
      <c r="W83" s="102" t="s">
        <v>125</v>
      </c>
      <c r="X83" s="102" t="s">
        <v>343</v>
      </c>
      <c r="Y83" s="85">
        <v>715</v>
      </c>
      <c r="Z83" s="85">
        <v>710</v>
      </c>
    </row>
    <row r="84" spans="1:26" ht="19.5" customHeight="1">
      <c r="A84" s="661"/>
      <c r="B84" s="102" t="s">
        <v>470</v>
      </c>
      <c r="C84" s="102" t="s">
        <v>339</v>
      </c>
      <c r="D84" s="637">
        <v>632</v>
      </c>
      <c r="E84" s="638"/>
      <c r="F84" s="638"/>
      <c r="G84" s="638"/>
      <c r="H84" s="638"/>
      <c r="I84" s="639"/>
      <c r="J84" s="18">
        <v>1.87</v>
      </c>
      <c r="K84" s="18">
        <v>1.73</v>
      </c>
      <c r="L84" s="16">
        <f t="shared" si="18"/>
        <v>57.8</v>
      </c>
      <c r="M84" s="103">
        <v>60</v>
      </c>
      <c r="N84" s="116"/>
      <c r="O84" s="4" t="s">
        <v>595</v>
      </c>
      <c r="P84" s="228">
        <v>51</v>
      </c>
      <c r="Q84" s="228">
        <v>41</v>
      </c>
      <c r="R84" s="228">
        <f t="shared" si="19"/>
        <v>632</v>
      </c>
      <c r="S84" s="228">
        <f t="shared" si="20"/>
        <v>647</v>
      </c>
      <c r="T84" s="437"/>
      <c r="U84" s="437"/>
      <c r="W84" s="229" t="s">
        <v>470</v>
      </c>
      <c r="X84" s="229" t="s">
        <v>339</v>
      </c>
      <c r="Y84" s="85">
        <v>625</v>
      </c>
      <c r="Z84" s="85">
        <v>620</v>
      </c>
    </row>
    <row r="85" spans="1:26" ht="19.5" customHeight="1">
      <c r="A85" s="661"/>
      <c r="B85" s="102" t="s">
        <v>470</v>
      </c>
      <c r="C85" s="102" t="s">
        <v>343</v>
      </c>
      <c r="D85" s="637">
        <v>647</v>
      </c>
      <c r="E85" s="638"/>
      <c r="F85" s="638"/>
      <c r="G85" s="638"/>
      <c r="H85" s="638"/>
      <c r="I85" s="639"/>
      <c r="J85" s="18">
        <v>1.58</v>
      </c>
      <c r="K85" s="18">
        <v>1.54</v>
      </c>
      <c r="L85" s="16">
        <f t="shared" si="18"/>
        <v>64.900000000000006</v>
      </c>
      <c r="M85" s="103">
        <v>60</v>
      </c>
      <c r="N85" s="116"/>
      <c r="O85" s="4" t="s">
        <v>595</v>
      </c>
      <c r="P85" s="228">
        <v>51.5</v>
      </c>
      <c r="Q85" s="228">
        <v>45.5</v>
      </c>
      <c r="R85" s="228">
        <f t="shared" si="19"/>
        <v>659</v>
      </c>
      <c r="S85" s="228">
        <f t="shared" si="20"/>
        <v>674</v>
      </c>
      <c r="T85" s="437"/>
      <c r="U85" s="437"/>
      <c r="W85" s="229" t="s">
        <v>470</v>
      </c>
      <c r="X85" s="229" t="s">
        <v>343</v>
      </c>
      <c r="Y85" s="85">
        <v>645</v>
      </c>
      <c r="Z85" s="85">
        <v>650</v>
      </c>
    </row>
    <row r="86" spans="1:26" ht="19.5" customHeight="1">
      <c r="A86" s="661"/>
      <c r="B86" s="99" t="s">
        <v>473</v>
      </c>
      <c r="C86" s="99" t="s">
        <v>339</v>
      </c>
      <c r="D86" s="637">
        <v>520</v>
      </c>
      <c r="E86" s="638"/>
      <c r="F86" s="638"/>
      <c r="G86" s="638"/>
      <c r="H86" s="638"/>
      <c r="I86" s="639"/>
      <c r="J86" s="35">
        <v>1.39</v>
      </c>
      <c r="K86" s="35">
        <v>1.33</v>
      </c>
      <c r="L86" s="36">
        <f t="shared" si="18"/>
        <v>75.2</v>
      </c>
      <c r="M86" s="103">
        <v>60</v>
      </c>
      <c r="N86" s="116"/>
      <c r="O86" s="4" t="s">
        <v>595</v>
      </c>
      <c r="P86" s="228">
        <v>44.5</v>
      </c>
      <c r="Q86" s="228">
        <v>38.5</v>
      </c>
      <c r="R86" s="228">
        <f t="shared" si="19"/>
        <v>541</v>
      </c>
      <c r="S86" s="228">
        <f t="shared" si="20"/>
        <v>556</v>
      </c>
      <c r="T86" s="437"/>
      <c r="U86" s="437"/>
      <c r="V86" s="57"/>
      <c r="W86" s="133" t="s">
        <v>473</v>
      </c>
      <c r="X86" s="133" t="s">
        <v>339</v>
      </c>
      <c r="Y86" s="130">
        <v>510</v>
      </c>
      <c r="Z86" s="130">
        <v>540</v>
      </c>
    </row>
    <row r="87" spans="1:26" ht="19.5" customHeight="1">
      <c r="A87" s="661"/>
      <c r="B87" s="102" t="s">
        <v>473</v>
      </c>
      <c r="C87" s="102" t="s">
        <v>343</v>
      </c>
      <c r="D87" s="637">
        <v>547</v>
      </c>
      <c r="E87" s="638"/>
      <c r="F87" s="638"/>
      <c r="G87" s="638"/>
      <c r="H87" s="638"/>
      <c r="I87" s="639"/>
      <c r="J87" s="18">
        <v>1.41</v>
      </c>
      <c r="K87" s="18">
        <v>1.33</v>
      </c>
      <c r="L87" s="16">
        <f t="shared" si="18"/>
        <v>75.2</v>
      </c>
      <c r="M87" s="103">
        <v>60</v>
      </c>
      <c r="N87" s="116"/>
      <c r="O87" s="4" t="s">
        <v>595</v>
      </c>
      <c r="P87" s="228">
        <v>45</v>
      </c>
      <c r="Q87" s="228">
        <v>41</v>
      </c>
      <c r="R87" s="228">
        <f t="shared" si="19"/>
        <v>559</v>
      </c>
      <c r="S87" s="228">
        <f t="shared" si="20"/>
        <v>574</v>
      </c>
      <c r="T87" s="437"/>
      <c r="U87" s="437"/>
      <c r="V87" s="57"/>
      <c r="W87" s="62" t="s">
        <v>473</v>
      </c>
      <c r="X87" s="62" t="s">
        <v>343</v>
      </c>
      <c r="Y87" s="85">
        <v>535</v>
      </c>
      <c r="Z87" s="85">
        <v>550</v>
      </c>
    </row>
    <row r="88" spans="1:26" ht="19.5" customHeight="1">
      <c r="A88" s="661"/>
      <c r="B88" s="102" t="s">
        <v>488</v>
      </c>
      <c r="C88" s="102" t="s">
        <v>339</v>
      </c>
      <c r="D88" s="637">
        <v>474</v>
      </c>
      <c r="E88" s="638"/>
      <c r="F88" s="638"/>
      <c r="G88" s="638"/>
      <c r="H88" s="638"/>
      <c r="I88" s="639"/>
      <c r="J88" s="18">
        <v>1.5</v>
      </c>
      <c r="K88" s="18">
        <v>1.63</v>
      </c>
      <c r="L88" s="16">
        <f t="shared" si="18"/>
        <v>61.3</v>
      </c>
      <c r="M88" s="103">
        <v>60</v>
      </c>
      <c r="N88" s="116"/>
      <c r="O88" s="4" t="s">
        <v>595</v>
      </c>
      <c r="P88" s="228">
        <v>41.5</v>
      </c>
      <c r="Q88" s="228">
        <v>36.5</v>
      </c>
      <c r="R88" s="228">
        <f t="shared" si="19"/>
        <v>495</v>
      </c>
      <c r="S88" s="228">
        <f t="shared" si="20"/>
        <v>510</v>
      </c>
      <c r="T88" s="437"/>
      <c r="U88" s="437"/>
      <c r="V88" s="57"/>
      <c r="W88" s="229" t="s">
        <v>488</v>
      </c>
      <c r="X88" s="229" t="s">
        <v>339</v>
      </c>
      <c r="Y88" s="85">
        <v>480</v>
      </c>
      <c r="Z88" s="85">
        <v>480</v>
      </c>
    </row>
    <row r="89" spans="1:26" ht="19.5" customHeight="1">
      <c r="A89" s="662"/>
      <c r="B89" s="102" t="s">
        <v>488</v>
      </c>
      <c r="C89" s="102" t="s">
        <v>343</v>
      </c>
      <c r="D89" s="637">
        <v>501</v>
      </c>
      <c r="E89" s="638"/>
      <c r="F89" s="638"/>
      <c r="G89" s="638"/>
      <c r="H89" s="638"/>
      <c r="I89" s="639"/>
      <c r="J89" s="18">
        <v>1.77</v>
      </c>
      <c r="K89" s="18">
        <v>1.57</v>
      </c>
      <c r="L89" s="16">
        <f t="shared" si="18"/>
        <v>63.7</v>
      </c>
      <c r="M89" s="103">
        <v>60</v>
      </c>
      <c r="N89" s="116"/>
      <c r="O89" s="4" t="s">
        <v>595</v>
      </c>
      <c r="P89" s="228">
        <v>41.5</v>
      </c>
      <c r="Q89" s="228">
        <v>39</v>
      </c>
      <c r="R89" s="228">
        <f t="shared" si="19"/>
        <v>507</v>
      </c>
      <c r="S89" s="228">
        <f t="shared" si="20"/>
        <v>522</v>
      </c>
      <c r="T89" s="437"/>
      <c r="U89" s="437"/>
      <c r="W89" s="229" t="s">
        <v>488</v>
      </c>
      <c r="X89" s="229" t="s">
        <v>343</v>
      </c>
      <c r="Y89" s="85">
        <v>490</v>
      </c>
      <c r="Z89" s="85">
        <v>500</v>
      </c>
    </row>
    <row r="90" spans="1:26" ht="19.5" customHeight="1">
      <c r="A90" s="628" t="s">
        <v>608</v>
      </c>
      <c r="B90" s="436" t="s">
        <v>131</v>
      </c>
      <c r="C90" s="102" t="s">
        <v>337</v>
      </c>
      <c r="D90" s="637">
        <v>621</v>
      </c>
      <c r="E90" s="638"/>
      <c r="F90" s="638"/>
      <c r="G90" s="638"/>
      <c r="H90" s="638"/>
      <c r="I90" s="639"/>
      <c r="J90" s="18">
        <v>1.76</v>
      </c>
      <c r="K90" s="18">
        <v>1.63</v>
      </c>
      <c r="L90" s="16">
        <f t="shared" si="18"/>
        <v>61.3</v>
      </c>
      <c r="M90" s="103">
        <v>60</v>
      </c>
      <c r="N90" s="116"/>
      <c r="O90" s="4" t="s">
        <v>595</v>
      </c>
      <c r="P90" s="228">
        <v>51.5</v>
      </c>
      <c r="Q90" s="228">
        <v>44</v>
      </c>
      <c r="R90" s="228">
        <f t="shared" si="19"/>
        <v>652</v>
      </c>
      <c r="S90" s="228">
        <f t="shared" si="20"/>
        <v>667</v>
      </c>
      <c r="T90" s="437"/>
      <c r="U90" s="437"/>
      <c r="W90" s="243" t="s">
        <v>131</v>
      </c>
      <c r="X90" s="229" t="s">
        <v>337</v>
      </c>
      <c r="Y90" s="85">
        <v>640</v>
      </c>
      <c r="Z90" s="85">
        <v>650</v>
      </c>
    </row>
    <row r="91" spans="1:26" ht="19.5" customHeight="1">
      <c r="A91" s="635"/>
      <c r="B91" s="102" t="s">
        <v>441</v>
      </c>
      <c r="C91" s="102" t="s">
        <v>337</v>
      </c>
      <c r="D91" s="637">
        <v>692</v>
      </c>
      <c r="E91" s="638"/>
      <c r="F91" s="638"/>
      <c r="G91" s="638"/>
      <c r="H91" s="638"/>
      <c r="I91" s="639"/>
      <c r="J91" s="18">
        <v>1.2</v>
      </c>
      <c r="K91" s="18">
        <v>1.1399999999999999</v>
      </c>
      <c r="L91" s="16">
        <f t="shared" si="18"/>
        <v>87.7</v>
      </c>
      <c r="M91" s="103">
        <v>60</v>
      </c>
      <c r="N91" s="116"/>
      <c r="O91" s="4" t="s">
        <v>595</v>
      </c>
      <c r="P91" s="228">
        <v>52</v>
      </c>
      <c r="Q91" s="228">
        <v>46</v>
      </c>
      <c r="R91" s="228">
        <f t="shared" si="19"/>
        <v>668</v>
      </c>
      <c r="S91" s="228">
        <f t="shared" si="20"/>
        <v>683</v>
      </c>
      <c r="T91" s="437"/>
      <c r="U91" s="437"/>
      <c r="W91" s="126" t="s">
        <v>441</v>
      </c>
      <c r="X91" s="126" t="s">
        <v>337</v>
      </c>
      <c r="Y91" s="130">
        <v>695</v>
      </c>
      <c r="Z91" s="130">
        <v>660</v>
      </c>
    </row>
    <row r="92" spans="1:26" ht="19.5" customHeight="1">
      <c r="A92" s="636"/>
      <c r="B92" s="229" t="s">
        <v>443</v>
      </c>
      <c r="C92" s="229" t="s">
        <v>337</v>
      </c>
      <c r="D92" s="643">
        <v>684</v>
      </c>
      <c r="E92" s="644"/>
      <c r="F92" s="644"/>
      <c r="G92" s="644"/>
      <c r="H92" s="644"/>
      <c r="I92" s="645"/>
      <c r="J92" s="172">
        <v>1.46</v>
      </c>
      <c r="K92" s="172">
        <v>1.41</v>
      </c>
      <c r="L92" s="250">
        <f t="shared" si="18"/>
        <v>70.899999999999991</v>
      </c>
      <c r="M92" s="103">
        <v>60</v>
      </c>
      <c r="N92" s="117"/>
      <c r="O92" s="251" t="s">
        <v>595</v>
      </c>
      <c r="P92" s="228">
        <v>53</v>
      </c>
      <c r="Q92" s="228">
        <v>46.5</v>
      </c>
      <c r="R92" s="228">
        <f t="shared" si="19"/>
        <v>682</v>
      </c>
      <c r="S92" s="228">
        <f t="shared" si="20"/>
        <v>697</v>
      </c>
      <c r="T92" s="437"/>
      <c r="U92" s="437"/>
      <c r="W92" s="229" t="s">
        <v>443</v>
      </c>
      <c r="X92" s="229" t="s">
        <v>337</v>
      </c>
      <c r="Y92" s="85">
        <v>680</v>
      </c>
      <c r="Z92" s="85">
        <v>670</v>
      </c>
    </row>
    <row r="93" spans="1:26" ht="19.5" customHeight="1">
      <c r="A93" s="628" t="s">
        <v>609</v>
      </c>
      <c r="B93" s="68" t="s">
        <v>455</v>
      </c>
      <c r="C93" s="102" t="s">
        <v>337</v>
      </c>
      <c r="D93" s="637">
        <v>604</v>
      </c>
      <c r="E93" s="638"/>
      <c r="F93" s="638"/>
      <c r="G93" s="638"/>
      <c r="H93" s="638"/>
      <c r="I93" s="639"/>
      <c r="J93" s="35">
        <v>1.79</v>
      </c>
      <c r="K93" s="35">
        <v>1.72</v>
      </c>
      <c r="L93" s="36">
        <f t="shared" si="18"/>
        <v>58.099999999999994</v>
      </c>
      <c r="M93" s="103">
        <v>60</v>
      </c>
      <c r="N93" s="116"/>
      <c r="O93" s="4" t="s">
        <v>595</v>
      </c>
      <c r="P93" s="64">
        <v>49.5</v>
      </c>
      <c r="Q93" s="64">
        <v>42.5</v>
      </c>
      <c r="R93" s="228">
        <f t="shared" si="19"/>
        <v>621</v>
      </c>
      <c r="S93" s="228">
        <f t="shared" si="20"/>
        <v>636</v>
      </c>
      <c r="T93" s="437"/>
      <c r="U93" s="437"/>
      <c r="W93" s="76" t="s">
        <v>455</v>
      </c>
      <c r="X93" s="34" t="s">
        <v>337</v>
      </c>
      <c r="Y93" s="86">
        <v>585</v>
      </c>
      <c r="Z93" s="86">
        <v>610</v>
      </c>
    </row>
    <row r="94" spans="1:26" ht="19.5" customHeight="1">
      <c r="A94" s="636"/>
      <c r="B94" s="229" t="s">
        <v>423</v>
      </c>
      <c r="C94" s="229" t="s">
        <v>337</v>
      </c>
      <c r="D94" s="643">
        <v>755</v>
      </c>
      <c r="E94" s="644"/>
      <c r="F94" s="644"/>
      <c r="G94" s="644"/>
      <c r="H94" s="644"/>
      <c r="I94" s="645"/>
      <c r="J94" s="172">
        <v>1.84</v>
      </c>
      <c r="K94" s="172">
        <v>1.56</v>
      </c>
      <c r="L94" s="250">
        <f t="shared" si="18"/>
        <v>64.099999999999994</v>
      </c>
      <c r="M94" s="228">
        <v>50</v>
      </c>
      <c r="N94" s="117"/>
      <c r="O94" s="251" t="s">
        <v>595</v>
      </c>
      <c r="P94" s="228">
        <v>55.5</v>
      </c>
      <c r="Q94" s="228">
        <v>50.5</v>
      </c>
      <c r="R94" s="228">
        <f t="shared" si="19"/>
        <v>731</v>
      </c>
      <c r="S94" s="228">
        <f t="shared" si="20"/>
        <v>744</v>
      </c>
      <c r="T94" s="437"/>
      <c r="U94" s="437"/>
      <c r="W94" s="34" t="s">
        <v>423</v>
      </c>
      <c r="X94" s="34" t="s">
        <v>337</v>
      </c>
      <c r="Y94" s="82">
        <v>750</v>
      </c>
      <c r="Z94" s="82">
        <v>730</v>
      </c>
    </row>
    <row r="95" spans="1:26" ht="19.5" customHeight="1">
      <c r="A95" s="628" t="s">
        <v>611</v>
      </c>
      <c r="B95" s="102" t="s">
        <v>135</v>
      </c>
      <c r="C95" s="102" t="s">
        <v>337</v>
      </c>
      <c r="D95" s="663">
        <v>527</v>
      </c>
      <c r="E95" s="664"/>
      <c r="F95" s="664"/>
      <c r="G95" s="664"/>
      <c r="H95" s="664"/>
      <c r="I95" s="665"/>
      <c r="J95" s="18">
        <v>1.51</v>
      </c>
      <c r="K95" s="18">
        <v>1.46</v>
      </c>
      <c r="L95" s="16">
        <f t="shared" si="18"/>
        <v>68.5</v>
      </c>
      <c r="M95" s="103">
        <v>60</v>
      </c>
      <c r="N95" s="116"/>
      <c r="O95" s="4" t="s">
        <v>595</v>
      </c>
      <c r="P95" s="228">
        <v>44.5</v>
      </c>
      <c r="Q95" s="228">
        <v>39</v>
      </c>
      <c r="R95" s="228">
        <f t="shared" si="19"/>
        <v>543</v>
      </c>
      <c r="S95" s="228">
        <f t="shared" si="20"/>
        <v>558</v>
      </c>
      <c r="T95" s="437"/>
      <c r="U95" s="437"/>
      <c r="W95" s="229" t="s">
        <v>135</v>
      </c>
      <c r="X95" s="62" t="s">
        <v>337</v>
      </c>
      <c r="Y95" s="85">
        <v>525</v>
      </c>
      <c r="Z95" s="85">
        <v>530</v>
      </c>
    </row>
    <row r="96" spans="1:26" ht="19.5" customHeight="1">
      <c r="A96" s="636"/>
      <c r="B96" s="102" t="s">
        <v>74</v>
      </c>
      <c r="C96" s="102" t="s">
        <v>337</v>
      </c>
      <c r="D96" s="663">
        <v>510</v>
      </c>
      <c r="E96" s="664"/>
      <c r="F96" s="664"/>
      <c r="G96" s="664"/>
      <c r="H96" s="664"/>
      <c r="I96" s="665"/>
      <c r="J96" s="18">
        <v>1.1599999999999999</v>
      </c>
      <c r="K96" s="18">
        <v>1.1399999999999999</v>
      </c>
      <c r="L96" s="16">
        <f t="shared" si="18"/>
        <v>87.7</v>
      </c>
      <c r="M96" s="103">
        <v>60</v>
      </c>
      <c r="N96" s="116"/>
      <c r="O96" s="4" t="s">
        <v>595</v>
      </c>
      <c r="P96" s="228">
        <v>42</v>
      </c>
      <c r="Q96" s="228">
        <v>38.5</v>
      </c>
      <c r="R96" s="228">
        <f t="shared" si="19"/>
        <v>510</v>
      </c>
      <c r="S96" s="228">
        <f t="shared" si="20"/>
        <v>525</v>
      </c>
      <c r="T96" s="437"/>
      <c r="U96" s="437"/>
      <c r="W96" s="60" t="s">
        <v>74</v>
      </c>
      <c r="X96" s="60" t="s">
        <v>337</v>
      </c>
      <c r="Y96" s="82">
        <v>495</v>
      </c>
      <c r="Z96" s="82">
        <v>520</v>
      </c>
    </row>
    <row r="97" spans="1:26" ht="19.5" customHeight="1">
      <c r="A97" s="436" t="s">
        <v>612</v>
      </c>
      <c r="B97" s="229" t="s">
        <v>485</v>
      </c>
      <c r="C97" s="229" t="s">
        <v>337</v>
      </c>
      <c r="D97" s="632">
        <v>544</v>
      </c>
      <c r="E97" s="633"/>
      <c r="F97" s="633"/>
      <c r="G97" s="633"/>
      <c r="H97" s="633"/>
      <c r="I97" s="634"/>
      <c r="J97" s="172">
        <v>1.49</v>
      </c>
      <c r="K97" s="172">
        <v>1.45</v>
      </c>
      <c r="L97" s="250">
        <f t="shared" si="18"/>
        <v>69</v>
      </c>
      <c r="M97" s="103">
        <v>60</v>
      </c>
      <c r="N97" s="117"/>
      <c r="O97" s="251" t="s">
        <v>595</v>
      </c>
      <c r="P97" s="228">
        <v>44.5</v>
      </c>
      <c r="Q97" s="228">
        <v>40</v>
      </c>
      <c r="R97" s="228">
        <f t="shared" si="19"/>
        <v>548</v>
      </c>
      <c r="S97" s="228">
        <f t="shared" si="20"/>
        <v>563</v>
      </c>
      <c r="T97" s="437"/>
      <c r="U97" s="437"/>
      <c r="W97" s="34" t="s">
        <v>485</v>
      </c>
      <c r="X97" s="60" t="s">
        <v>337</v>
      </c>
      <c r="Y97" s="82">
        <v>515</v>
      </c>
      <c r="Z97" s="82">
        <v>540</v>
      </c>
    </row>
    <row r="98" spans="1:26" ht="19.5" customHeight="1">
      <c r="A98" s="628" t="s">
        <v>613</v>
      </c>
      <c r="B98" s="102" t="s">
        <v>54</v>
      </c>
      <c r="C98" s="102" t="s">
        <v>337</v>
      </c>
      <c r="D98" s="637">
        <v>787</v>
      </c>
      <c r="E98" s="638"/>
      <c r="F98" s="638"/>
      <c r="G98" s="638"/>
      <c r="H98" s="638"/>
      <c r="I98" s="639"/>
      <c r="J98" s="18">
        <v>1.82</v>
      </c>
      <c r="K98" s="18">
        <v>1.44</v>
      </c>
      <c r="L98" s="16">
        <f t="shared" si="18"/>
        <v>69.399999999999991</v>
      </c>
      <c r="M98" s="103">
        <v>50</v>
      </c>
      <c r="N98" s="116"/>
      <c r="O98" s="4" t="s">
        <v>595</v>
      </c>
      <c r="P98" s="228">
        <v>59.5</v>
      </c>
      <c r="Q98" s="228">
        <v>46</v>
      </c>
      <c r="R98" s="228">
        <f t="shared" si="19"/>
        <v>759</v>
      </c>
      <c r="S98" s="228">
        <f t="shared" si="20"/>
        <v>772</v>
      </c>
      <c r="T98" s="437"/>
      <c r="U98" s="437"/>
      <c r="W98" s="229" t="s">
        <v>54</v>
      </c>
      <c r="X98" s="229" t="s">
        <v>337</v>
      </c>
      <c r="Y98" s="85">
        <v>775</v>
      </c>
      <c r="Z98" s="85">
        <v>760</v>
      </c>
    </row>
    <row r="99" spans="1:26" ht="19.5" customHeight="1">
      <c r="A99" s="635"/>
      <c r="B99" s="229" t="s">
        <v>476</v>
      </c>
      <c r="C99" s="229" t="s">
        <v>337</v>
      </c>
      <c r="D99" s="632">
        <v>565</v>
      </c>
      <c r="E99" s="633"/>
      <c r="F99" s="633"/>
      <c r="G99" s="633"/>
      <c r="H99" s="633"/>
      <c r="I99" s="634"/>
      <c r="J99" s="172">
        <v>2.16</v>
      </c>
      <c r="K99" s="172">
        <v>1.89</v>
      </c>
      <c r="L99" s="250">
        <f t="shared" si="18"/>
        <v>52.900000000000006</v>
      </c>
      <c r="M99" s="103">
        <v>60</v>
      </c>
      <c r="N99" s="117"/>
      <c r="O99" s="251" t="s">
        <v>595</v>
      </c>
      <c r="P99" s="228">
        <v>50.5</v>
      </c>
      <c r="Q99" s="228">
        <v>41.5</v>
      </c>
      <c r="R99" s="228">
        <f t="shared" si="19"/>
        <v>628</v>
      </c>
      <c r="S99" s="228">
        <f t="shared" si="20"/>
        <v>643</v>
      </c>
      <c r="T99" s="437"/>
      <c r="U99" s="437"/>
      <c r="W99" s="229" t="s">
        <v>476</v>
      </c>
      <c r="X99" s="62" t="s">
        <v>337</v>
      </c>
      <c r="Y99" s="85">
        <v>610</v>
      </c>
      <c r="Z99" s="85">
        <v>620</v>
      </c>
    </row>
    <row r="100" spans="1:26" ht="19.5" customHeight="1">
      <c r="A100" s="635"/>
      <c r="B100" s="128" t="s">
        <v>76</v>
      </c>
      <c r="C100" s="128" t="s">
        <v>337</v>
      </c>
      <c r="D100" s="640">
        <v>440</v>
      </c>
      <c r="E100" s="641"/>
      <c r="F100" s="641"/>
      <c r="G100" s="641"/>
      <c r="H100" s="641"/>
      <c r="I100" s="642"/>
      <c r="J100" s="193">
        <v>1.1000000000000001</v>
      </c>
      <c r="K100" s="193">
        <v>1.06</v>
      </c>
      <c r="L100" s="194">
        <f t="shared" si="18"/>
        <v>94.3</v>
      </c>
      <c r="M100" s="103">
        <v>60</v>
      </c>
      <c r="N100" s="117"/>
      <c r="O100" s="37" t="s">
        <v>595</v>
      </c>
      <c r="P100" s="64">
        <v>37.5</v>
      </c>
      <c r="Q100" s="64">
        <v>33</v>
      </c>
      <c r="R100" s="64">
        <f t="shared" si="19"/>
        <v>430</v>
      </c>
      <c r="S100" s="64">
        <f t="shared" si="20"/>
        <v>445</v>
      </c>
      <c r="T100" s="437"/>
      <c r="U100" s="437"/>
      <c r="W100" s="128" t="s">
        <v>76</v>
      </c>
      <c r="X100" s="128" t="s">
        <v>337</v>
      </c>
      <c r="Y100" s="129">
        <v>410</v>
      </c>
      <c r="Z100" s="129">
        <v>410</v>
      </c>
    </row>
    <row r="101" spans="1:26" ht="19.5" customHeight="1">
      <c r="A101" s="636"/>
      <c r="B101" s="102" t="s">
        <v>502</v>
      </c>
      <c r="C101" s="102" t="s">
        <v>337</v>
      </c>
      <c r="D101" s="637">
        <v>426</v>
      </c>
      <c r="E101" s="638"/>
      <c r="F101" s="638"/>
      <c r="G101" s="638"/>
      <c r="H101" s="638"/>
      <c r="I101" s="639"/>
      <c r="J101" s="18">
        <v>1.23</v>
      </c>
      <c r="K101" s="18">
        <v>1.2</v>
      </c>
      <c r="L101" s="16">
        <f t="shared" si="18"/>
        <v>83.3</v>
      </c>
      <c r="M101" s="103">
        <v>60</v>
      </c>
      <c r="N101" s="116"/>
      <c r="O101" s="4" t="s">
        <v>595</v>
      </c>
      <c r="P101" s="228">
        <v>37.5</v>
      </c>
      <c r="Q101" s="228">
        <v>33.5</v>
      </c>
      <c r="R101" s="228">
        <f t="shared" si="19"/>
        <v>432</v>
      </c>
      <c r="S101" s="228">
        <f t="shared" si="20"/>
        <v>447</v>
      </c>
      <c r="W101" s="128" t="s">
        <v>502</v>
      </c>
      <c r="X101" s="128" t="s">
        <v>337</v>
      </c>
      <c r="Y101" s="129">
        <v>415</v>
      </c>
      <c r="Z101" s="129">
        <v>420</v>
      </c>
    </row>
    <row r="102" spans="1:26" ht="19.5" customHeight="1">
      <c r="A102" s="628" t="s">
        <v>614</v>
      </c>
      <c r="B102" s="128" t="s">
        <v>614</v>
      </c>
      <c r="C102" s="128" t="s">
        <v>337</v>
      </c>
      <c r="D102" s="640">
        <v>467</v>
      </c>
      <c r="E102" s="641"/>
      <c r="F102" s="641"/>
      <c r="G102" s="641"/>
      <c r="H102" s="641"/>
      <c r="I102" s="642"/>
      <c r="J102" s="193">
        <v>1.24</v>
      </c>
      <c r="K102" s="193">
        <v>1.19</v>
      </c>
      <c r="L102" s="194">
        <f>(FIXED(1/K102,3))*100</f>
        <v>84</v>
      </c>
      <c r="M102" s="103">
        <v>60</v>
      </c>
      <c r="N102" s="117"/>
      <c r="O102" s="37" t="s">
        <v>595</v>
      </c>
      <c r="P102" s="64">
        <v>44</v>
      </c>
      <c r="Q102" s="64">
        <v>39.5</v>
      </c>
      <c r="R102" s="64">
        <f t="shared" si="19"/>
        <v>540</v>
      </c>
      <c r="S102" s="64">
        <f t="shared" si="20"/>
        <v>555</v>
      </c>
      <c r="W102" s="128" t="s">
        <v>614</v>
      </c>
      <c r="X102" s="128" t="s">
        <v>337</v>
      </c>
      <c r="Y102" s="129">
        <v>515</v>
      </c>
      <c r="Z102" s="129">
        <v>530</v>
      </c>
    </row>
    <row r="103" spans="1:26" ht="19.5" customHeight="1">
      <c r="A103" s="636"/>
      <c r="B103" s="128" t="s">
        <v>615</v>
      </c>
      <c r="C103" s="128" t="s">
        <v>337</v>
      </c>
      <c r="D103" s="643">
        <v>503</v>
      </c>
      <c r="E103" s="644"/>
      <c r="F103" s="644"/>
      <c r="G103" s="644"/>
      <c r="H103" s="644"/>
      <c r="I103" s="645"/>
      <c r="J103" s="193">
        <v>1.1200000000000001</v>
      </c>
      <c r="K103" s="193">
        <v>1.1200000000000001</v>
      </c>
      <c r="L103" s="194">
        <f>(FIXED(1/K103,3))*100</f>
        <v>89.3</v>
      </c>
      <c r="M103" s="103">
        <v>60</v>
      </c>
      <c r="N103" s="117"/>
      <c r="O103" s="4" t="s">
        <v>595</v>
      </c>
      <c r="P103" s="64">
        <v>39.5</v>
      </c>
      <c r="Q103" s="64">
        <v>35</v>
      </c>
      <c r="R103" s="228">
        <f t="shared" si="19"/>
        <v>464</v>
      </c>
      <c r="S103" s="64">
        <f t="shared" si="20"/>
        <v>479</v>
      </c>
      <c r="W103" s="128" t="s">
        <v>615</v>
      </c>
      <c r="X103" s="128" t="s">
        <v>337</v>
      </c>
      <c r="Y103" s="129">
        <v>450</v>
      </c>
      <c r="Z103" s="129">
        <v>460</v>
      </c>
    </row>
    <row r="104" spans="1:26" ht="19.5" customHeight="1">
      <c r="A104" s="436" t="s">
        <v>616</v>
      </c>
      <c r="B104" s="229" t="s">
        <v>594</v>
      </c>
      <c r="C104" s="229" t="s">
        <v>337</v>
      </c>
      <c r="D104" s="632">
        <v>718</v>
      </c>
      <c r="E104" s="633"/>
      <c r="F104" s="633"/>
      <c r="G104" s="633"/>
      <c r="H104" s="633"/>
      <c r="I104" s="634"/>
      <c r="J104" s="172">
        <v>1.89</v>
      </c>
      <c r="K104" s="172">
        <v>1.63</v>
      </c>
      <c r="L104" s="250">
        <f>(FIXED(1/K104,3))*100</f>
        <v>61.3</v>
      </c>
      <c r="M104" s="103">
        <v>60</v>
      </c>
      <c r="N104" s="117"/>
      <c r="O104" s="365" t="s">
        <v>617</v>
      </c>
      <c r="P104" s="228">
        <v>55</v>
      </c>
      <c r="Q104" s="228">
        <v>56.5</v>
      </c>
      <c r="R104" s="228">
        <f>INT((O$23+((P104-50)*P$23/10))*1.4+(Q104/65*300))</f>
        <v>753</v>
      </c>
      <c r="S104" s="228">
        <f>ROUND(R104-M104*NORMSINV(0.4),0)</f>
        <v>768</v>
      </c>
      <c r="W104" s="229" t="s">
        <v>594</v>
      </c>
      <c r="X104" s="62" t="s">
        <v>337</v>
      </c>
      <c r="Y104" s="85">
        <v>720</v>
      </c>
      <c r="Z104" s="85">
        <v>730</v>
      </c>
    </row>
    <row r="105" spans="1:26" ht="19.5" customHeight="1"/>
    <row r="106" spans="1:26" ht="19.5" customHeight="1">
      <c r="J106" s="63"/>
      <c r="K106" s="122"/>
      <c r="L106" s="123"/>
      <c r="M106" s="63"/>
    </row>
    <row r="107" spans="1:26">
      <c r="P107" s="53" t="s">
        <v>618</v>
      </c>
      <c r="R107" s="53" t="s">
        <v>619</v>
      </c>
    </row>
    <row r="108" spans="1:26">
      <c r="P108" s="53" t="s">
        <v>620</v>
      </c>
      <c r="R108" s="53" t="s">
        <v>621</v>
      </c>
    </row>
    <row r="109" spans="1:26">
      <c r="P109" s="53" t="s">
        <v>622</v>
      </c>
    </row>
  </sheetData>
  <mergeCells count="118">
    <mergeCell ref="AC5:AE5"/>
    <mergeCell ref="AF5:AH5"/>
    <mergeCell ref="D6:I6"/>
    <mergeCell ref="D7:I7"/>
    <mergeCell ref="D8:I8"/>
    <mergeCell ref="D9:I9"/>
    <mergeCell ref="D10:I10"/>
    <mergeCell ref="D11:I11"/>
    <mergeCell ref="D12:I12"/>
    <mergeCell ref="A1:V1"/>
    <mergeCell ref="D5:I5"/>
    <mergeCell ref="Z5:AB5"/>
    <mergeCell ref="D18:I18"/>
    <mergeCell ref="D19:I19"/>
    <mergeCell ref="D20:I20"/>
    <mergeCell ref="D21:I21"/>
    <mergeCell ref="O21:P21"/>
    <mergeCell ref="D22:I22"/>
    <mergeCell ref="D13:I13"/>
    <mergeCell ref="D14:I14"/>
    <mergeCell ref="O14:P14"/>
    <mergeCell ref="D15:I15"/>
    <mergeCell ref="D16:I16"/>
    <mergeCell ref="D17:I17"/>
    <mergeCell ref="D30:I30"/>
    <mergeCell ref="D31:I31"/>
    <mergeCell ref="D32:I32"/>
    <mergeCell ref="D33:I33"/>
    <mergeCell ref="D34:I34"/>
    <mergeCell ref="D35:I35"/>
    <mergeCell ref="D23:I23"/>
    <mergeCell ref="D25:I25"/>
    <mergeCell ref="D26:I26"/>
    <mergeCell ref="D27:I27"/>
    <mergeCell ref="D28:I28"/>
    <mergeCell ref="D29:I29"/>
    <mergeCell ref="D42:I42"/>
    <mergeCell ref="D43:I43"/>
    <mergeCell ref="D44:I44"/>
    <mergeCell ref="D45:I45"/>
    <mergeCell ref="D46:I46"/>
    <mergeCell ref="D47:I47"/>
    <mergeCell ref="D36:I36"/>
    <mergeCell ref="D37:I37"/>
    <mergeCell ref="D38:I38"/>
    <mergeCell ref="D39:I39"/>
    <mergeCell ref="D40:I40"/>
    <mergeCell ref="D41:I41"/>
    <mergeCell ref="D55:I55"/>
    <mergeCell ref="D56:I56"/>
    <mergeCell ref="D57:I57"/>
    <mergeCell ref="D58:I58"/>
    <mergeCell ref="D59:I59"/>
    <mergeCell ref="D48:I48"/>
    <mergeCell ref="D49:I49"/>
    <mergeCell ref="D50:I50"/>
    <mergeCell ref="D51:I51"/>
    <mergeCell ref="D52:I52"/>
    <mergeCell ref="D53:I53"/>
    <mergeCell ref="AI5:AK5"/>
    <mergeCell ref="S5:T5"/>
    <mergeCell ref="D90:I90"/>
    <mergeCell ref="D91:I91"/>
    <mergeCell ref="D92:I92"/>
    <mergeCell ref="D93:I93"/>
    <mergeCell ref="D94:I94"/>
    <mergeCell ref="D95:I95"/>
    <mergeCell ref="D84:I84"/>
    <mergeCell ref="D85:I85"/>
    <mergeCell ref="D86:I86"/>
    <mergeCell ref="D87:I87"/>
    <mergeCell ref="D88:I88"/>
    <mergeCell ref="D89:I89"/>
    <mergeCell ref="D78:I78"/>
    <mergeCell ref="D79:I79"/>
    <mergeCell ref="D80:I80"/>
    <mergeCell ref="D81:I81"/>
    <mergeCell ref="D82:I82"/>
    <mergeCell ref="D83:I83"/>
    <mergeCell ref="D72:I72"/>
    <mergeCell ref="D73:I73"/>
    <mergeCell ref="D74:I74"/>
    <mergeCell ref="D75:I75"/>
    <mergeCell ref="A26:A31"/>
    <mergeCell ref="A32:A33"/>
    <mergeCell ref="A34:A57"/>
    <mergeCell ref="A58:A68"/>
    <mergeCell ref="A69:A76"/>
    <mergeCell ref="A77:A89"/>
    <mergeCell ref="D96:I96"/>
    <mergeCell ref="D97:I97"/>
    <mergeCell ref="D98:I98"/>
    <mergeCell ref="D76:I76"/>
    <mergeCell ref="D77:I77"/>
    <mergeCell ref="D66:I66"/>
    <mergeCell ref="D67:I67"/>
    <mergeCell ref="D68:I68"/>
    <mergeCell ref="D69:I69"/>
    <mergeCell ref="D70:I70"/>
    <mergeCell ref="D71:I71"/>
    <mergeCell ref="D60:I60"/>
    <mergeCell ref="D61:I61"/>
    <mergeCell ref="D62:I62"/>
    <mergeCell ref="D63:I63"/>
    <mergeCell ref="D64:I64"/>
    <mergeCell ref="D65:I65"/>
    <mergeCell ref="D54:I54"/>
    <mergeCell ref="D104:I104"/>
    <mergeCell ref="A90:A92"/>
    <mergeCell ref="A93:A94"/>
    <mergeCell ref="A95:A96"/>
    <mergeCell ref="A98:A101"/>
    <mergeCell ref="D101:I101"/>
    <mergeCell ref="A102:A103"/>
    <mergeCell ref="D102:I102"/>
    <mergeCell ref="D103:I103"/>
    <mergeCell ref="D99:I99"/>
    <mergeCell ref="D100:I100"/>
  </mergeCells>
  <phoneticPr fontId="9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276"/>
  <sheetViews>
    <sheetView topLeftCell="A43" zoomScale="115" zoomScaleNormal="115" workbookViewId="0">
      <selection activeCell="J40" sqref="J40"/>
    </sheetView>
  </sheetViews>
  <sheetFormatPr defaultRowHeight="13.5"/>
  <cols>
    <col min="1" max="1" width="14.875" customWidth="1"/>
    <col min="2" max="2" width="7" customWidth="1"/>
    <col min="3" max="8" width="5.625" customWidth="1"/>
    <col min="9" max="10" width="8" customWidth="1"/>
    <col min="12" max="12" width="9.625" customWidth="1"/>
    <col min="13" max="15" width="8.75" customWidth="1"/>
    <col min="16" max="16" width="10.875" customWidth="1"/>
    <col min="17" max="17" width="4.5" customWidth="1"/>
    <col min="18" max="18" width="10.25" customWidth="1"/>
    <col min="19" max="19" width="11.625" customWidth="1"/>
    <col min="20" max="20" width="3.875" customWidth="1"/>
    <col min="21" max="22" width="18.5" customWidth="1"/>
    <col min="23" max="23" width="15.125" customWidth="1"/>
    <col min="24" max="24" width="13.625" customWidth="1"/>
    <col min="25" max="25" width="11.5" customWidth="1"/>
    <col min="28" max="34" width="6.625" customWidth="1"/>
  </cols>
  <sheetData>
    <row r="1" spans="1:34" ht="26.25" customHeight="1">
      <c r="A1" s="625" t="s">
        <v>313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</row>
    <row r="2" spans="1:34">
      <c r="AB2" s="5"/>
      <c r="AC2" s="5"/>
      <c r="AD2" s="5"/>
      <c r="AE2" s="5"/>
      <c r="AF2" s="5"/>
      <c r="AG2" s="5"/>
      <c r="AH2" s="5"/>
    </row>
    <row r="3" spans="1:34" ht="18.75" customHeight="1">
      <c r="A3" s="391" t="s">
        <v>314</v>
      </c>
      <c r="B3" s="391"/>
      <c r="AB3" s="273"/>
      <c r="AC3" s="274"/>
      <c r="AD3" s="275"/>
      <c r="AE3" s="275"/>
      <c r="AF3" s="275"/>
      <c r="AG3" s="276"/>
      <c r="AH3" s="276"/>
    </row>
    <row r="4" spans="1:34" ht="14.25" customHeight="1">
      <c r="S4" t="s">
        <v>315</v>
      </c>
      <c r="U4" t="s">
        <v>316</v>
      </c>
    </row>
    <row r="5" spans="1:34" ht="20.100000000000001" customHeight="1">
      <c r="A5" s="379" t="s">
        <v>80</v>
      </c>
      <c r="B5" s="243" t="s">
        <v>317</v>
      </c>
      <c r="C5" s="379" t="s">
        <v>82</v>
      </c>
      <c r="D5" s="379" t="s">
        <v>83</v>
      </c>
      <c r="E5" s="379"/>
      <c r="F5" s="379" t="s">
        <v>84</v>
      </c>
      <c r="G5" s="379" t="s">
        <v>85</v>
      </c>
      <c r="H5" s="379" t="s">
        <v>86</v>
      </c>
      <c r="I5" s="379" t="s">
        <v>87</v>
      </c>
      <c r="J5" s="379" t="s">
        <v>88</v>
      </c>
      <c r="K5" s="379" t="s">
        <v>318</v>
      </c>
      <c r="L5" s="379" t="s">
        <v>89</v>
      </c>
      <c r="M5" s="626" t="s">
        <v>319</v>
      </c>
      <c r="N5" s="627"/>
      <c r="O5" s="379" t="s">
        <v>320</v>
      </c>
      <c r="P5" s="10" t="s">
        <v>321</v>
      </c>
      <c r="Q5" s="8" t="s">
        <v>322</v>
      </c>
      <c r="R5" s="8" t="s">
        <v>323</v>
      </c>
      <c r="S5" s="379" t="s">
        <v>324</v>
      </c>
      <c r="T5" s="626" t="s">
        <v>325</v>
      </c>
      <c r="U5" s="631"/>
      <c r="V5" s="627"/>
      <c r="W5" s="243" t="s">
        <v>326</v>
      </c>
      <c r="X5" s="243" t="s">
        <v>327</v>
      </c>
      <c r="Y5" s="243" t="s">
        <v>321</v>
      </c>
      <c r="Z5" s="243" t="s">
        <v>328</v>
      </c>
      <c r="AB5" s="150" t="s">
        <v>329</v>
      </c>
      <c r="AC5" s="151" t="s">
        <v>330</v>
      </c>
      <c r="AD5" s="152" t="s">
        <v>331</v>
      </c>
      <c r="AE5" s="152" t="s">
        <v>332</v>
      </c>
      <c r="AF5" s="152" t="s">
        <v>333</v>
      </c>
      <c r="AG5" s="153" t="s">
        <v>334</v>
      </c>
      <c r="AH5" s="153" t="s">
        <v>335</v>
      </c>
    </row>
    <row r="6" spans="1:34" ht="20.100000000000001" customHeight="1">
      <c r="A6" s="67" t="s">
        <v>336</v>
      </c>
      <c r="B6" s="95">
        <v>281</v>
      </c>
      <c r="C6" s="46">
        <v>94</v>
      </c>
      <c r="D6" s="15">
        <v>76</v>
      </c>
      <c r="E6" s="95" t="s">
        <v>337</v>
      </c>
      <c r="F6" s="15">
        <v>76</v>
      </c>
      <c r="G6" s="15">
        <v>92</v>
      </c>
      <c r="H6" s="15">
        <v>92</v>
      </c>
      <c r="I6" s="15">
        <f t="shared" ref="I6:I17" si="0">SUM(C6,D6,F6)</f>
        <v>246</v>
      </c>
      <c r="J6" s="15">
        <f t="shared" ref="J6:J17" si="1">SUM(C6,D6,F6,G6,H6)</f>
        <v>430</v>
      </c>
      <c r="K6" s="15">
        <f>FIXED(J6*1.4,0)+B6</f>
        <v>883</v>
      </c>
      <c r="L6" s="34" t="s">
        <v>14</v>
      </c>
      <c r="M6" s="15">
        <f>NORMSDIST((U$6-K6)/Z$6)*100</f>
        <v>5.9764849793441557E-2</v>
      </c>
      <c r="N6" s="15">
        <f>NORMSDIST((V$6-K6)/Z$6)*100</f>
        <v>1.3903447513498597</v>
      </c>
      <c r="O6" s="34" t="s">
        <v>338</v>
      </c>
      <c r="P6" s="41">
        <f>Y$6</f>
        <v>57.9</v>
      </c>
      <c r="Q6" s="30" t="s">
        <v>338</v>
      </c>
      <c r="R6" s="225"/>
      <c r="S6" s="379" t="s">
        <v>14</v>
      </c>
      <c r="T6" s="379" t="s">
        <v>339</v>
      </c>
      <c r="U6" s="40">
        <v>721</v>
      </c>
      <c r="V6" s="40">
        <v>773</v>
      </c>
      <c r="W6" s="148">
        <v>2.4696969696969697</v>
      </c>
      <c r="X6" s="196">
        <f t="shared" ref="X6:X18" si="2">ROUND(AG6/AH6,3)</f>
        <v>1.728</v>
      </c>
      <c r="Y6" s="197">
        <f t="shared" ref="Y6:Y18" si="3">(FIXED(1/X6,3))*100</f>
        <v>57.9</v>
      </c>
      <c r="Z6" s="104">
        <v>50</v>
      </c>
      <c r="AB6" s="278">
        <v>2.4696969696969697</v>
      </c>
      <c r="AC6" s="279">
        <v>-2</v>
      </c>
      <c r="AD6" s="155">
        <v>0.71940298507462686</v>
      </c>
      <c r="AE6" s="155">
        <v>0.74768518518518523</v>
      </c>
      <c r="AF6" s="155">
        <v>0.76249999999999996</v>
      </c>
      <c r="AG6" s="280">
        <v>254</v>
      </c>
      <c r="AH6" s="280">
        <v>147</v>
      </c>
    </row>
    <row r="7" spans="1:34" ht="20.100000000000001" customHeight="1">
      <c r="A7" s="67" t="s">
        <v>340</v>
      </c>
      <c r="B7" s="95">
        <v>272</v>
      </c>
      <c r="C7" s="46">
        <v>77</v>
      </c>
      <c r="D7" s="15">
        <v>71</v>
      </c>
      <c r="E7" s="95" t="s">
        <v>337</v>
      </c>
      <c r="F7" s="15">
        <v>80</v>
      </c>
      <c r="G7" s="15">
        <v>95</v>
      </c>
      <c r="H7" s="15">
        <v>86</v>
      </c>
      <c r="I7" s="15">
        <f t="shared" si="0"/>
        <v>228</v>
      </c>
      <c r="J7" s="15">
        <f t="shared" si="1"/>
        <v>409</v>
      </c>
      <c r="K7" s="15">
        <f>FIXED(J7*1.4,0)+B7</f>
        <v>845</v>
      </c>
      <c r="L7" s="34" t="s">
        <v>16</v>
      </c>
      <c r="M7" s="15">
        <f>NORMSDIST((U$7-K7)/Z$7)*100</f>
        <v>0.9641869945358329</v>
      </c>
      <c r="N7" s="15">
        <f>NORMSDIST((V$7-K7)/Z$7)*100</f>
        <v>5.9379940594793013</v>
      </c>
      <c r="O7" s="34" t="s">
        <v>338</v>
      </c>
      <c r="P7" s="41">
        <f>Y$7</f>
        <v>61.8</v>
      </c>
      <c r="Q7" s="30" t="s">
        <v>338</v>
      </c>
      <c r="R7" s="226"/>
      <c r="S7" s="379" t="s">
        <v>16</v>
      </c>
      <c r="T7" s="379" t="s">
        <v>339</v>
      </c>
      <c r="U7" s="40">
        <v>728</v>
      </c>
      <c r="V7" s="40">
        <v>767</v>
      </c>
      <c r="W7" s="148">
        <v>1.9621212121212122</v>
      </c>
      <c r="X7" s="196">
        <f t="shared" si="2"/>
        <v>1.619</v>
      </c>
      <c r="Y7" s="197">
        <f t="shared" si="3"/>
        <v>61.8</v>
      </c>
      <c r="Z7" s="104">
        <v>50</v>
      </c>
      <c r="AB7" s="278">
        <v>1.9621212121212122</v>
      </c>
      <c r="AC7" s="279">
        <v>-3</v>
      </c>
      <c r="AD7" s="155">
        <v>0.77304964539007093</v>
      </c>
      <c r="AE7" s="155">
        <v>0.80821917808219179</v>
      </c>
      <c r="AF7" s="155">
        <v>0.79076923076923078</v>
      </c>
      <c r="AG7" s="280">
        <v>225</v>
      </c>
      <c r="AH7" s="280">
        <v>139</v>
      </c>
    </row>
    <row r="8" spans="1:34" ht="20.100000000000001" customHeight="1">
      <c r="A8" s="67" t="s">
        <v>341</v>
      </c>
      <c r="B8" s="95">
        <v>290</v>
      </c>
      <c r="C8" s="46">
        <v>79</v>
      </c>
      <c r="D8" s="15">
        <v>65</v>
      </c>
      <c r="E8" s="95" t="s">
        <v>342</v>
      </c>
      <c r="F8" s="15">
        <v>60</v>
      </c>
      <c r="G8" s="15">
        <v>92</v>
      </c>
      <c r="H8" s="15">
        <v>80</v>
      </c>
      <c r="I8" s="15">
        <f t="shared" si="0"/>
        <v>204</v>
      </c>
      <c r="J8" s="15">
        <f t="shared" si="1"/>
        <v>376</v>
      </c>
      <c r="K8" s="15">
        <f>FIXED(J8*1.4,0)+B8</f>
        <v>816</v>
      </c>
      <c r="L8" s="34" t="s">
        <v>16</v>
      </c>
      <c r="M8" s="15">
        <f>NORMSDIST((U$8-K8)/Z$8)*100</f>
        <v>5.261613845425205</v>
      </c>
      <c r="N8" s="15">
        <f>NORMSDIST((V$8-K8)/Z$8)*100</f>
        <v>15.386423037273483</v>
      </c>
      <c r="O8" s="34" t="s">
        <v>338</v>
      </c>
      <c r="P8" s="41">
        <f>Y$8</f>
        <v>68.300000000000011</v>
      </c>
      <c r="Q8" s="30" t="s">
        <v>338</v>
      </c>
      <c r="R8" s="226"/>
      <c r="S8" s="379" t="s">
        <v>16</v>
      </c>
      <c r="T8" s="379" t="s">
        <v>343</v>
      </c>
      <c r="U8" s="40">
        <v>735</v>
      </c>
      <c r="V8" s="40">
        <v>765</v>
      </c>
      <c r="W8" s="148">
        <v>1.71900826446281</v>
      </c>
      <c r="X8" s="196">
        <f t="shared" si="2"/>
        <v>1.464</v>
      </c>
      <c r="Y8" s="197">
        <f t="shared" si="3"/>
        <v>68.300000000000011</v>
      </c>
      <c r="Z8" s="104">
        <v>50</v>
      </c>
      <c r="AB8" s="278">
        <v>1.71900826446281</v>
      </c>
      <c r="AC8" s="279">
        <v>-15</v>
      </c>
      <c r="AD8" s="155">
        <v>0.875</v>
      </c>
      <c r="AE8" s="155">
        <v>0.85238095238095235</v>
      </c>
      <c r="AF8" s="155">
        <v>0.82608695652173914</v>
      </c>
      <c r="AG8" s="280">
        <v>183</v>
      </c>
      <c r="AH8" s="280">
        <v>125</v>
      </c>
    </row>
    <row r="9" spans="1:34" ht="20.100000000000001" customHeight="1">
      <c r="A9" s="52" t="s">
        <v>344</v>
      </c>
      <c r="B9" s="101">
        <v>253</v>
      </c>
      <c r="C9" s="231"/>
      <c r="D9" s="230"/>
      <c r="E9" s="228" t="s">
        <v>337</v>
      </c>
      <c r="F9" s="230"/>
      <c r="G9" s="230"/>
      <c r="H9" s="230"/>
      <c r="I9" s="230">
        <f t="shared" si="0"/>
        <v>0</v>
      </c>
      <c r="J9" s="230">
        <f t="shared" si="1"/>
        <v>0</v>
      </c>
      <c r="K9" s="230">
        <f t="shared" ref="K9:K17" si="4">FIXED(J9*1.4,0)+B9</f>
        <v>253</v>
      </c>
      <c r="L9" s="229" t="s">
        <v>16</v>
      </c>
      <c r="M9" s="230">
        <f>NORMSDIST((U$8-K9)/Z$8)*100</f>
        <v>100</v>
      </c>
      <c r="N9" s="230">
        <f>NORMSDIST((V$8-K9)/Z$8)*100</f>
        <v>100</v>
      </c>
      <c r="O9" s="229" t="s">
        <v>338</v>
      </c>
      <c r="P9" s="41">
        <f>Y$8</f>
        <v>68.300000000000011</v>
      </c>
      <c r="Q9" s="44" t="s">
        <v>345</v>
      </c>
      <c r="R9" s="389"/>
      <c r="S9" s="379" t="s">
        <v>20</v>
      </c>
      <c r="T9" s="379" t="s">
        <v>339</v>
      </c>
      <c r="U9" s="40">
        <v>739</v>
      </c>
      <c r="V9" s="40">
        <v>783</v>
      </c>
      <c r="W9" s="148">
        <v>1.5681818181818181</v>
      </c>
      <c r="X9" s="196">
        <f t="shared" si="2"/>
        <v>1.341</v>
      </c>
      <c r="Y9" s="197">
        <f t="shared" si="3"/>
        <v>74.599999999999994</v>
      </c>
      <c r="Z9" s="104">
        <v>50</v>
      </c>
      <c r="AB9" s="278">
        <v>1.5681818181818181</v>
      </c>
      <c r="AC9" s="279">
        <v>7</v>
      </c>
      <c r="AD9" s="155">
        <v>0.91701244813278004</v>
      </c>
      <c r="AE9" s="155">
        <v>0.86363636363636365</v>
      </c>
      <c r="AF9" s="155">
        <v>0.91272727272727272</v>
      </c>
      <c r="AG9" s="280">
        <v>185</v>
      </c>
      <c r="AH9" s="280">
        <v>138</v>
      </c>
    </row>
    <row r="10" spans="1:34" ht="20.100000000000001" customHeight="1">
      <c r="A10" s="94" t="s">
        <v>346</v>
      </c>
      <c r="B10" s="45">
        <v>300</v>
      </c>
      <c r="C10" s="366">
        <v>75</v>
      </c>
      <c r="D10" s="366">
        <v>87</v>
      </c>
      <c r="E10" s="95" t="s">
        <v>337</v>
      </c>
      <c r="F10" s="366">
        <v>60</v>
      </c>
      <c r="G10" s="366">
        <v>99</v>
      </c>
      <c r="H10" s="366">
        <v>92</v>
      </c>
      <c r="I10" s="15">
        <f t="shared" si="0"/>
        <v>222</v>
      </c>
      <c r="J10" s="15">
        <f t="shared" si="1"/>
        <v>413</v>
      </c>
      <c r="K10" s="15">
        <f t="shared" si="4"/>
        <v>878</v>
      </c>
      <c r="L10" s="21" t="s">
        <v>20</v>
      </c>
      <c r="M10" s="15">
        <f>NORMSDIST((U$9-K10)/Z$9)*100</f>
        <v>0.27179449227012575</v>
      </c>
      <c r="N10" s="15">
        <f>NORMSDIST((V$9-K10)/Z$9)*100</f>
        <v>2.8716559816001799</v>
      </c>
      <c r="O10" s="34" t="s">
        <v>338</v>
      </c>
      <c r="P10" s="41">
        <f>Y$9</f>
        <v>74.599999999999994</v>
      </c>
      <c r="Q10" s="30" t="s">
        <v>338</v>
      </c>
      <c r="R10" s="284">
        <v>1130170</v>
      </c>
      <c r="S10" s="379" t="s">
        <v>20</v>
      </c>
      <c r="T10" s="379" t="s">
        <v>343</v>
      </c>
      <c r="U10" s="40">
        <v>726</v>
      </c>
      <c r="V10" s="40">
        <v>765</v>
      </c>
      <c r="W10" s="148">
        <v>1.5371900826446281</v>
      </c>
      <c r="X10" s="196">
        <f t="shared" si="2"/>
        <v>1.419</v>
      </c>
      <c r="Y10" s="197">
        <f t="shared" si="3"/>
        <v>70.5</v>
      </c>
      <c r="Z10" s="104">
        <v>50</v>
      </c>
      <c r="AB10" s="278">
        <v>1.5371900826446281</v>
      </c>
      <c r="AC10" s="279">
        <v>-6</v>
      </c>
      <c r="AD10" s="155">
        <v>0.94090909090909092</v>
      </c>
      <c r="AE10" s="155">
        <v>0.92888888888888888</v>
      </c>
      <c r="AF10" s="155">
        <v>0.91162790697674423</v>
      </c>
      <c r="AG10" s="280">
        <v>176</v>
      </c>
      <c r="AH10" s="280">
        <v>124</v>
      </c>
    </row>
    <row r="11" spans="1:34" ht="20.100000000000001" customHeight="1">
      <c r="A11" s="94" t="s">
        <v>347</v>
      </c>
      <c r="B11" s="45">
        <v>276</v>
      </c>
      <c r="C11" s="366">
        <v>62</v>
      </c>
      <c r="D11" s="366">
        <v>67</v>
      </c>
      <c r="E11" s="95" t="s">
        <v>337</v>
      </c>
      <c r="F11" s="366">
        <v>64</v>
      </c>
      <c r="G11" s="366">
        <v>90</v>
      </c>
      <c r="H11" s="366">
        <v>92</v>
      </c>
      <c r="I11" s="15">
        <f t="shared" si="0"/>
        <v>193</v>
      </c>
      <c r="J11" s="15">
        <f t="shared" si="1"/>
        <v>375</v>
      </c>
      <c r="K11" s="15">
        <f t="shared" si="4"/>
        <v>801</v>
      </c>
      <c r="L11" s="21" t="s">
        <v>20</v>
      </c>
      <c r="M11" s="15">
        <f>NORMSDIST((U$9-K11)/Z$9)*100</f>
        <v>10.74876970745869</v>
      </c>
      <c r="N11" s="15">
        <f>NORMSDIST((V$9-K11)/Z$9)*100</f>
        <v>35.942356678200873</v>
      </c>
      <c r="O11" s="34" t="s">
        <v>338</v>
      </c>
      <c r="P11" s="41">
        <f>Y$9</f>
        <v>74.599999999999994</v>
      </c>
      <c r="Q11" s="30" t="s">
        <v>338</v>
      </c>
      <c r="R11" s="284">
        <v>1130171</v>
      </c>
      <c r="S11" s="379" t="s">
        <v>22</v>
      </c>
      <c r="T11" s="379" t="s">
        <v>339</v>
      </c>
      <c r="U11" s="40">
        <v>720</v>
      </c>
      <c r="V11" s="40">
        <v>779</v>
      </c>
      <c r="W11" s="148">
        <v>1.8926174496644295</v>
      </c>
      <c r="X11" s="196">
        <f t="shared" si="2"/>
        <v>1.51</v>
      </c>
      <c r="Y11" s="197">
        <f t="shared" si="3"/>
        <v>66.2</v>
      </c>
      <c r="Z11" s="104">
        <v>50</v>
      </c>
      <c r="AB11" s="278">
        <v>1.8926174496644295</v>
      </c>
      <c r="AC11" s="279">
        <v>-8</v>
      </c>
      <c r="AD11" s="155">
        <v>0.79487179487179482</v>
      </c>
      <c r="AE11" s="155">
        <v>0.81198910081743869</v>
      </c>
      <c r="AF11" s="155">
        <v>0.81704260651629068</v>
      </c>
      <c r="AG11" s="280">
        <v>237</v>
      </c>
      <c r="AH11" s="280">
        <v>157</v>
      </c>
    </row>
    <row r="12" spans="1:34" ht="20.100000000000001" customHeight="1">
      <c r="A12" s="94" t="s">
        <v>348</v>
      </c>
      <c r="B12" s="45">
        <v>235</v>
      </c>
      <c r="C12" s="366">
        <v>62</v>
      </c>
      <c r="D12" s="366">
        <v>60</v>
      </c>
      <c r="E12" s="95" t="s">
        <v>337</v>
      </c>
      <c r="F12" s="366">
        <v>80</v>
      </c>
      <c r="G12" s="366">
        <v>80</v>
      </c>
      <c r="H12" s="366">
        <v>100</v>
      </c>
      <c r="I12" s="15">
        <f t="shared" si="0"/>
        <v>202</v>
      </c>
      <c r="J12" s="15">
        <f t="shared" si="1"/>
        <v>382</v>
      </c>
      <c r="K12" s="15">
        <f t="shared" si="4"/>
        <v>770</v>
      </c>
      <c r="L12" s="21" t="s">
        <v>20</v>
      </c>
      <c r="M12" s="15">
        <f>NORMSDIST((U$9-K12)/Z$9)*100</f>
        <v>26.762889346898298</v>
      </c>
      <c r="N12" s="15">
        <f>NORMSDIST((V$9-K12)/Z$9)*100</f>
        <v>60.256811320176048</v>
      </c>
      <c r="O12" s="94" t="s">
        <v>349</v>
      </c>
      <c r="P12" s="41">
        <f>Y$9</f>
        <v>74.599999999999994</v>
      </c>
      <c r="Q12" s="30" t="s">
        <v>338</v>
      </c>
      <c r="R12" s="284">
        <v>1130002</v>
      </c>
      <c r="S12" s="379" t="s">
        <v>23</v>
      </c>
      <c r="T12" s="379" t="s">
        <v>339</v>
      </c>
      <c r="U12" s="40">
        <v>700</v>
      </c>
      <c r="V12" s="40">
        <v>751</v>
      </c>
      <c r="W12" s="148">
        <v>1.3409090909090908</v>
      </c>
      <c r="X12" s="196">
        <f t="shared" si="2"/>
        <v>1.2410000000000001</v>
      </c>
      <c r="Y12" s="197">
        <f t="shared" si="3"/>
        <v>80.600000000000009</v>
      </c>
      <c r="Z12" s="104">
        <v>50</v>
      </c>
      <c r="AB12" s="278">
        <v>1.3409090909090908</v>
      </c>
      <c r="AC12" s="279">
        <v>25</v>
      </c>
      <c r="AD12" s="155">
        <v>0.94680851063829785</v>
      </c>
      <c r="AE12" s="155">
        <v>0.97</v>
      </c>
      <c r="AF12" s="155">
        <v>0.96969696969696972</v>
      </c>
      <c r="AG12" s="280">
        <v>170</v>
      </c>
      <c r="AH12" s="280">
        <v>137</v>
      </c>
    </row>
    <row r="13" spans="1:34" ht="20.100000000000001" customHeight="1">
      <c r="A13" s="52" t="s">
        <v>350</v>
      </c>
      <c r="B13" s="103">
        <v>281</v>
      </c>
      <c r="C13" s="231"/>
      <c r="D13" s="230"/>
      <c r="E13" s="228" t="s">
        <v>337</v>
      </c>
      <c r="F13" s="230"/>
      <c r="G13" s="230"/>
      <c r="H13" s="230"/>
      <c r="I13" s="230">
        <f t="shared" si="0"/>
        <v>0</v>
      </c>
      <c r="J13" s="230">
        <f t="shared" si="1"/>
        <v>0</v>
      </c>
      <c r="K13" s="230">
        <f t="shared" si="4"/>
        <v>281</v>
      </c>
      <c r="L13" s="243" t="s">
        <v>22</v>
      </c>
      <c r="M13" s="230">
        <f>NORMSDIST((U$11-K13)/Z$11)*100</f>
        <v>100</v>
      </c>
      <c r="N13" s="230">
        <f>NORMSDIST((V$11-K13)/Z$11)*100</f>
        <v>100</v>
      </c>
      <c r="O13" s="229" t="s">
        <v>338</v>
      </c>
      <c r="P13" s="41">
        <f>Y$11</f>
        <v>66.2</v>
      </c>
      <c r="Q13" s="30" t="s">
        <v>338</v>
      </c>
      <c r="R13" s="389"/>
      <c r="S13" s="379" t="s">
        <v>23</v>
      </c>
      <c r="T13" s="379" t="s">
        <v>343</v>
      </c>
      <c r="U13" s="40">
        <v>712</v>
      </c>
      <c r="V13" s="40">
        <v>752</v>
      </c>
      <c r="W13" s="148">
        <v>1.3884297520661157</v>
      </c>
      <c r="X13" s="196">
        <f t="shared" si="2"/>
        <v>1.333</v>
      </c>
      <c r="Y13" s="197">
        <f t="shared" si="3"/>
        <v>75</v>
      </c>
      <c r="Z13" s="104">
        <v>50</v>
      </c>
      <c r="AB13" s="278">
        <v>1.3884297520661157</v>
      </c>
      <c r="AC13" s="279">
        <v>-1</v>
      </c>
      <c r="AD13" s="155">
        <v>0.97860962566844922</v>
      </c>
      <c r="AE13" s="155">
        <v>0.95977011494252873</v>
      </c>
      <c r="AF13" s="155">
        <v>0.96470588235294119</v>
      </c>
      <c r="AG13" s="280">
        <v>164</v>
      </c>
      <c r="AH13" s="280">
        <v>123</v>
      </c>
    </row>
    <row r="14" spans="1:34" ht="20.100000000000001" customHeight="1">
      <c r="A14" s="52" t="s">
        <v>351</v>
      </c>
      <c r="B14" s="228">
        <v>281</v>
      </c>
      <c r="C14" s="231"/>
      <c r="D14" s="230"/>
      <c r="E14" s="228" t="s">
        <v>337</v>
      </c>
      <c r="F14" s="230"/>
      <c r="G14" s="230"/>
      <c r="H14" s="230"/>
      <c r="I14" s="230">
        <f t="shared" si="0"/>
        <v>0</v>
      </c>
      <c r="J14" s="230">
        <f t="shared" si="1"/>
        <v>0</v>
      </c>
      <c r="K14" s="230">
        <f t="shared" si="4"/>
        <v>281</v>
      </c>
      <c r="L14" s="243" t="s">
        <v>22</v>
      </c>
      <c r="M14" s="230">
        <f>NORMSDIST((U$11-K14)/Z$11)*100</f>
        <v>100</v>
      </c>
      <c r="N14" s="230">
        <f>NORMSDIST((V$11-K14)/Z$11)*100</f>
        <v>100</v>
      </c>
      <c r="O14" s="229" t="s">
        <v>338</v>
      </c>
      <c r="P14" s="41">
        <f>Y$11</f>
        <v>66.2</v>
      </c>
      <c r="Q14" s="30" t="s">
        <v>338</v>
      </c>
      <c r="R14" s="226"/>
      <c r="S14" s="379" t="s">
        <v>352</v>
      </c>
      <c r="T14" s="379" t="s">
        <v>339</v>
      </c>
      <c r="U14" s="40">
        <v>694</v>
      </c>
      <c r="V14" s="40">
        <v>742</v>
      </c>
      <c r="W14" s="148">
        <v>1.6666666666666667</v>
      </c>
      <c r="X14" s="196">
        <f t="shared" si="2"/>
        <v>1.4670000000000001</v>
      </c>
      <c r="Y14" s="197">
        <f t="shared" si="3"/>
        <v>68.2</v>
      </c>
      <c r="Z14" s="104">
        <v>50</v>
      </c>
      <c r="AB14" s="278">
        <v>1.6666666666666667</v>
      </c>
      <c r="AC14" s="279">
        <v>-20</v>
      </c>
      <c r="AD14" s="155">
        <v>0.91346153846153844</v>
      </c>
      <c r="AE14" s="155">
        <v>0.92028985507246375</v>
      </c>
      <c r="AF14" s="155">
        <v>0.92248062015503873</v>
      </c>
      <c r="AG14" s="280">
        <v>201</v>
      </c>
      <c r="AH14" s="280">
        <v>137</v>
      </c>
    </row>
    <row r="15" spans="1:34" ht="20.100000000000001" customHeight="1">
      <c r="A15" s="52" t="s">
        <v>353</v>
      </c>
      <c r="B15" s="228">
        <v>272</v>
      </c>
      <c r="C15" s="231"/>
      <c r="D15" s="230"/>
      <c r="E15" s="228" t="s">
        <v>337</v>
      </c>
      <c r="F15" s="230"/>
      <c r="G15" s="230"/>
      <c r="H15" s="230"/>
      <c r="I15" s="230">
        <f t="shared" si="0"/>
        <v>0</v>
      </c>
      <c r="J15" s="230">
        <f t="shared" si="1"/>
        <v>0</v>
      </c>
      <c r="K15" s="230">
        <f t="shared" si="4"/>
        <v>272</v>
      </c>
      <c r="L15" s="243" t="s">
        <v>22</v>
      </c>
      <c r="M15" s="230">
        <f>NORMSDIST((U$11-K15)/Z$11)*100</f>
        <v>100</v>
      </c>
      <c r="N15" s="230">
        <f>NORMSDIST((V$11-K15)/Z$11)*100</f>
        <v>100</v>
      </c>
      <c r="O15" s="229" t="s">
        <v>338</v>
      </c>
      <c r="P15" s="41">
        <f>Y$11</f>
        <v>66.2</v>
      </c>
      <c r="Q15" s="30" t="s">
        <v>338</v>
      </c>
      <c r="R15" s="226"/>
      <c r="S15" s="379" t="s">
        <v>352</v>
      </c>
      <c r="T15" s="379" t="s">
        <v>343</v>
      </c>
      <c r="U15" s="40">
        <v>702</v>
      </c>
      <c r="V15" s="40">
        <v>748</v>
      </c>
      <c r="W15" s="148">
        <v>1.5041322314049588</v>
      </c>
      <c r="X15" s="196">
        <f t="shared" si="2"/>
        <v>1.4390000000000001</v>
      </c>
      <c r="Y15" s="197">
        <f t="shared" si="3"/>
        <v>69.5</v>
      </c>
      <c r="Z15" s="104">
        <v>50</v>
      </c>
      <c r="AB15" s="278">
        <v>1.5041322314049588</v>
      </c>
      <c r="AC15" s="279">
        <v>0</v>
      </c>
      <c r="AD15" s="155">
        <v>0.96756756756756757</v>
      </c>
      <c r="AE15" s="155">
        <v>0.95604395604395609</v>
      </c>
      <c r="AF15" s="155">
        <v>0.94607843137254899</v>
      </c>
      <c r="AG15" s="280">
        <v>177</v>
      </c>
      <c r="AH15" s="280">
        <v>123</v>
      </c>
    </row>
    <row r="16" spans="1:34" ht="20.100000000000001" customHeight="1">
      <c r="A16" s="52" t="s">
        <v>354</v>
      </c>
      <c r="B16" s="228">
        <v>230</v>
      </c>
      <c r="C16" s="231"/>
      <c r="D16" s="230"/>
      <c r="E16" s="228" t="s">
        <v>337</v>
      </c>
      <c r="F16" s="230"/>
      <c r="G16" s="230"/>
      <c r="H16" s="230"/>
      <c r="I16" s="230">
        <f t="shared" si="0"/>
        <v>0</v>
      </c>
      <c r="J16" s="230">
        <f t="shared" si="1"/>
        <v>0</v>
      </c>
      <c r="K16" s="230">
        <f t="shared" si="4"/>
        <v>230</v>
      </c>
      <c r="L16" s="243" t="s">
        <v>23</v>
      </c>
      <c r="M16" s="230">
        <f>NORMSDIST((U$12-K16)/Z$12)*100</f>
        <v>100</v>
      </c>
      <c r="N16" s="230">
        <f>NORMSDIST((V$12-K16)/Z$12)*100</f>
        <v>100</v>
      </c>
      <c r="O16" s="229" t="s">
        <v>338</v>
      </c>
      <c r="P16" s="41">
        <f>Y$12</f>
        <v>80.600000000000009</v>
      </c>
      <c r="Q16" s="30" t="s">
        <v>338</v>
      </c>
      <c r="R16" s="318" t="s">
        <v>355</v>
      </c>
      <c r="S16" s="379" t="s">
        <v>113</v>
      </c>
      <c r="T16" s="379" t="s">
        <v>343</v>
      </c>
      <c r="U16" s="40">
        <v>715</v>
      </c>
      <c r="V16" s="40">
        <v>766</v>
      </c>
      <c r="W16" s="148">
        <v>2.0833333333333335</v>
      </c>
      <c r="X16" s="196">
        <f t="shared" si="2"/>
        <v>1.821</v>
      </c>
      <c r="Y16" s="197">
        <f t="shared" si="3"/>
        <v>54.900000000000006</v>
      </c>
      <c r="Z16" s="104">
        <v>50</v>
      </c>
      <c r="AB16" s="278">
        <v>2.0833333333333335</v>
      </c>
      <c r="AC16" s="279">
        <v>4</v>
      </c>
      <c r="AD16" s="155">
        <v>0.89964157706093195</v>
      </c>
      <c r="AE16" s="155">
        <v>0.94773519163763065</v>
      </c>
      <c r="AF16" s="155">
        <v>0.94036697247706424</v>
      </c>
      <c r="AG16" s="280">
        <v>224</v>
      </c>
      <c r="AH16" s="280">
        <v>123</v>
      </c>
    </row>
    <row r="17" spans="1:34" ht="20.100000000000001" customHeight="1">
      <c r="A17" s="52" t="s">
        <v>356</v>
      </c>
      <c r="B17" s="228">
        <v>235</v>
      </c>
      <c r="C17" s="231"/>
      <c r="D17" s="230"/>
      <c r="E17" s="228" t="s">
        <v>337</v>
      </c>
      <c r="F17" s="230"/>
      <c r="G17" s="230"/>
      <c r="H17" s="230"/>
      <c r="I17" s="230">
        <f t="shared" si="0"/>
        <v>0</v>
      </c>
      <c r="J17" s="230">
        <f t="shared" si="1"/>
        <v>0</v>
      </c>
      <c r="K17" s="230">
        <f t="shared" si="4"/>
        <v>235</v>
      </c>
      <c r="L17" s="243" t="s">
        <v>23</v>
      </c>
      <c r="M17" s="230">
        <f t="shared" ref="M17:M25" si="5">NORMSDIST((U$12-K17)/Z$12)*100</f>
        <v>100</v>
      </c>
      <c r="N17" s="230">
        <f t="shared" ref="N17:N25" si="6">NORMSDIST((V$12-K17)/Z$12)*100</f>
        <v>100</v>
      </c>
      <c r="O17" s="229" t="s">
        <v>338</v>
      </c>
      <c r="P17" s="41">
        <f t="shared" ref="P17:P25" si="7">Y$12</f>
        <v>80.600000000000009</v>
      </c>
      <c r="Q17" s="44" t="s">
        <v>345</v>
      </c>
      <c r="R17" s="318" t="s">
        <v>357</v>
      </c>
      <c r="S17" s="379" t="s">
        <v>33</v>
      </c>
      <c r="T17" s="379" t="s">
        <v>337</v>
      </c>
      <c r="U17" s="40">
        <v>736</v>
      </c>
      <c r="V17" s="40">
        <v>749</v>
      </c>
      <c r="W17" s="149">
        <v>1.7896825396825398</v>
      </c>
      <c r="X17" s="196">
        <f t="shared" si="2"/>
        <v>1.6339999999999999</v>
      </c>
      <c r="Y17" s="197">
        <f t="shared" si="3"/>
        <v>61.199999999999996</v>
      </c>
      <c r="Z17" s="104">
        <v>50</v>
      </c>
      <c r="AB17" s="281">
        <v>1.7896825396825398</v>
      </c>
      <c r="AC17" s="282">
        <v>-7</v>
      </c>
      <c r="AD17" s="155">
        <v>0.93378995433789957</v>
      </c>
      <c r="AE17" s="155">
        <v>0.93571428571428572</v>
      </c>
      <c r="AF17" s="155">
        <v>0.9394618834080718</v>
      </c>
      <c r="AG17" s="283">
        <v>420</v>
      </c>
      <c r="AH17" s="283">
        <v>257</v>
      </c>
    </row>
    <row r="18" spans="1:34" ht="20.100000000000001" customHeight="1">
      <c r="A18" s="178" t="s">
        <v>358</v>
      </c>
      <c r="B18" s="179">
        <v>240</v>
      </c>
      <c r="C18" s="231"/>
      <c r="D18" s="230"/>
      <c r="E18" s="228" t="s">
        <v>337</v>
      </c>
      <c r="F18" s="230"/>
      <c r="G18" s="230"/>
      <c r="H18" s="230"/>
      <c r="I18" s="230">
        <f t="shared" ref="I18:I23" si="8">SUM(C18,D18,F18)</f>
        <v>0</v>
      </c>
      <c r="J18" s="230">
        <f t="shared" ref="J18:J23" si="9">SUM(C18,D18,F18,G18,H18)</f>
        <v>0</v>
      </c>
      <c r="K18" s="230">
        <f t="shared" ref="K18:K23" si="10">FIXED(J18*1.4,0)+B18</f>
        <v>240</v>
      </c>
      <c r="L18" s="243" t="s">
        <v>23</v>
      </c>
      <c r="M18" s="230">
        <f t="shared" si="5"/>
        <v>100</v>
      </c>
      <c r="N18" s="230">
        <f t="shared" si="6"/>
        <v>100</v>
      </c>
      <c r="O18" s="229" t="s">
        <v>338</v>
      </c>
      <c r="P18" s="41">
        <f t="shared" si="7"/>
        <v>80.600000000000009</v>
      </c>
      <c r="Q18" s="44" t="s">
        <v>345</v>
      </c>
      <c r="R18" s="331">
        <v>3010047</v>
      </c>
      <c r="S18" s="379" t="s">
        <v>31</v>
      </c>
      <c r="T18" s="379" t="s">
        <v>337</v>
      </c>
      <c r="U18" s="40">
        <v>721</v>
      </c>
      <c r="V18" s="40">
        <v>734</v>
      </c>
      <c r="W18" s="149">
        <v>2.4014084507042255</v>
      </c>
      <c r="X18" s="196">
        <f t="shared" si="2"/>
        <v>2.1</v>
      </c>
      <c r="Y18" s="197">
        <f t="shared" si="3"/>
        <v>47.599999999999994</v>
      </c>
      <c r="Z18" s="104">
        <v>50</v>
      </c>
      <c r="AB18" s="281">
        <v>2.4014084507042255</v>
      </c>
      <c r="AC18" s="282">
        <v>-49</v>
      </c>
      <c r="AD18" s="155">
        <v>0.9173553719008265</v>
      </c>
      <c r="AE18" s="155">
        <v>0.91385135135135132</v>
      </c>
      <c r="AF18" s="155">
        <v>0.91967213114754098</v>
      </c>
      <c r="AG18" s="283">
        <v>609</v>
      </c>
      <c r="AH18" s="283">
        <v>290</v>
      </c>
    </row>
    <row r="19" spans="1:34" ht="20.100000000000001" customHeight="1">
      <c r="A19" s="345" t="s">
        <v>359</v>
      </c>
      <c r="B19" s="346">
        <v>272</v>
      </c>
      <c r="C19" s="366">
        <v>55</v>
      </c>
      <c r="D19" s="366">
        <v>77</v>
      </c>
      <c r="E19" s="95" t="s">
        <v>337</v>
      </c>
      <c r="F19" s="366">
        <v>70</v>
      </c>
      <c r="G19" s="366">
        <v>85</v>
      </c>
      <c r="H19" s="366">
        <v>88</v>
      </c>
      <c r="I19" s="15">
        <f t="shared" si="8"/>
        <v>202</v>
      </c>
      <c r="J19" s="15">
        <f t="shared" si="9"/>
        <v>375</v>
      </c>
      <c r="K19" s="15">
        <f t="shared" si="10"/>
        <v>797</v>
      </c>
      <c r="L19" s="94" t="s">
        <v>23</v>
      </c>
      <c r="M19" s="15">
        <f t="shared" si="5"/>
        <v>2.6189844940452685</v>
      </c>
      <c r="N19" s="15">
        <f t="shared" si="6"/>
        <v>17.878637961437171</v>
      </c>
      <c r="O19" s="34" t="s">
        <v>338</v>
      </c>
      <c r="P19" s="41">
        <f t="shared" si="7"/>
        <v>80.600000000000009</v>
      </c>
      <c r="Q19" s="30" t="s">
        <v>338</v>
      </c>
      <c r="R19" s="284">
        <v>3010098</v>
      </c>
    </row>
    <row r="20" spans="1:34" ht="20.100000000000001" customHeight="1">
      <c r="A20" s="253" t="s">
        <v>360</v>
      </c>
      <c r="B20" s="257">
        <v>235</v>
      </c>
      <c r="C20" s="231"/>
      <c r="D20" s="230"/>
      <c r="E20" s="228" t="s">
        <v>337</v>
      </c>
      <c r="F20" s="230"/>
      <c r="G20" s="230"/>
      <c r="H20" s="230"/>
      <c r="I20" s="230">
        <f t="shared" si="8"/>
        <v>0</v>
      </c>
      <c r="J20" s="230">
        <f t="shared" si="9"/>
        <v>0</v>
      </c>
      <c r="K20" s="230">
        <f t="shared" si="10"/>
        <v>235</v>
      </c>
      <c r="L20" s="243" t="s">
        <v>23</v>
      </c>
      <c r="M20" s="230">
        <f t="shared" si="5"/>
        <v>100</v>
      </c>
      <c r="N20" s="230">
        <f t="shared" si="6"/>
        <v>100</v>
      </c>
      <c r="O20" s="229" t="s">
        <v>338</v>
      </c>
      <c r="P20" s="41">
        <f t="shared" si="7"/>
        <v>80.600000000000009</v>
      </c>
      <c r="Q20" s="30" t="s">
        <v>338</v>
      </c>
      <c r="R20" s="284">
        <v>3010132</v>
      </c>
      <c r="U20" s="98"/>
      <c r="V20" s="98"/>
    </row>
    <row r="21" spans="1:34" ht="20.100000000000001" customHeight="1">
      <c r="A21" s="253" t="s">
        <v>361</v>
      </c>
      <c r="B21" s="257">
        <v>253</v>
      </c>
      <c r="C21" s="231"/>
      <c r="D21" s="230"/>
      <c r="E21" s="228" t="s">
        <v>337</v>
      </c>
      <c r="F21" s="230"/>
      <c r="G21" s="230"/>
      <c r="H21" s="230"/>
      <c r="I21" s="230">
        <f t="shared" si="8"/>
        <v>0</v>
      </c>
      <c r="J21" s="230">
        <f t="shared" si="9"/>
        <v>0</v>
      </c>
      <c r="K21" s="230">
        <f t="shared" si="10"/>
        <v>253</v>
      </c>
      <c r="L21" s="243" t="s">
        <v>23</v>
      </c>
      <c r="M21" s="230">
        <f t="shared" si="5"/>
        <v>100</v>
      </c>
      <c r="N21" s="230">
        <f t="shared" si="6"/>
        <v>100</v>
      </c>
      <c r="O21" s="243" t="s">
        <v>345</v>
      </c>
      <c r="P21" s="41">
        <f t="shared" si="7"/>
        <v>80.600000000000009</v>
      </c>
      <c r="Q21" s="30" t="s">
        <v>345</v>
      </c>
      <c r="R21" s="284">
        <v>3010133</v>
      </c>
      <c r="U21" s="98"/>
      <c r="V21" s="98"/>
    </row>
    <row r="22" spans="1:34" ht="20.100000000000001" customHeight="1">
      <c r="A22" s="345" t="s">
        <v>362</v>
      </c>
      <c r="B22" s="346">
        <v>258</v>
      </c>
      <c r="C22" s="366">
        <v>60</v>
      </c>
      <c r="D22" s="366">
        <v>71</v>
      </c>
      <c r="E22" s="95" t="s">
        <v>337</v>
      </c>
      <c r="F22" s="366">
        <v>64</v>
      </c>
      <c r="G22" s="366">
        <v>92</v>
      </c>
      <c r="H22" s="366">
        <v>83</v>
      </c>
      <c r="I22" s="15">
        <f t="shared" si="8"/>
        <v>195</v>
      </c>
      <c r="J22" s="15">
        <f t="shared" si="9"/>
        <v>370</v>
      </c>
      <c r="K22" s="15">
        <f t="shared" si="10"/>
        <v>776</v>
      </c>
      <c r="L22" s="94" t="s">
        <v>23</v>
      </c>
      <c r="M22" s="15">
        <f t="shared" si="5"/>
        <v>6.4255487818935766</v>
      </c>
      <c r="N22" s="15">
        <f t="shared" si="6"/>
        <v>30.853753872598688</v>
      </c>
      <c r="O22" s="34" t="s">
        <v>338</v>
      </c>
      <c r="P22" s="41">
        <f t="shared" si="7"/>
        <v>80.600000000000009</v>
      </c>
      <c r="Q22" s="30" t="s">
        <v>338</v>
      </c>
      <c r="R22" s="284">
        <v>3010129</v>
      </c>
      <c r="U22" s="229" t="s">
        <v>338</v>
      </c>
      <c r="V22" s="243" t="s">
        <v>345</v>
      </c>
      <c r="W22" s="243" t="s">
        <v>349</v>
      </c>
    </row>
    <row r="23" spans="1:34" ht="20.100000000000001" customHeight="1">
      <c r="A23" s="349" t="s">
        <v>363</v>
      </c>
      <c r="B23" s="74">
        <v>258</v>
      </c>
      <c r="C23" s="396">
        <v>88</v>
      </c>
      <c r="D23" s="397">
        <v>76</v>
      </c>
      <c r="E23" s="95" t="s">
        <v>337</v>
      </c>
      <c r="F23" s="397">
        <v>60</v>
      </c>
      <c r="G23" s="397">
        <v>97</v>
      </c>
      <c r="H23" s="398">
        <v>92</v>
      </c>
      <c r="I23" s="15">
        <f t="shared" si="8"/>
        <v>224</v>
      </c>
      <c r="J23" s="15">
        <f t="shared" si="9"/>
        <v>413</v>
      </c>
      <c r="K23" s="15">
        <f t="shared" si="10"/>
        <v>836</v>
      </c>
      <c r="L23" s="94" t="s">
        <v>23</v>
      </c>
      <c r="M23" s="15">
        <f t="shared" si="5"/>
        <v>0.32640958158913064</v>
      </c>
      <c r="N23" s="15">
        <f t="shared" si="6"/>
        <v>4.4565462758543042</v>
      </c>
      <c r="O23" s="34" t="s">
        <v>338</v>
      </c>
      <c r="P23" s="41">
        <f t="shared" si="7"/>
        <v>80.600000000000009</v>
      </c>
      <c r="Q23" s="30" t="s">
        <v>338</v>
      </c>
      <c r="R23" s="332" t="s">
        <v>364</v>
      </c>
      <c r="S23" s="301"/>
      <c r="U23" s="243" t="s">
        <v>345</v>
      </c>
      <c r="V23" s="98"/>
    </row>
    <row r="24" spans="1:34" ht="20.100000000000001" customHeight="1">
      <c r="A24" s="94" t="s">
        <v>365</v>
      </c>
      <c r="B24" s="45">
        <v>263</v>
      </c>
      <c r="C24" s="45">
        <v>82</v>
      </c>
      <c r="D24" s="45">
        <v>60</v>
      </c>
      <c r="E24" s="95" t="s">
        <v>337</v>
      </c>
      <c r="F24" s="45">
        <v>72</v>
      </c>
      <c r="G24" s="45">
        <v>98</v>
      </c>
      <c r="H24" s="45">
        <v>76</v>
      </c>
      <c r="I24" s="15">
        <f t="shared" ref="I24:I33" si="11">SUM(C24,D24,F24)</f>
        <v>214</v>
      </c>
      <c r="J24" s="15">
        <f t="shared" ref="J24:J33" si="12">SUM(C24,D24,F24,G24,H24)</f>
        <v>388</v>
      </c>
      <c r="K24" s="15">
        <f t="shared" ref="K24:K33" si="13">FIXED(J24*1.4,0)+B24</f>
        <v>806</v>
      </c>
      <c r="L24" s="94" t="s">
        <v>23</v>
      </c>
      <c r="M24" s="15">
        <f t="shared" si="5"/>
        <v>1.7003022647632786</v>
      </c>
      <c r="N24" s="15">
        <f t="shared" si="6"/>
        <v>13.566606094638264</v>
      </c>
      <c r="O24" s="34" t="s">
        <v>338</v>
      </c>
      <c r="P24" s="41">
        <f t="shared" si="7"/>
        <v>80.600000000000009</v>
      </c>
      <c r="Q24" s="30" t="s">
        <v>338</v>
      </c>
      <c r="R24" s="332" t="s">
        <v>366</v>
      </c>
      <c r="U24" s="229" t="s">
        <v>338</v>
      </c>
      <c r="V24" s="243" t="s">
        <v>345</v>
      </c>
      <c r="W24" s="243" t="s">
        <v>349</v>
      </c>
    </row>
    <row r="25" spans="1:34" ht="20.100000000000001" customHeight="1">
      <c r="A25" s="94" t="s">
        <v>367</v>
      </c>
      <c r="B25" s="45">
        <v>272</v>
      </c>
      <c r="C25" s="45">
        <v>92</v>
      </c>
      <c r="D25" s="45">
        <v>96</v>
      </c>
      <c r="E25" s="95" t="s">
        <v>337</v>
      </c>
      <c r="F25" s="45">
        <v>95</v>
      </c>
      <c r="G25" s="45">
        <v>87</v>
      </c>
      <c r="H25" s="45">
        <v>100</v>
      </c>
      <c r="I25" s="15">
        <f t="shared" si="11"/>
        <v>283</v>
      </c>
      <c r="J25" s="15">
        <f t="shared" si="12"/>
        <v>470</v>
      </c>
      <c r="K25" s="15">
        <f t="shared" si="13"/>
        <v>930</v>
      </c>
      <c r="L25" s="94" t="s">
        <v>23</v>
      </c>
      <c r="M25" s="15">
        <f t="shared" si="5"/>
        <v>2.1124547025028534E-4</v>
      </c>
      <c r="N25" s="15">
        <f t="shared" si="6"/>
        <v>1.7179710374593045E-2</v>
      </c>
      <c r="O25" s="34" t="s">
        <v>338</v>
      </c>
      <c r="P25" s="41">
        <f t="shared" si="7"/>
        <v>80.600000000000009</v>
      </c>
      <c r="Q25" s="30" t="s">
        <v>338</v>
      </c>
      <c r="R25" s="284">
        <v>3010108</v>
      </c>
      <c r="U25" s="70"/>
      <c r="V25" s="98"/>
    </row>
    <row r="26" spans="1:34" ht="20.100000000000001" customHeight="1">
      <c r="A26" s="67" t="s">
        <v>368</v>
      </c>
      <c r="B26" s="95">
        <v>300</v>
      </c>
      <c r="C26" s="46">
        <v>53</v>
      </c>
      <c r="D26" s="15">
        <v>82</v>
      </c>
      <c r="E26" s="95" t="s">
        <v>337</v>
      </c>
      <c r="F26" s="15">
        <v>56</v>
      </c>
      <c r="G26" s="15">
        <v>85</v>
      </c>
      <c r="H26" s="15">
        <v>68</v>
      </c>
      <c r="I26" s="15">
        <f t="shared" si="11"/>
        <v>191</v>
      </c>
      <c r="J26" s="15">
        <f t="shared" si="12"/>
        <v>344</v>
      </c>
      <c r="K26" s="15">
        <f t="shared" si="13"/>
        <v>782</v>
      </c>
      <c r="L26" s="94" t="s">
        <v>23</v>
      </c>
      <c r="M26" s="15">
        <f t="shared" ref="M26:M31" si="14">NORMSDIST((U$13-K26)/Z$13)*100</f>
        <v>8.0756659233771053</v>
      </c>
      <c r="N26" s="15">
        <f t="shared" ref="N26:N31" si="15">NORMSDIST((V$13-K26)/Z$13)*100</f>
        <v>27.425311775007355</v>
      </c>
      <c r="O26" s="34" t="s">
        <v>338</v>
      </c>
      <c r="P26" s="9">
        <f t="shared" ref="P26:P31" si="16">Y$13</f>
        <v>75</v>
      </c>
      <c r="Q26" s="30" t="s">
        <v>338</v>
      </c>
      <c r="R26" s="318" t="s">
        <v>369</v>
      </c>
    </row>
    <row r="27" spans="1:34" ht="20.100000000000001" customHeight="1">
      <c r="A27" s="52" t="s">
        <v>370</v>
      </c>
      <c r="B27" s="228">
        <v>258</v>
      </c>
      <c r="C27" s="231"/>
      <c r="D27" s="230"/>
      <c r="E27" s="228" t="s">
        <v>337</v>
      </c>
      <c r="F27" s="230"/>
      <c r="G27" s="230"/>
      <c r="H27" s="230"/>
      <c r="I27" s="230">
        <f t="shared" si="11"/>
        <v>0</v>
      </c>
      <c r="J27" s="230">
        <f t="shared" si="12"/>
        <v>0</v>
      </c>
      <c r="K27" s="230">
        <f t="shared" si="13"/>
        <v>258</v>
      </c>
      <c r="L27" s="243" t="s">
        <v>23</v>
      </c>
      <c r="M27" s="230">
        <f t="shared" si="14"/>
        <v>100</v>
      </c>
      <c r="N27" s="230">
        <f t="shared" si="15"/>
        <v>100</v>
      </c>
      <c r="O27" s="243" t="s">
        <v>345</v>
      </c>
      <c r="P27" s="9">
        <f t="shared" si="16"/>
        <v>75</v>
      </c>
      <c r="Q27" s="30" t="s">
        <v>345</v>
      </c>
      <c r="R27" s="318" t="s">
        <v>371</v>
      </c>
    </row>
    <row r="28" spans="1:34" ht="20.100000000000001" customHeight="1">
      <c r="A28" s="253" t="s">
        <v>372</v>
      </c>
      <c r="B28" s="257">
        <v>272</v>
      </c>
      <c r="C28" s="231"/>
      <c r="D28" s="230"/>
      <c r="E28" s="228" t="s">
        <v>337</v>
      </c>
      <c r="F28" s="230"/>
      <c r="G28" s="230"/>
      <c r="H28" s="230"/>
      <c r="I28" s="230">
        <f t="shared" si="11"/>
        <v>0</v>
      </c>
      <c r="J28" s="230">
        <f t="shared" si="12"/>
        <v>0</v>
      </c>
      <c r="K28" s="230">
        <f t="shared" si="13"/>
        <v>272</v>
      </c>
      <c r="L28" s="243" t="s">
        <v>23</v>
      </c>
      <c r="M28" s="230">
        <f t="shared" si="14"/>
        <v>100</v>
      </c>
      <c r="N28" s="230">
        <f t="shared" si="15"/>
        <v>100</v>
      </c>
      <c r="O28" s="243" t="s">
        <v>345</v>
      </c>
      <c r="P28" s="9">
        <f t="shared" si="16"/>
        <v>75</v>
      </c>
      <c r="Q28" s="30" t="s">
        <v>345</v>
      </c>
      <c r="R28" s="284">
        <v>3015127</v>
      </c>
    </row>
    <row r="29" spans="1:34" ht="20.100000000000001" customHeight="1">
      <c r="A29" s="345" t="s">
        <v>373</v>
      </c>
      <c r="B29" s="346">
        <v>263</v>
      </c>
      <c r="C29" s="366">
        <v>63</v>
      </c>
      <c r="D29" s="366">
        <v>84</v>
      </c>
      <c r="E29" s="95" t="s">
        <v>337</v>
      </c>
      <c r="F29" s="366">
        <v>91</v>
      </c>
      <c r="G29" s="366">
        <v>76</v>
      </c>
      <c r="H29" s="366">
        <v>84</v>
      </c>
      <c r="I29" s="15">
        <f t="shared" si="11"/>
        <v>238</v>
      </c>
      <c r="J29" s="15">
        <f t="shared" si="12"/>
        <v>398</v>
      </c>
      <c r="K29" s="15">
        <f t="shared" si="13"/>
        <v>820</v>
      </c>
      <c r="L29" s="94" t="s">
        <v>23</v>
      </c>
      <c r="M29" s="15">
        <f t="shared" si="14"/>
        <v>1.5386334783925451</v>
      </c>
      <c r="N29" s="15">
        <f t="shared" si="15"/>
        <v>8.691496194708499</v>
      </c>
      <c r="O29" s="34" t="s">
        <v>338</v>
      </c>
      <c r="P29" s="9">
        <f t="shared" si="16"/>
        <v>75</v>
      </c>
      <c r="Q29" s="30" t="s">
        <v>338</v>
      </c>
      <c r="R29" s="284">
        <v>3015106</v>
      </c>
      <c r="U29" s="30" t="s">
        <v>338</v>
      </c>
      <c r="V29" s="30" t="s">
        <v>345</v>
      </c>
    </row>
    <row r="30" spans="1:34" ht="20.100000000000001" customHeight="1">
      <c r="A30" s="345" t="s">
        <v>374</v>
      </c>
      <c r="B30" s="346">
        <v>272</v>
      </c>
      <c r="C30" s="366">
        <v>78</v>
      </c>
      <c r="D30" s="366">
        <v>93</v>
      </c>
      <c r="E30" s="95" t="s">
        <v>337</v>
      </c>
      <c r="F30" s="366">
        <v>92</v>
      </c>
      <c r="G30" s="366">
        <v>91</v>
      </c>
      <c r="H30" s="366">
        <v>95</v>
      </c>
      <c r="I30" s="15">
        <f t="shared" si="11"/>
        <v>263</v>
      </c>
      <c r="J30" s="15">
        <f t="shared" si="12"/>
        <v>449</v>
      </c>
      <c r="K30" s="15">
        <f t="shared" si="13"/>
        <v>901</v>
      </c>
      <c r="L30" s="94" t="s">
        <v>23</v>
      </c>
      <c r="M30" s="15">
        <f t="shared" si="14"/>
        <v>7.841417938358507E-3</v>
      </c>
      <c r="N30" s="15">
        <f t="shared" si="15"/>
        <v>0.14412419173400134</v>
      </c>
      <c r="O30" s="34" t="s">
        <v>338</v>
      </c>
      <c r="P30" s="9">
        <f t="shared" si="16"/>
        <v>75</v>
      </c>
      <c r="Q30" s="30" t="s">
        <v>338</v>
      </c>
      <c r="R30" s="284">
        <v>3015064</v>
      </c>
      <c r="U30" s="44" t="s">
        <v>338</v>
      </c>
      <c r="V30" s="44" t="s">
        <v>345</v>
      </c>
    </row>
    <row r="31" spans="1:34" ht="20.100000000000001" customHeight="1">
      <c r="A31" s="253" t="s">
        <v>375</v>
      </c>
      <c r="B31" s="257">
        <v>263</v>
      </c>
      <c r="C31" s="231"/>
      <c r="D31" s="230"/>
      <c r="E31" s="228" t="s">
        <v>337</v>
      </c>
      <c r="F31" s="230"/>
      <c r="G31" s="230"/>
      <c r="H31" s="230"/>
      <c r="I31" s="230">
        <f t="shared" si="11"/>
        <v>0</v>
      </c>
      <c r="J31" s="230">
        <f t="shared" si="12"/>
        <v>0</v>
      </c>
      <c r="K31" s="230">
        <f t="shared" si="13"/>
        <v>263</v>
      </c>
      <c r="L31" s="243" t="s">
        <v>23</v>
      </c>
      <c r="M31" s="230">
        <f t="shared" si="14"/>
        <v>100</v>
      </c>
      <c r="N31" s="230">
        <f t="shared" si="15"/>
        <v>100</v>
      </c>
      <c r="O31" s="229" t="s">
        <v>338</v>
      </c>
      <c r="P31" s="9">
        <f t="shared" si="16"/>
        <v>75</v>
      </c>
      <c r="Q31" s="30" t="s">
        <v>338</v>
      </c>
      <c r="R31" s="284">
        <v>3015068</v>
      </c>
    </row>
    <row r="32" spans="1:34" ht="20.100000000000001" customHeight="1">
      <c r="A32" s="345" t="s">
        <v>376</v>
      </c>
      <c r="B32" s="346">
        <v>263</v>
      </c>
      <c r="C32" s="366">
        <v>58</v>
      </c>
      <c r="D32" s="366">
        <v>82</v>
      </c>
      <c r="E32" s="95" t="s">
        <v>337</v>
      </c>
      <c r="F32" s="366">
        <v>68</v>
      </c>
      <c r="G32" s="366">
        <v>75</v>
      </c>
      <c r="H32" s="366">
        <v>82</v>
      </c>
      <c r="I32" s="15">
        <f t="shared" si="11"/>
        <v>208</v>
      </c>
      <c r="J32" s="15">
        <f t="shared" si="12"/>
        <v>365</v>
      </c>
      <c r="K32" s="15">
        <f t="shared" si="13"/>
        <v>774</v>
      </c>
      <c r="L32" s="94" t="s">
        <v>352</v>
      </c>
      <c r="M32" s="15">
        <f>NORMSDIST((U$14-K32)/Z$14)*100</f>
        <v>5.4799291699557964</v>
      </c>
      <c r="N32" s="15">
        <f>NORMSDIST((V$14-K32)/Z$14)*100</f>
        <v>26.108629969286152</v>
      </c>
      <c r="O32" s="34" t="s">
        <v>338</v>
      </c>
      <c r="P32" s="9">
        <f>Y$14</f>
        <v>68.2</v>
      </c>
      <c r="Q32" s="30" t="s">
        <v>338</v>
      </c>
      <c r="R32" s="284">
        <v>3010159</v>
      </c>
      <c r="V32" s="98"/>
    </row>
    <row r="33" spans="1:34" ht="20.100000000000001" customHeight="1">
      <c r="A33" s="345" t="s">
        <v>377</v>
      </c>
      <c r="B33" s="346">
        <v>263</v>
      </c>
      <c r="C33" s="366">
        <v>70</v>
      </c>
      <c r="D33" s="366">
        <v>61</v>
      </c>
      <c r="E33" s="95" t="s">
        <v>337</v>
      </c>
      <c r="F33" s="366">
        <v>61</v>
      </c>
      <c r="G33" s="366">
        <v>90</v>
      </c>
      <c r="H33" s="366">
        <v>76</v>
      </c>
      <c r="I33" s="15">
        <f t="shared" si="11"/>
        <v>192</v>
      </c>
      <c r="J33" s="15">
        <f t="shared" si="12"/>
        <v>358</v>
      </c>
      <c r="K33" s="15">
        <f t="shared" si="13"/>
        <v>764</v>
      </c>
      <c r="L33" s="94" t="s">
        <v>352</v>
      </c>
      <c r="M33" s="15">
        <f>NORMSDIST((U$15-K33)/Z$15)*100</f>
        <v>10.74876970745869</v>
      </c>
      <c r="N33" s="15">
        <f>NORMSDIST((V$15-K33)/Z$15)*100</f>
        <v>37.448416527667995</v>
      </c>
      <c r="O33" s="34" t="s">
        <v>338</v>
      </c>
      <c r="P33" s="9">
        <f>Y$15</f>
        <v>69.5</v>
      </c>
      <c r="Q33" s="30" t="s">
        <v>338</v>
      </c>
      <c r="R33" s="284">
        <v>3015176</v>
      </c>
      <c r="U33" s="70"/>
      <c r="V33" s="98"/>
    </row>
    <row r="34" spans="1:34" ht="20.100000000000001" customHeight="1">
      <c r="A34" s="253" t="s">
        <v>378</v>
      </c>
      <c r="B34" s="257">
        <v>276</v>
      </c>
      <c r="C34" s="231"/>
      <c r="D34" s="230"/>
      <c r="E34" s="228" t="s">
        <v>337</v>
      </c>
      <c r="F34" s="230"/>
      <c r="G34" s="230"/>
      <c r="H34" s="230"/>
      <c r="I34" s="230">
        <f>SUM(C34,D34,F34)</f>
        <v>0</v>
      </c>
      <c r="J34" s="230">
        <f>SUM(C34,D34,F34,G34,H34)</f>
        <v>0</v>
      </c>
      <c r="K34" s="230">
        <f>FIXED(J34*1.4,0)+B34</f>
        <v>276</v>
      </c>
      <c r="L34" s="243" t="s">
        <v>352</v>
      </c>
      <c r="M34" s="230">
        <f>NORMSDIST((U$15-K34)/Z$15)*100</f>
        <v>100</v>
      </c>
      <c r="N34" s="230">
        <f>NORMSDIST((V$15-K34)/Z$15)*100</f>
        <v>100</v>
      </c>
      <c r="O34" s="229" t="s">
        <v>338</v>
      </c>
      <c r="P34" s="9">
        <f>Y$15</f>
        <v>69.5</v>
      </c>
      <c r="Q34" s="30" t="s">
        <v>338</v>
      </c>
      <c r="R34" s="284">
        <v>3015116</v>
      </c>
      <c r="U34" s="70"/>
      <c r="V34" s="98"/>
    </row>
    <row r="35" spans="1:34" ht="20.100000000000001" customHeight="1">
      <c r="A35" s="67" t="s">
        <v>379</v>
      </c>
      <c r="B35" s="95">
        <v>281</v>
      </c>
      <c r="C35" s="46">
        <v>68</v>
      </c>
      <c r="D35" s="15">
        <v>79</v>
      </c>
      <c r="E35" s="95" t="s">
        <v>337</v>
      </c>
      <c r="F35" s="15">
        <v>84</v>
      </c>
      <c r="G35" s="15">
        <v>86</v>
      </c>
      <c r="H35" s="15">
        <v>84</v>
      </c>
      <c r="I35" s="15">
        <f>SUM(C35,D35,F35)</f>
        <v>231</v>
      </c>
      <c r="J35" s="15">
        <f>SUM(C35,D35,F35,G35,H35)</f>
        <v>401</v>
      </c>
      <c r="K35" s="15">
        <f>FIXED(J35*1.4,0)+B35</f>
        <v>842</v>
      </c>
      <c r="L35" s="94" t="s">
        <v>113</v>
      </c>
      <c r="M35" s="15">
        <f>NORMSDIST((U$16-K35)/Z$16)*100</f>
        <v>0.55426234430825994</v>
      </c>
      <c r="N35" s="15">
        <f>NORMSDIST((V$16-K35)/Z$16)*100</f>
        <v>6.4255487818935766</v>
      </c>
      <c r="O35" s="34" t="s">
        <v>338</v>
      </c>
      <c r="P35" s="9">
        <f>Y$16</f>
        <v>54.900000000000006</v>
      </c>
      <c r="Q35" s="30" t="s">
        <v>338</v>
      </c>
      <c r="R35" s="330"/>
    </row>
    <row r="36" spans="1:34" ht="20.100000000000001" customHeight="1">
      <c r="A36" s="253" t="s">
        <v>380</v>
      </c>
      <c r="B36" s="257">
        <v>272</v>
      </c>
      <c r="C36" s="231"/>
      <c r="D36" s="230"/>
      <c r="E36" s="228" t="s">
        <v>337</v>
      </c>
      <c r="F36" s="230"/>
      <c r="G36" s="230"/>
      <c r="H36" s="230"/>
      <c r="I36" s="230">
        <f>SUM(C36,D36,F36)</f>
        <v>0</v>
      </c>
      <c r="J36" s="230">
        <f>SUM(C36,D36,F36,G36,H36)</f>
        <v>0</v>
      </c>
      <c r="K36" s="230">
        <f>FIXED(J36*1.4,0)+B36</f>
        <v>272</v>
      </c>
      <c r="L36" s="243" t="s">
        <v>33</v>
      </c>
      <c r="M36" s="230">
        <f>NORMSDIST((U$17-K36)/Z$17)*100</f>
        <v>100</v>
      </c>
      <c r="N36" s="230">
        <f>NORMSDIST((V$17-K36)/Z$17)*100</f>
        <v>100</v>
      </c>
      <c r="O36" s="229" t="s">
        <v>338</v>
      </c>
      <c r="P36" s="9">
        <f>Y$17</f>
        <v>61.199999999999996</v>
      </c>
      <c r="Q36" s="30" t="s">
        <v>338</v>
      </c>
      <c r="R36" s="284">
        <v>3010122</v>
      </c>
    </row>
    <row r="37" spans="1:34" ht="20.100000000000001" customHeight="1">
      <c r="A37" s="300" t="s">
        <v>381</v>
      </c>
      <c r="B37" s="239">
        <v>240</v>
      </c>
      <c r="C37" s="231"/>
      <c r="D37" s="230"/>
      <c r="E37" s="228" t="s">
        <v>337</v>
      </c>
      <c r="F37" s="230"/>
      <c r="G37" s="230"/>
      <c r="H37" s="230"/>
      <c r="I37" s="230">
        <f>SUM(C37,D37,F37)</f>
        <v>0</v>
      </c>
      <c r="J37" s="230">
        <f>SUM(C37,D37,F37,G37,H37)</f>
        <v>0</v>
      </c>
      <c r="K37" s="230">
        <f>FIXED(J37*1.4,0)+B37</f>
        <v>240</v>
      </c>
      <c r="L37" s="243" t="s">
        <v>33</v>
      </c>
      <c r="M37" s="230">
        <f>NORMSDIST((U$17-K37)/Z$17)*100</f>
        <v>100</v>
      </c>
      <c r="N37" s="230">
        <f>NORMSDIST((V$17-K37)/Z$17)*100</f>
        <v>100</v>
      </c>
      <c r="O37" s="229" t="s">
        <v>338</v>
      </c>
      <c r="P37" s="9">
        <f>Y$17</f>
        <v>61.199999999999996</v>
      </c>
      <c r="Q37" s="30" t="s">
        <v>338</v>
      </c>
      <c r="R37" s="284">
        <v>3010159</v>
      </c>
    </row>
    <row r="38" spans="1:34" ht="20.100000000000001" customHeight="1">
      <c r="A38" s="67" t="s">
        <v>382</v>
      </c>
      <c r="B38" s="95">
        <v>272</v>
      </c>
      <c r="C38" s="46">
        <v>50</v>
      </c>
      <c r="D38" s="15">
        <v>56</v>
      </c>
      <c r="E38" s="95" t="s">
        <v>337</v>
      </c>
      <c r="F38" s="15">
        <v>52</v>
      </c>
      <c r="G38" s="15">
        <v>91</v>
      </c>
      <c r="H38" s="15">
        <v>92</v>
      </c>
      <c r="I38" s="15">
        <f>SUM(C38,D38,F38)</f>
        <v>158</v>
      </c>
      <c r="J38" s="15">
        <f>SUM(C38,D38,F38,G38,H38)</f>
        <v>341</v>
      </c>
      <c r="K38" s="15">
        <f>FIXED(J38*1.4,0)+B38</f>
        <v>749</v>
      </c>
      <c r="L38" s="94" t="s">
        <v>31</v>
      </c>
      <c r="M38" s="15">
        <f>NORMSDIST((U$18-K38)/Z$18)*100</f>
        <v>28.773971884902704</v>
      </c>
      <c r="N38" s="15">
        <f>NORMSDIST((V$18-K38)/Z$18)*100</f>
        <v>38.208857781104733</v>
      </c>
      <c r="O38" s="34" t="s">
        <v>338</v>
      </c>
      <c r="P38" s="9">
        <f>Y$18</f>
        <v>47.599999999999994</v>
      </c>
      <c r="Q38" s="30" t="s">
        <v>338</v>
      </c>
      <c r="R38" s="330"/>
    </row>
    <row r="39" spans="1:34" ht="20.100000000000001" customHeight="1">
      <c r="A39" s="111"/>
      <c r="B39" s="384"/>
      <c r="C39" s="28"/>
      <c r="D39" s="28"/>
      <c r="E39" s="384"/>
      <c r="F39" s="28"/>
      <c r="G39" s="28">
        <f>AVERAGE(G4:G38)</f>
        <v>88.944444444444443</v>
      </c>
      <c r="H39" s="28">
        <f>AVERAGE(H4:H38)</f>
        <v>86.777777777777771</v>
      </c>
      <c r="I39" s="28"/>
      <c r="J39" s="28"/>
      <c r="K39" s="28"/>
      <c r="L39" s="8"/>
      <c r="M39" s="28"/>
      <c r="N39" s="28"/>
      <c r="O39" s="8"/>
      <c r="R39" s="223"/>
    </row>
    <row r="40" spans="1:34" ht="20.100000000000001" customHeight="1">
      <c r="A40" s="50" t="s">
        <v>383</v>
      </c>
      <c r="B40" s="50"/>
      <c r="C40" s="19"/>
      <c r="D40" s="19"/>
      <c r="E40" s="19"/>
      <c r="F40" s="19" t="s">
        <v>35</v>
      </c>
      <c r="G40" s="19">
        <v>88.23</v>
      </c>
      <c r="H40" s="19">
        <v>83.23</v>
      </c>
      <c r="I40" s="19"/>
      <c r="J40" s="19"/>
      <c r="K40" s="19"/>
      <c r="L40" s="47"/>
      <c r="M40" s="47"/>
      <c r="N40" s="19"/>
      <c r="O40" s="19"/>
      <c r="R40" s="223"/>
    </row>
    <row r="41" spans="1:34" ht="20.100000000000001" customHeight="1">
      <c r="A41" s="166"/>
      <c r="B41" s="50"/>
      <c r="C41" s="19"/>
      <c r="D41" s="19"/>
      <c r="E41" s="19"/>
      <c r="F41" s="19"/>
      <c r="G41" s="19"/>
      <c r="H41" s="19"/>
      <c r="I41" s="19"/>
      <c r="J41" s="19"/>
      <c r="K41" s="19"/>
      <c r="L41" s="47"/>
      <c r="M41" s="47"/>
      <c r="N41" s="47"/>
      <c r="O41" s="19"/>
      <c r="R41" s="223"/>
      <c r="S41" t="s">
        <v>315</v>
      </c>
      <c r="U41" t="s">
        <v>316</v>
      </c>
    </row>
    <row r="42" spans="1:34" ht="20.100000000000001" customHeight="1">
      <c r="A42" s="243" t="s">
        <v>80</v>
      </c>
      <c r="B42" s="243" t="s">
        <v>317</v>
      </c>
      <c r="C42" s="243" t="s">
        <v>82</v>
      </c>
      <c r="D42" s="243" t="s">
        <v>83</v>
      </c>
      <c r="E42" s="243"/>
      <c r="F42" s="243" t="s">
        <v>84</v>
      </c>
      <c r="G42" s="243" t="s">
        <v>85</v>
      </c>
      <c r="H42" s="243" t="s">
        <v>86</v>
      </c>
      <c r="I42" s="243" t="s">
        <v>87</v>
      </c>
      <c r="J42" s="243" t="s">
        <v>88</v>
      </c>
      <c r="K42" s="243" t="s">
        <v>318</v>
      </c>
      <c r="L42" s="243" t="s">
        <v>89</v>
      </c>
      <c r="M42" s="666" t="s">
        <v>319</v>
      </c>
      <c r="N42" s="668"/>
      <c r="O42" s="243" t="s">
        <v>320</v>
      </c>
      <c r="P42" s="10" t="s">
        <v>321</v>
      </c>
      <c r="Q42" s="8" t="s">
        <v>322</v>
      </c>
      <c r="R42" s="8" t="s">
        <v>323</v>
      </c>
      <c r="S42" s="379" t="s">
        <v>324</v>
      </c>
      <c r="T42" s="379"/>
      <c r="U42" s="626" t="s">
        <v>384</v>
      </c>
      <c r="V42" s="627"/>
      <c r="W42" s="243" t="s">
        <v>326</v>
      </c>
      <c r="X42" s="243" t="s">
        <v>327</v>
      </c>
      <c r="Y42" s="243" t="s">
        <v>321</v>
      </c>
      <c r="Z42" s="243" t="s">
        <v>328</v>
      </c>
      <c r="AA42" s="19"/>
      <c r="AB42" s="150" t="s">
        <v>329</v>
      </c>
      <c r="AC42" s="151" t="s">
        <v>330</v>
      </c>
      <c r="AD42" s="152" t="s">
        <v>332</v>
      </c>
      <c r="AE42" s="152" t="s">
        <v>333</v>
      </c>
      <c r="AF42" s="152" t="s">
        <v>385</v>
      </c>
      <c r="AG42" s="153" t="s">
        <v>334</v>
      </c>
      <c r="AH42" s="153" t="s">
        <v>335</v>
      </c>
    </row>
    <row r="43" spans="1:34" ht="20.100000000000001" customHeight="1">
      <c r="A43" s="97" t="s">
        <v>386</v>
      </c>
      <c r="B43" s="95">
        <v>253</v>
      </c>
      <c r="C43" s="46">
        <v>85</v>
      </c>
      <c r="D43" s="15">
        <v>89</v>
      </c>
      <c r="E43" s="95" t="s">
        <v>337</v>
      </c>
      <c r="F43" s="15">
        <v>86</v>
      </c>
      <c r="G43" s="15">
        <v>77</v>
      </c>
      <c r="H43" s="15">
        <v>84</v>
      </c>
      <c r="I43" s="15">
        <f t="shared" ref="I43:I98" si="17">SUM(C43,D43,F43)</f>
        <v>260</v>
      </c>
      <c r="J43" s="15">
        <f t="shared" ref="J43:J61" si="18">SUM(C43,D43,F43,G43,H43)</f>
        <v>421</v>
      </c>
      <c r="K43" s="15">
        <f t="shared" ref="K43:K61" si="19">FIXED(J43*1.4,0)+B43</f>
        <v>842</v>
      </c>
      <c r="L43" s="21" t="s">
        <v>35</v>
      </c>
      <c r="M43" s="15">
        <f>NORMSDIST((U$43-K43)/Z$43)*100</f>
        <v>25.46269146713361</v>
      </c>
      <c r="N43" s="15">
        <f>NORMSDIST((V$43-K43)/Z$43)*100</f>
        <v>32.27581102503477</v>
      </c>
      <c r="O43" s="34" t="s">
        <v>338</v>
      </c>
      <c r="P43" s="41">
        <f>Y$43</f>
        <v>73.400000000000006</v>
      </c>
      <c r="Q43" s="30" t="s">
        <v>338</v>
      </c>
      <c r="R43" s="318" t="s">
        <v>387</v>
      </c>
      <c r="S43" s="102" t="s">
        <v>35</v>
      </c>
      <c r="T43" s="102" t="s">
        <v>339</v>
      </c>
      <c r="U43" s="199">
        <f>'29年度合否判定資料（20170224）'!S29</f>
        <v>809</v>
      </c>
      <c r="V43" s="230">
        <f t="shared" ref="V43:V106" si="20">U43+10</f>
        <v>819</v>
      </c>
      <c r="W43" s="148">
        <v>1.4696969696969697</v>
      </c>
      <c r="X43" s="196">
        <f t="shared" ref="X43:X106" si="21">ROUND(AG43/AH43,3)</f>
        <v>1.363</v>
      </c>
      <c r="Y43" s="197">
        <f t="shared" ref="Y43:Y106" si="22">(FIXED(1/X43,3))*100</f>
        <v>73.400000000000006</v>
      </c>
      <c r="Z43" s="104">
        <v>50</v>
      </c>
      <c r="AA43" s="306"/>
      <c r="AB43" s="148">
        <v>1.4696969696969697</v>
      </c>
      <c r="AC43" s="154">
        <v>1</v>
      </c>
      <c r="AD43" s="155">
        <v>0.93478260869565222</v>
      </c>
      <c r="AE43" s="155">
        <v>0.91089108910891092</v>
      </c>
      <c r="AF43" s="155">
        <v>0.910377358490566</v>
      </c>
      <c r="AG43" s="156">
        <v>184</v>
      </c>
      <c r="AH43" s="156">
        <v>135</v>
      </c>
    </row>
    <row r="44" spans="1:34" ht="20.100000000000001" customHeight="1">
      <c r="A44" s="67" t="s">
        <v>388</v>
      </c>
      <c r="B44" s="95">
        <v>235</v>
      </c>
      <c r="C44" s="46">
        <v>89</v>
      </c>
      <c r="D44" s="15">
        <v>83</v>
      </c>
      <c r="E44" s="95" t="s">
        <v>337</v>
      </c>
      <c r="F44" s="15">
        <v>98</v>
      </c>
      <c r="G44" s="15">
        <v>76</v>
      </c>
      <c r="H44" s="15">
        <v>76</v>
      </c>
      <c r="I44" s="15">
        <f t="shared" si="17"/>
        <v>270</v>
      </c>
      <c r="J44" s="15">
        <f t="shared" si="18"/>
        <v>422</v>
      </c>
      <c r="K44" s="15">
        <f t="shared" si="19"/>
        <v>826</v>
      </c>
      <c r="L44" s="21" t="s">
        <v>35</v>
      </c>
      <c r="M44" s="15">
        <f>NORMSDIST((U$43-K44)/Z$43)*100</f>
        <v>36.692826396397194</v>
      </c>
      <c r="N44" s="15">
        <f>NORMSDIST((V$43-K44)/Z$43)*100</f>
        <v>44.432999519409357</v>
      </c>
      <c r="O44" s="34" t="s">
        <v>338</v>
      </c>
      <c r="P44" s="41">
        <f>Y$43</f>
        <v>73.400000000000006</v>
      </c>
      <c r="Q44" s="30" t="s">
        <v>338</v>
      </c>
      <c r="R44" s="318" t="s">
        <v>389</v>
      </c>
      <c r="S44" s="102" t="s">
        <v>35</v>
      </c>
      <c r="T44" s="102" t="s">
        <v>343</v>
      </c>
      <c r="U44" s="199">
        <f>'29年度合否判定資料（20170224）'!S30</f>
        <v>821</v>
      </c>
      <c r="V44" s="230">
        <f t="shared" si="20"/>
        <v>831</v>
      </c>
      <c r="W44" s="148">
        <v>1.4918032786885247</v>
      </c>
      <c r="X44" s="196">
        <f t="shared" si="21"/>
        <v>1.444</v>
      </c>
      <c r="Y44" s="197">
        <f t="shared" si="22"/>
        <v>69.3</v>
      </c>
      <c r="Z44" s="104">
        <v>50</v>
      </c>
      <c r="AA44" s="306"/>
      <c r="AB44" s="148">
        <v>1.4918032786885247</v>
      </c>
      <c r="AC44" s="154">
        <v>6</v>
      </c>
      <c r="AD44" s="155">
        <v>0.96590909090909094</v>
      </c>
      <c r="AE44" s="155">
        <v>0.9719101123595506</v>
      </c>
      <c r="AF44" s="155">
        <v>0.97647058823529409</v>
      </c>
      <c r="AG44" s="156">
        <v>179</v>
      </c>
      <c r="AH44" s="156">
        <v>124</v>
      </c>
    </row>
    <row r="45" spans="1:34" ht="20.100000000000001" customHeight="1">
      <c r="A45" s="94" t="s">
        <v>390</v>
      </c>
      <c r="B45" s="46">
        <v>240</v>
      </c>
      <c r="C45" s="46">
        <v>91</v>
      </c>
      <c r="D45" s="15">
        <v>74</v>
      </c>
      <c r="E45" s="95" t="s">
        <v>337</v>
      </c>
      <c r="F45" s="15">
        <v>91</v>
      </c>
      <c r="G45" s="15">
        <v>75</v>
      </c>
      <c r="H45" s="15">
        <v>79</v>
      </c>
      <c r="I45" s="15">
        <f t="shared" si="17"/>
        <v>256</v>
      </c>
      <c r="J45" s="15">
        <f t="shared" si="18"/>
        <v>410</v>
      </c>
      <c r="K45" s="15">
        <f t="shared" si="19"/>
        <v>814</v>
      </c>
      <c r="L45" s="21" t="s">
        <v>35</v>
      </c>
      <c r="M45" s="15">
        <f>NORMSDIST((U$43-K45)/Z$43)*100</f>
        <v>46.017216272297098</v>
      </c>
      <c r="N45" s="15">
        <f>NORMSDIST((V$43-K45)/Z$43)*100</f>
        <v>53.982783727702902</v>
      </c>
      <c r="O45" s="34" t="s">
        <v>338</v>
      </c>
      <c r="P45" s="41">
        <f>Y$43</f>
        <v>73.400000000000006</v>
      </c>
      <c r="Q45" s="30" t="s">
        <v>338</v>
      </c>
      <c r="R45" s="318" t="s">
        <v>391</v>
      </c>
      <c r="S45" s="34" t="s">
        <v>392</v>
      </c>
      <c r="T45" s="34" t="s">
        <v>339</v>
      </c>
      <c r="U45" s="15">
        <f>'[1]29年度合否判定資料（20170224）'!S31</f>
        <v>788</v>
      </c>
      <c r="V45" s="15">
        <f t="shared" si="20"/>
        <v>798</v>
      </c>
      <c r="W45" s="285">
        <v>1.4881889763779528</v>
      </c>
      <c r="X45" s="286">
        <f t="shared" si="21"/>
        <v>1.296</v>
      </c>
      <c r="Y45" s="287">
        <f t="shared" si="22"/>
        <v>77.2</v>
      </c>
      <c r="Z45" s="288">
        <v>50</v>
      </c>
      <c r="AA45" s="306"/>
      <c r="AB45" s="285">
        <v>1.4881889763779528</v>
      </c>
      <c r="AC45" s="289">
        <v>2</v>
      </c>
      <c r="AD45" s="290">
        <v>0.93296089385474856</v>
      </c>
      <c r="AE45" s="290">
        <v>0.92500000000000004</v>
      </c>
      <c r="AF45" s="290">
        <v>0.94835680751173712</v>
      </c>
      <c r="AG45" s="291">
        <v>175</v>
      </c>
      <c r="AH45" s="291">
        <v>135</v>
      </c>
    </row>
    <row r="46" spans="1:34" ht="20.100000000000001" customHeight="1">
      <c r="A46" s="94" t="s">
        <v>393</v>
      </c>
      <c r="B46" s="46">
        <v>198</v>
      </c>
      <c r="C46" s="327">
        <v>82</v>
      </c>
      <c r="D46" s="95">
        <v>64</v>
      </c>
      <c r="E46" s="95" t="s">
        <v>337</v>
      </c>
      <c r="F46" s="95">
        <v>60</v>
      </c>
      <c r="G46" s="95">
        <v>93</v>
      </c>
      <c r="H46" s="95">
        <v>88</v>
      </c>
      <c r="I46" s="15">
        <f t="shared" si="17"/>
        <v>206</v>
      </c>
      <c r="J46" s="15">
        <f t="shared" si="18"/>
        <v>387</v>
      </c>
      <c r="K46" s="15">
        <f t="shared" si="19"/>
        <v>740</v>
      </c>
      <c r="L46" s="21" t="s">
        <v>35</v>
      </c>
      <c r="M46" s="15">
        <f>NORMSDIST((U$43-K46)/Z$43)*100</f>
        <v>91.62066775849857</v>
      </c>
      <c r="N46" s="15">
        <f>NORMSDIST((V$43-K46)/Z$43)*100</f>
        <v>94.294656676224591</v>
      </c>
      <c r="O46" s="94" t="s">
        <v>345</v>
      </c>
      <c r="P46" s="41">
        <f>Y$43</f>
        <v>73.400000000000006</v>
      </c>
      <c r="Q46" s="30" t="s">
        <v>345</v>
      </c>
      <c r="R46" s="318" t="s">
        <v>394</v>
      </c>
      <c r="S46" s="34" t="s">
        <v>392</v>
      </c>
      <c r="T46" s="34" t="s">
        <v>343</v>
      </c>
      <c r="U46" s="15">
        <f>'[1]29年度合否判定資料（20170224）'!S32</f>
        <v>813</v>
      </c>
      <c r="V46" s="15">
        <f t="shared" si="20"/>
        <v>823</v>
      </c>
      <c r="W46" s="285">
        <v>1.4051724137931034</v>
      </c>
      <c r="X46" s="286">
        <f t="shared" si="21"/>
        <v>1.339</v>
      </c>
      <c r="Y46" s="287">
        <f t="shared" si="22"/>
        <v>74.7</v>
      </c>
      <c r="Z46" s="288">
        <v>50</v>
      </c>
      <c r="AA46" s="306"/>
      <c r="AB46" s="285">
        <v>1.4051724137931034</v>
      </c>
      <c r="AC46" s="289">
        <v>8</v>
      </c>
      <c r="AD46" s="290">
        <v>0.96111111111111114</v>
      </c>
      <c r="AE46" s="290">
        <v>0.9731182795698925</v>
      </c>
      <c r="AF46" s="290">
        <v>0.96590909090909094</v>
      </c>
      <c r="AG46" s="291">
        <v>158</v>
      </c>
      <c r="AH46" s="291">
        <v>118</v>
      </c>
    </row>
    <row r="47" spans="1:34" ht="20.100000000000001" customHeight="1">
      <c r="A47" s="97" t="s">
        <v>395</v>
      </c>
      <c r="B47" s="112">
        <v>267</v>
      </c>
      <c r="C47" s="327">
        <v>88</v>
      </c>
      <c r="D47" s="95">
        <v>63</v>
      </c>
      <c r="E47" s="95" t="s">
        <v>337</v>
      </c>
      <c r="F47" s="95">
        <v>79</v>
      </c>
      <c r="G47" s="95">
        <v>77</v>
      </c>
      <c r="H47" s="95">
        <v>68</v>
      </c>
      <c r="I47" s="15">
        <f t="shared" si="17"/>
        <v>230</v>
      </c>
      <c r="J47" s="15">
        <f t="shared" si="18"/>
        <v>375</v>
      </c>
      <c r="K47" s="15">
        <f t="shared" si="19"/>
        <v>792</v>
      </c>
      <c r="L47" s="21" t="s">
        <v>35</v>
      </c>
      <c r="M47" s="15">
        <f>NORMSDIST((U$44-K47)/Z$44)*100</f>
        <v>71.904269110143574</v>
      </c>
      <c r="N47" s="15">
        <f>NORMSDIST((V$44-K47)/Z$44)*100</f>
        <v>78.230456241426694</v>
      </c>
      <c r="O47" s="34" t="s">
        <v>338</v>
      </c>
      <c r="P47" s="41">
        <f t="shared" ref="P47:P53" si="23">Y$44</f>
        <v>69.3</v>
      </c>
      <c r="Q47" s="44" t="s">
        <v>345</v>
      </c>
      <c r="R47" s="318" t="s">
        <v>396</v>
      </c>
      <c r="S47" s="102" t="s">
        <v>397</v>
      </c>
      <c r="T47" s="102" t="s">
        <v>339</v>
      </c>
      <c r="U47" s="199">
        <f>'29年度合否判定資料（20170224）'!S33</f>
        <v>788</v>
      </c>
      <c r="V47" s="230">
        <f t="shared" si="20"/>
        <v>798</v>
      </c>
      <c r="W47" s="148">
        <v>1.3385826771653544</v>
      </c>
      <c r="X47" s="196">
        <f t="shared" si="21"/>
        <v>1.1870000000000001</v>
      </c>
      <c r="Y47" s="197">
        <f t="shared" si="22"/>
        <v>84.2</v>
      </c>
      <c r="Z47" s="104">
        <v>50</v>
      </c>
      <c r="AA47" s="306"/>
      <c r="AB47" s="148">
        <v>1.3385826771653544</v>
      </c>
      <c r="AC47" s="154">
        <v>-1</v>
      </c>
      <c r="AD47" s="155">
        <v>0.95767195767195767</v>
      </c>
      <c r="AE47" s="155">
        <v>0.93296089385474856</v>
      </c>
      <c r="AF47" s="155">
        <v>0.92500000000000004</v>
      </c>
      <c r="AG47" s="156">
        <v>159</v>
      </c>
      <c r="AH47" s="156">
        <v>134</v>
      </c>
    </row>
    <row r="48" spans="1:34" ht="20.100000000000001" customHeight="1">
      <c r="A48" s="52" t="s">
        <v>398</v>
      </c>
      <c r="B48" s="228">
        <v>258</v>
      </c>
      <c r="C48" s="386"/>
      <c r="D48" s="228"/>
      <c r="E48" s="228" t="s">
        <v>337</v>
      </c>
      <c r="F48" s="228"/>
      <c r="G48" s="228"/>
      <c r="H48" s="228"/>
      <c r="I48" s="230">
        <f t="shared" si="17"/>
        <v>0</v>
      </c>
      <c r="J48" s="230">
        <f t="shared" si="18"/>
        <v>0</v>
      </c>
      <c r="K48" s="230">
        <f t="shared" si="19"/>
        <v>258</v>
      </c>
      <c r="L48" s="227" t="s">
        <v>35</v>
      </c>
      <c r="M48" s="230">
        <f t="shared" ref="M48:M53" si="24">NORMSDIST((U$44-K48)/Z$44)*100</f>
        <v>100</v>
      </c>
      <c r="N48" s="230">
        <f t="shared" ref="N48:N53" si="25">NORMSDIST((V$44-K48)/Z$44)*100</f>
        <v>100</v>
      </c>
      <c r="O48" s="243" t="s">
        <v>349</v>
      </c>
      <c r="P48" s="41">
        <f t="shared" si="23"/>
        <v>69.3</v>
      </c>
      <c r="Q48" s="44" t="s">
        <v>345</v>
      </c>
      <c r="R48" s="318" t="s">
        <v>399</v>
      </c>
      <c r="S48" s="102" t="s">
        <v>397</v>
      </c>
      <c r="T48" s="102" t="s">
        <v>343</v>
      </c>
      <c r="U48" s="199">
        <f>'29年度合否判定資料（20170224）'!S34</f>
        <v>802</v>
      </c>
      <c r="V48" s="230">
        <f t="shared" si="20"/>
        <v>812</v>
      </c>
      <c r="W48" s="148">
        <v>1.5344827586206897</v>
      </c>
      <c r="X48" s="196">
        <f t="shared" si="21"/>
        <v>1.407</v>
      </c>
      <c r="Y48" s="197">
        <f t="shared" si="22"/>
        <v>71.099999999999994</v>
      </c>
      <c r="Z48" s="104">
        <v>50</v>
      </c>
      <c r="AA48" s="306"/>
      <c r="AB48" s="148">
        <v>1.5344827586206897</v>
      </c>
      <c r="AC48" s="154">
        <v>-4</v>
      </c>
      <c r="AD48" s="155">
        <v>0.93251533742331283</v>
      </c>
      <c r="AE48" s="155">
        <v>0.96111111111111114</v>
      </c>
      <c r="AF48" s="155">
        <v>0.9731182795698925</v>
      </c>
      <c r="AG48" s="156">
        <v>166</v>
      </c>
      <c r="AH48" s="156">
        <v>118</v>
      </c>
    </row>
    <row r="49" spans="1:34" ht="20.100000000000001" customHeight="1">
      <c r="A49" s="67" t="s">
        <v>400</v>
      </c>
      <c r="B49" s="95">
        <v>240</v>
      </c>
      <c r="C49" s="327">
        <v>88</v>
      </c>
      <c r="D49" s="95">
        <v>86</v>
      </c>
      <c r="E49" s="95" t="s">
        <v>337</v>
      </c>
      <c r="F49" s="95">
        <v>95</v>
      </c>
      <c r="G49" s="95">
        <v>52</v>
      </c>
      <c r="H49" s="95">
        <v>78</v>
      </c>
      <c r="I49" s="15">
        <f t="shared" si="17"/>
        <v>269</v>
      </c>
      <c r="J49" s="15">
        <f t="shared" si="18"/>
        <v>399</v>
      </c>
      <c r="K49" s="15">
        <f t="shared" si="19"/>
        <v>799</v>
      </c>
      <c r="L49" s="21" t="s">
        <v>35</v>
      </c>
      <c r="M49" s="15">
        <f t="shared" si="24"/>
        <v>67.003144633940636</v>
      </c>
      <c r="N49" s="15">
        <f t="shared" si="25"/>
        <v>73.891370030713844</v>
      </c>
      <c r="O49" s="94" t="s">
        <v>349</v>
      </c>
      <c r="P49" s="41">
        <f t="shared" si="23"/>
        <v>69.3</v>
      </c>
      <c r="Q49" s="30" t="s">
        <v>338</v>
      </c>
      <c r="R49" s="318" t="s">
        <v>401</v>
      </c>
      <c r="S49" s="34" t="s">
        <v>402</v>
      </c>
      <c r="T49" s="34" t="s">
        <v>343</v>
      </c>
      <c r="U49" s="15">
        <f>'[1]29年度合否判定資料（20170224）'!S35</f>
        <v>796</v>
      </c>
      <c r="V49" s="15">
        <f t="shared" si="20"/>
        <v>806</v>
      </c>
      <c r="W49" s="285">
        <v>1.6033057851239669</v>
      </c>
      <c r="X49" s="286">
        <f t="shared" si="21"/>
        <v>1.512</v>
      </c>
      <c r="Y49" s="287">
        <f t="shared" si="22"/>
        <v>66.100000000000009</v>
      </c>
      <c r="Z49" s="288">
        <v>50</v>
      </c>
      <c r="AA49" s="306"/>
      <c r="AB49" s="285">
        <v>1.6033057851239669</v>
      </c>
      <c r="AC49" s="289">
        <v>9</v>
      </c>
      <c r="AD49" s="290">
        <v>0.95783132530120485</v>
      </c>
      <c r="AE49" s="290">
        <v>0.96039603960396036</v>
      </c>
      <c r="AF49" s="290">
        <v>0.96195652173913049</v>
      </c>
      <c r="AG49" s="291">
        <v>186</v>
      </c>
      <c r="AH49" s="291">
        <v>123</v>
      </c>
    </row>
    <row r="50" spans="1:34" ht="20.100000000000001" customHeight="1">
      <c r="A50" s="52" t="s">
        <v>403</v>
      </c>
      <c r="B50" s="228">
        <v>235</v>
      </c>
      <c r="C50" s="386"/>
      <c r="D50" s="228"/>
      <c r="E50" s="228" t="s">
        <v>337</v>
      </c>
      <c r="F50" s="228"/>
      <c r="G50" s="228"/>
      <c r="H50" s="228"/>
      <c r="I50" s="230">
        <f t="shared" si="17"/>
        <v>0</v>
      </c>
      <c r="J50" s="230">
        <f t="shared" si="18"/>
        <v>0</v>
      </c>
      <c r="K50" s="230">
        <f t="shared" si="19"/>
        <v>235</v>
      </c>
      <c r="L50" s="227" t="s">
        <v>35</v>
      </c>
      <c r="M50" s="230">
        <f t="shared" si="24"/>
        <v>100</v>
      </c>
      <c r="N50" s="230">
        <f t="shared" si="25"/>
        <v>100</v>
      </c>
      <c r="O50" s="229" t="s">
        <v>338</v>
      </c>
      <c r="P50" s="41">
        <f t="shared" si="23"/>
        <v>69.3</v>
      </c>
      <c r="Q50" s="30" t="s">
        <v>338</v>
      </c>
      <c r="R50" s="318" t="s">
        <v>404</v>
      </c>
      <c r="S50" s="102" t="s">
        <v>405</v>
      </c>
      <c r="T50" s="102" t="s">
        <v>339</v>
      </c>
      <c r="U50" s="199">
        <f>'29年度合否判定資料（20170224）'!S36</f>
        <v>783</v>
      </c>
      <c r="V50" s="230">
        <f t="shared" si="20"/>
        <v>793</v>
      </c>
      <c r="W50" s="148">
        <v>2.1287878787878789</v>
      </c>
      <c r="X50" s="196">
        <f t="shared" si="21"/>
        <v>2.1829999999999998</v>
      </c>
      <c r="Y50" s="197">
        <f t="shared" si="22"/>
        <v>45.800000000000004</v>
      </c>
      <c r="Z50" s="104">
        <v>50</v>
      </c>
      <c r="AA50" s="306"/>
      <c r="AB50" s="148">
        <v>2.1287878787878789</v>
      </c>
      <c r="AC50" s="154">
        <v>-9</v>
      </c>
      <c r="AD50" s="155">
        <v>0.92405063291139244</v>
      </c>
      <c r="AE50" s="155">
        <v>0.91699604743083007</v>
      </c>
      <c r="AF50" s="155">
        <v>0.952191235059761</v>
      </c>
      <c r="AG50" s="156">
        <v>262</v>
      </c>
      <c r="AH50" s="156">
        <v>120</v>
      </c>
    </row>
    <row r="51" spans="1:34" ht="20.100000000000001" customHeight="1">
      <c r="A51" s="178" t="s">
        <v>406</v>
      </c>
      <c r="B51" s="179">
        <v>221</v>
      </c>
      <c r="C51" s="386"/>
      <c r="D51" s="228"/>
      <c r="E51" s="228" t="s">
        <v>337</v>
      </c>
      <c r="F51" s="228"/>
      <c r="G51" s="228"/>
      <c r="H51" s="228"/>
      <c r="I51" s="230">
        <f t="shared" si="17"/>
        <v>0</v>
      </c>
      <c r="J51" s="230">
        <f t="shared" si="18"/>
        <v>0</v>
      </c>
      <c r="K51" s="230">
        <f t="shared" si="19"/>
        <v>221</v>
      </c>
      <c r="L51" s="227" t="s">
        <v>35</v>
      </c>
      <c r="M51" s="230">
        <f t="shared" si="24"/>
        <v>100</v>
      </c>
      <c r="N51" s="230">
        <f t="shared" si="25"/>
        <v>100</v>
      </c>
      <c r="O51" s="243" t="s">
        <v>345</v>
      </c>
      <c r="P51" s="41">
        <f t="shared" si="23"/>
        <v>69.3</v>
      </c>
      <c r="Q51" s="30" t="s">
        <v>345</v>
      </c>
      <c r="R51" s="318" t="s">
        <v>407</v>
      </c>
      <c r="S51" s="102" t="s">
        <v>405</v>
      </c>
      <c r="T51" s="102" t="s">
        <v>343</v>
      </c>
      <c r="U51" s="199">
        <f>'29年度合否判定資料（20170224）'!S37</f>
        <v>806</v>
      </c>
      <c r="V51" s="230">
        <f t="shared" si="20"/>
        <v>816</v>
      </c>
      <c r="W51" s="148">
        <v>2.1557377049180326</v>
      </c>
      <c r="X51" s="196">
        <f t="shared" si="21"/>
        <v>1.8320000000000001</v>
      </c>
      <c r="Y51" s="197">
        <f t="shared" si="22"/>
        <v>54.6</v>
      </c>
      <c r="Z51" s="104">
        <v>50</v>
      </c>
      <c r="AA51" s="306"/>
      <c r="AB51" s="148">
        <v>2.1557377049180326</v>
      </c>
      <c r="AC51" s="154">
        <v>-3</v>
      </c>
      <c r="AD51" s="155">
        <v>0.95378151260504207</v>
      </c>
      <c r="AE51" s="155">
        <v>0.97111913357400725</v>
      </c>
      <c r="AF51" s="155">
        <v>0.97857142857142854</v>
      </c>
      <c r="AG51" s="156">
        <v>251</v>
      </c>
      <c r="AH51" s="156">
        <v>137</v>
      </c>
    </row>
    <row r="52" spans="1:34" ht="20.100000000000001" customHeight="1">
      <c r="A52" s="34" t="s">
        <v>408</v>
      </c>
      <c r="B52" s="46">
        <v>272</v>
      </c>
      <c r="C52" s="327">
        <v>98</v>
      </c>
      <c r="D52" s="95">
        <v>83</v>
      </c>
      <c r="E52" s="95" t="s">
        <v>337</v>
      </c>
      <c r="F52" s="95">
        <v>94</v>
      </c>
      <c r="G52" s="95">
        <v>79</v>
      </c>
      <c r="H52" s="95">
        <v>80</v>
      </c>
      <c r="I52" s="15">
        <f t="shared" si="17"/>
        <v>275</v>
      </c>
      <c r="J52" s="15">
        <f t="shared" si="18"/>
        <v>434</v>
      </c>
      <c r="K52" s="15">
        <f t="shared" si="19"/>
        <v>880</v>
      </c>
      <c r="L52" s="21" t="s">
        <v>35</v>
      </c>
      <c r="M52" s="15">
        <f t="shared" si="24"/>
        <v>11.900010745520067</v>
      </c>
      <c r="N52" s="15">
        <f t="shared" si="25"/>
        <v>16.354305932769236</v>
      </c>
      <c r="O52" s="34" t="s">
        <v>338</v>
      </c>
      <c r="P52" s="41">
        <f t="shared" si="23"/>
        <v>69.3</v>
      </c>
      <c r="Q52" s="30" t="s">
        <v>338</v>
      </c>
      <c r="R52" s="318" t="s">
        <v>409</v>
      </c>
      <c r="S52" s="102" t="s">
        <v>410</v>
      </c>
      <c r="T52" s="102" t="s">
        <v>339</v>
      </c>
      <c r="U52" s="199">
        <f>'29年度合否判定資料（20170224）'!S38</f>
        <v>757</v>
      </c>
      <c r="V52" s="230">
        <f t="shared" si="20"/>
        <v>767</v>
      </c>
      <c r="W52" s="148">
        <v>1.5984848484848484</v>
      </c>
      <c r="X52" s="196">
        <f t="shared" si="21"/>
        <v>1.486</v>
      </c>
      <c r="Y52" s="197">
        <f t="shared" si="22"/>
        <v>67.300000000000011</v>
      </c>
      <c r="Z52" s="104">
        <v>50</v>
      </c>
      <c r="AA52" s="306"/>
      <c r="AB52" s="148">
        <v>1.5984848484848484</v>
      </c>
      <c r="AC52" s="154">
        <v>-11</v>
      </c>
      <c r="AD52" s="155">
        <v>0.93333333333333335</v>
      </c>
      <c r="AE52" s="155">
        <v>0.88181818181818183</v>
      </c>
      <c r="AF52" s="155">
        <v>0.892018779342723</v>
      </c>
      <c r="AG52" s="156">
        <v>205</v>
      </c>
      <c r="AH52" s="156">
        <v>138</v>
      </c>
    </row>
    <row r="53" spans="1:34" ht="20.100000000000001" customHeight="1">
      <c r="A53" s="345" t="s">
        <v>411</v>
      </c>
      <c r="B53" s="373">
        <v>253</v>
      </c>
      <c r="C53" s="374">
        <v>90</v>
      </c>
      <c r="D53" s="374">
        <v>81</v>
      </c>
      <c r="E53" s="95" t="s">
        <v>337</v>
      </c>
      <c r="F53" s="374">
        <v>100</v>
      </c>
      <c r="G53" s="374">
        <v>68</v>
      </c>
      <c r="H53" s="374">
        <v>96</v>
      </c>
      <c r="I53" s="15">
        <f t="shared" si="17"/>
        <v>271</v>
      </c>
      <c r="J53" s="15">
        <f t="shared" si="18"/>
        <v>435</v>
      </c>
      <c r="K53" s="15">
        <f t="shared" si="19"/>
        <v>862</v>
      </c>
      <c r="L53" s="21" t="s">
        <v>35</v>
      </c>
      <c r="M53" s="15">
        <f t="shared" si="24"/>
        <v>20.610805358581306</v>
      </c>
      <c r="N53" s="15">
        <f t="shared" si="25"/>
        <v>26.762889346898298</v>
      </c>
      <c r="O53" s="34" t="s">
        <v>338</v>
      </c>
      <c r="P53" s="41">
        <f t="shared" si="23"/>
        <v>69.3</v>
      </c>
      <c r="Q53" s="30" t="s">
        <v>338</v>
      </c>
      <c r="R53" s="284">
        <v>4024130</v>
      </c>
      <c r="S53" s="102" t="s">
        <v>410</v>
      </c>
      <c r="T53" s="102" t="s">
        <v>343</v>
      </c>
      <c r="U53" s="199">
        <f>'29年度合否判定資料（20170224）'!S39</f>
        <v>768</v>
      </c>
      <c r="V53" s="230">
        <f t="shared" si="20"/>
        <v>778</v>
      </c>
      <c r="W53" s="148">
        <v>1.6721311475409837</v>
      </c>
      <c r="X53" s="196">
        <f t="shared" si="21"/>
        <v>1.552</v>
      </c>
      <c r="Y53" s="197">
        <f t="shared" si="22"/>
        <v>64.400000000000006</v>
      </c>
      <c r="Z53" s="104">
        <v>50</v>
      </c>
      <c r="AA53" s="306"/>
      <c r="AB53" s="148">
        <v>1.6721311475409837</v>
      </c>
      <c r="AC53" s="154">
        <v>-7</v>
      </c>
      <c r="AD53" s="155">
        <v>0.98453608247422686</v>
      </c>
      <c r="AE53" s="155">
        <v>0.95783132530120485</v>
      </c>
      <c r="AF53" s="155">
        <v>0.96039603960396036</v>
      </c>
      <c r="AG53" s="156">
        <v>194</v>
      </c>
      <c r="AH53" s="156">
        <v>125</v>
      </c>
    </row>
    <row r="54" spans="1:34" ht="20.100000000000001" customHeight="1">
      <c r="A54" s="253" t="s">
        <v>412</v>
      </c>
      <c r="B54" s="339">
        <v>212</v>
      </c>
      <c r="C54" s="386"/>
      <c r="D54" s="228"/>
      <c r="E54" s="228" t="s">
        <v>337</v>
      </c>
      <c r="F54" s="228"/>
      <c r="G54" s="228"/>
      <c r="H54" s="228"/>
      <c r="I54" s="230">
        <f t="shared" si="17"/>
        <v>0</v>
      </c>
      <c r="J54" s="230">
        <f t="shared" si="18"/>
        <v>0</v>
      </c>
      <c r="K54" s="230">
        <f t="shared" si="19"/>
        <v>212</v>
      </c>
      <c r="L54" s="243" t="s">
        <v>413</v>
      </c>
      <c r="M54" s="230">
        <f>NORMSDIST((U$47-K54)/Z$47)*100</f>
        <v>100</v>
      </c>
      <c r="N54" s="230">
        <f>NORMSDIST((V$47-K54)/Z$47)*100</f>
        <v>100</v>
      </c>
      <c r="O54" s="229" t="s">
        <v>338</v>
      </c>
      <c r="P54" s="41">
        <f>Y$47</f>
        <v>84.2</v>
      </c>
      <c r="Q54" s="30" t="s">
        <v>338</v>
      </c>
      <c r="S54" s="102" t="s">
        <v>414</v>
      </c>
      <c r="T54" s="102" t="s">
        <v>343</v>
      </c>
      <c r="U54" s="199">
        <f>'29年度合否判定資料（20170224）'!S40</f>
        <v>793</v>
      </c>
      <c r="V54" s="230">
        <f t="shared" si="20"/>
        <v>803</v>
      </c>
      <c r="W54" s="148">
        <v>1.3553719008264462</v>
      </c>
      <c r="X54" s="196">
        <f t="shared" si="21"/>
        <v>1.3009999999999999</v>
      </c>
      <c r="Y54" s="197">
        <f t="shared" si="22"/>
        <v>76.900000000000006</v>
      </c>
      <c r="Z54" s="104">
        <v>50</v>
      </c>
      <c r="AA54" s="306"/>
      <c r="AB54" s="148">
        <v>1.3553719008264462</v>
      </c>
      <c r="AC54" s="154">
        <v>24</v>
      </c>
      <c r="AD54" s="155">
        <v>0.97446808510638294</v>
      </c>
      <c r="AE54" s="155">
        <v>0.98536585365853657</v>
      </c>
      <c r="AF54" s="155">
        <v>0.97752808988764039</v>
      </c>
      <c r="AG54" s="156">
        <v>160</v>
      </c>
      <c r="AH54" s="156">
        <v>123</v>
      </c>
    </row>
    <row r="55" spans="1:34" ht="20.100000000000001" customHeight="1">
      <c r="A55" s="253" t="s">
        <v>415</v>
      </c>
      <c r="B55" s="339">
        <v>230</v>
      </c>
      <c r="C55" s="231"/>
      <c r="D55" s="230"/>
      <c r="E55" s="228" t="s">
        <v>337</v>
      </c>
      <c r="F55" s="230"/>
      <c r="G55" s="230"/>
      <c r="H55" s="230"/>
      <c r="I55" s="230">
        <f t="shared" si="17"/>
        <v>0</v>
      </c>
      <c r="J55" s="230">
        <f t="shared" si="18"/>
        <v>0</v>
      </c>
      <c r="K55" s="230">
        <f t="shared" si="19"/>
        <v>230</v>
      </c>
      <c r="L55" s="243" t="s">
        <v>413</v>
      </c>
      <c r="M55" s="230">
        <f>NORMSDIST((U$47-K55)/Z$47)*100</f>
        <v>100</v>
      </c>
      <c r="N55" s="230">
        <f>NORMSDIST((V$47-K55)/Z$47)*100</f>
        <v>100</v>
      </c>
      <c r="O55" s="229" t="s">
        <v>338</v>
      </c>
      <c r="P55" s="41">
        <f>Y$48</f>
        <v>71.099999999999994</v>
      </c>
      <c r="Q55" s="30" t="s">
        <v>338</v>
      </c>
      <c r="R55" s="389"/>
      <c r="S55" s="34" t="s">
        <v>416</v>
      </c>
      <c r="T55" s="34" t="s">
        <v>343</v>
      </c>
      <c r="U55" s="15">
        <f>'29年度合否判定資料（20170224）'!S41</f>
        <v>778</v>
      </c>
      <c r="V55" s="15">
        <f t="shared" si="20"/>
        <v>788</v>
      </c>
      <c r="W55" s="285">
        <v>1.6611570247933884</v>
      </c>
      <c r="X55" s="286">
        <f t="shared" si="21"/>
        <v>1.536</v>
      </c>
      <c r="Y55" s="287">
        <f t="shared" si="22"/>
        <v>65.100000000000009</v>
      </c>
      <c r="Z55" s="288">
        <v>50</v>
      </c>
      <c r="AA55" s="306"/>
      <c r="AB55" s="285">
        <v>1.6611570247933884</v>
      </c>
      <c r="AC55" s="289">
        <v>0</v>
      </c>
      <c r="AD55" s="290">
        <v>0.97663551401869164</v>
      </c>
      <c r="AE55" s="290">
        <v>0.93574297188755018</v>
      </c>
      <c r="AF55" s="290">
        <v>0.95067264573991028</v>
      </c>
      <c r="AG55" s="291">
        <v>192</v>
      </c>
      <c r="AH55" s="291">
        <v>125</v>
      </c>
    </row>
    <row r="56" spans="1:34" ht="20.100000000000001" customHeight="1">
      <c r="A56" s="52" t="s">
        <v>417</v>
      </c>
      <c r="B56" s="228">
        <v>216</v>
      </c>
      <c r="C56" s="386"/>
      <c r="D56" s="228"/>
      <c r="E56" s="228" t="s">
        <v>337</v>
      </c>
      <c r="F56" s="228"/>
      <c r="G56" s="228"/>
      <c r="H56" s="228"/>
      <c r="I56" s="230">
        <f t="shared" si="17"/>
        <v>0</v>
      </c>
      <c r="J56" s="230">
        <f t="shared" si="18"/>
        <v>0</v>
      </c>
      <c r="K56" s="230">
        <f t="shared" si="19"/>
        <v>216</v>
      </c>
      <c r="L56" s="243" t="s">
        <v>405</v>
      </c>
      <c r="M56" s="230">
        <f>NORMSDIST((U$50-K56)/Z$50)*100</f>
        <v>100</v>
      </c>
      <c r="N56" s="230">
        <f>NORMSDIST((V$50-K56)/Z$50)*100</f>
        <v>100</v>
      </c>
      <c r="O56" s="243" t="s">
        <v>345</v>
      </c>
      <c r="P56" s="41">
        <f>Y$50</f>
        <v>45.800000000000004</v>
      </c>
      <c r="Q56" s="30" t="s">
        <v>345</v>
      </c>
      <c r="R56" s="389"/>
      <c r="S56" s="34" t="s">
        <v>418</v>
      </c>
      <c r="T56" s="34" t="s">
        <v>343</v>
      </c>
      <c r="U56" s="15">
        <f>'29年度合否判定資料（20170224）'!S42</f>
        <v>747</v>
      </c>
      <c r="V56" s="15">
        <f t="shared" si="20"/>
        <v>757</v>
      </c>
      <c r="W56" s="285">
        <v>1.9624060150375939</v>
      </c>
      <c r="X56" s="286">
        <f t="shared" si="21"/>
        <v>1.7649999999999999</v>
      </c>
      <c r="Y56" s="287">
        <f t="shared" si="22"/>
        <v>56.699999999999996</v>
      </c>
      <c r="Z56" s="288">
        <v>50</v>
      </c>
      <c r="AA56" s="306"/>
      <c r="AB56" s="285">
        <v>1.9624060150375939</v>
      </c>
      <c r="AC56" s="289">
        <v>-2</v>
      </c>
      <c r="AD56" s="290">
        <v>0.92369477911646591</v>
      </c>
      <c r="AE56" s="290">
        <v>0.92116182572614103</v>
      </c>
      <c r="AF56" s="290">
        <v>0.92268041237113407</v>
      </c>
      <c r="AG56" s="291">
        <v>240</v>
      </c>
      <c r="AH56" s="291">
        <v>136</v>
      </c>
    </row>
    <row r="57" spans="1:34" ht="20.100000000000001" customHeight="1">
      <c r="A57" s="253" t="s">
        <v>419</v>
      </c>
      <c r="B57" s="340">
        <v>230</v>
      </c>
      <c r="C57" s="386"/>
      <c r="D57" s="228"/>
      <c r="E57" s="228" t="s">
        <v>337</v>
      </c>
      <c r="F57" s="228"/>
      <c r="G57" s="228"/>
      <c r="H57" s="228"/>
      <c r="I57" s="230">
        <f t="shared" si="17"/>
        <v>0</v>
      </c>
      <c r="J57" s="230">
        <f t="shared" si="18"/>
        <v>0</v>
      </c>
      <c r="K57" s="230">
        <f t="shared" si="19"/>
        <v>230</v>
      </c>
      <c r="L57" s="229" t="s">
        <v>410</v>
      </c>
      <c r="M57" s="230">
        <f>NORMSDIST((U$52-K57)/Z$52)*100</f>
        <v>100</v>
      </c>
      <c r="N57" s="230">
        <f>NORMSDIST((V$52-K57)/Z$52)*100</f>
        <v>100</v>
      </c>
      <c r="O57" s="229" t="s">
        <v>338</v>
      </c>
      <c r="P57" s="41">
        <f>Y$52</f>
        <v>67.300000000000011</v>
      </c>
      <c r="Q57" s="30" t="s">
        <v>338</v>
      </c>
      <c r="R57" s="389"/>
      <c r="S57" s="102" t="s">
        <v>54</v>
      </c>
      <c r="T57" s="102" t="s">
        <v>337</v>
      </c>
      <c r="U57" s="199">
        <f>'29年度合否判定資料（20170224）'!S43</f>
        <v>765</v>
      </c>
      <c r="V57" s="230">
        <f t="shared" si="20"/>
        <v>775</v>
      </c>
      <c r="W57" s="149">
        <v>1.8231292517006803</v>
      </c>
      <c r="X57" s="196">
        <f t="shared" si="21"/>
        <v>1.4530000000000001</v>
      </c>
      <c r="Y57" s="197">
        <f t="shared" si="22"/>
        <v>68.8</v>
      </c>
      <c r="Z57" s="104">
        <v>50</v>
      </c>
      <c r="AA57" s="306"/>
      <c r="AB57" s="149">
        <v>1.8231292517006803</v>
      </c>
      <c r="AC57" s="157">
        <v>-4</v>
      </c>
      <c r="AD57" s="158">
        <v>0.90878378378378377</v>
      </c>
      <c r="AE57" s="160">
        <v>0.82868525896414347</v>
      </c>
      <c r="AF57" s="158">
        <v>0.87283236994219648</v>
      </c>
      <c r="AG57" s="159">
        <v>234</v>
      </c>
      <c r="AH57" s="159">
        <v>161</v>
      </c>
    </row>
    <row r="58" spans="1:34" ht="20.100000000000001" customHeight="1">
      <c r="A58" s="345" t="s">
        <v>420</v>
      </c>
      <c r="B58" s="373">
        <v>193</v>
      </c>
      <c r="C58" s="374">
        <v>89</v>
      </c>
      <c r="D58" s="374">
        <v>78</v>
      </c>
      <c r="E58" s="95" t="s">
        <v>337</v>
      </c>
      <c r="F58" s="374">
        <v>80</v>
      </c>
      <c r="G58" s="374">
        <v>82</v>
      </c>
      <c r="H58" s="374">
        <v>82</v>
      </c>
      <c r="I58" s="15">
        <f t="shared" si="17"/>
        <v>247</v>
      </c>
      <c r="J58" s="15">
        <f t="shared" si="18"/>
        <v>411</v>
      </c>
      <c r="K58" s="15">
        <f t="shared" si="19"/>
        <v>768</v>
      </c>
      <c r="L58" s="34" t="s">
        <v>410</v>
      </c>
      <c r="M58" s="15">
        <f>NORMSDIST((U$52-K58)/Z$52)*100</f>
        <v>41.293557735178538</v>
      </c>
      <c r="N58" s="15">
        <f>NORMSDIST((V$52-K58)/Z$52)*100</f>
        <v>49.202168628309799</v>
      </c>
      <c r="O58" s="34" t="s">
        <v>338</v>
      </c>
      <c r="P58" s="41">
        <f>Y$52</f>
        <v>67.300000000000011</v>
      </c>
      <c r="Q58" s="30" t="s">
        <v>338</v>
      </c>
      <c r="R58" s="224"/>
      <c r="S58" s="102" t="s">
        <v>46</v>
      </c>
      <c r="T58" s="102" t="s">
        <v>339</v>
      </c>
      <c r="U58" s="199">
        <f>'29年度合否判定資料（20170224）'!S44</f>
        <v>737</v>
      </c>
      <c r="V58" s="230">
        <f t="shared" si="20"/>
        <v>747</v>
      </c>
      <c r="W58" s="148">
        <v>1.6711409395973154</v>
      </c>
      <c r="X58" s="196">
        <f t="shared" si="21"/>
        <v>1.4239999999999999</v>
      </c>
      <c r="Y58" s="197">
        <f t="shared" si="22"/>
        <v>70.199999999999989</v>
      </c>
      <c r="Z58" s="104">
        <v>50</v>
      </c>
      <c r="AA58" s="306"/>
      <c r="AB58" s="148">
        <v>1.6711409395973154</v>
      </c>
      <c r="AC58" s="154">
        <v>-5</v>
      </c>
      <c r="AD58" s="155">
        <v>0.87931034482758619</v>
      </c>
      <c r="AE58" s="155">
        <v>0.88593155893536124</v>
      </c>
      <c r="AF58" s="155">
        <v>0.87029288702928875</v>
      </c>
      <c r="AG58" s="156">
        <v>215</v>
      </c>
      <c r="AH58" s="156">
        <v>151</v>
      </c>
    </row>
    <row r="59" spans="1:34" ht="20.100000000000001" customHeight="1">
      <c r="A59" s="253" t="s">
        <v>421</v>
      </c>
      <c r="B59" s="339">
        <v>207</v>
      </c>
      <c r="C59" s="231"/>
      <c r="D59" s="230"/>
      <c r="E59" s="228" t="s">
        <v>337</v>
      </c>
      <c r="F59" s="230"/>
      <c r="G59" s="230"/>
      <c r="H59" s="230"/>
      <c r="I59" s="230">
        <f t="shared" si="17"/>
        <v>0</v>
      </c>
      <c r="J59" s="230">
        <f t="shared" si="18"/>
        <v>0</v>
      </c>
      <c r="K59" s="230">
        <f t="shared" si="19"/>
        <v>207</v>
      </c>
      <c r="L59" s="229" t="s">
        <v>410</v>
      </c>
      <c r="M59" s="230">
        <f>NORMSDIST((U$52-K59)/Z$52)*100</f>
        <v>100</v>
      </c>
      <c r="N59" s="230">
        <f>NORMSDIST((V$52-K59)/Z$52)*100</f>
        <v>100</v>
      </c>
      <c r="O59" s="243" t="s">
        <v>345</v>
      </c>
      <c r="P59" s="41">
        <f>Y$52</f>
        <v>67.300000000000011</v>
      </c>
      <c r="Q59" s="30" t="s">
        <v>345</v>
      </c>
      <c r="R59" s="71"/>
      <c r="S59" s="102" t="s">
        <v>46</v>
      </c>
      <c r="T59" s="102" t="s">
        <v>343</v>
      </c>
      <c r="U59" s="199">
        <f>'29年度合否判定資料（20170224）'!S45</f>
        <v>766</v>
      </c>
      <c r="V59" s="230">
        <f t="shared" si="20"/>
        <v>776</v>
      </c>
      <c r="W59" s="148">
        <v>1.6131386861313868</v>
      </c>
      <c r="X59" s="196">
        <f t="shared" si="21"/>
        <v>1.496</v>
      </c>
      <c r="Y59" s="197">
        <f t="shared" si="22"/>
        <v>66.8</v>
      </c>
      <c r="Z59" s="104">
        <v>50</v>
      </c>
      <c r="AA59" s="306"/>
      <c r="AB59" s="148">
        <v>1.6131386861313868</v>
      </c>
      <c r="AC59" s="154">
        <v>-3</v>
      </c>
      <c r="AD59" s="155">
        <v>0.93532338308457708</v>
      </c>
      <c r="AE59" s="155">
        <v>0.97663551401869164</v>
      </c>
      <c r="AF59" s="155">
        <v>0.93574297188755018</v>
      </c>
      <c r="AG59" s="156">
        <v>211</v>
      </c>
      <c r="AH59" s="156">
        <v>141</v>
      </c>
    </row>
    <row r="60" spans="1:34" ht="20.100000000000001" customHeight="1">
      <c r="A60" s="253" t="s">
        <v>422</v>
      </c>
      <c r="B60" s="339">
        <v>221</v>
      </c>
      <c r="C60" s="231"/>
      <c r="D60" s="230"/>
      <c r="E60" s="228" t="s">
        <v>337</v>
      </c>
      <c r="F60" s="230"/>
      <c r="G60" s="230"/>
      <c r="H60" s="230"/>
      <c r="I60" s="230">
        <f t="shared" si="17"/>
        <v>0</v>
      </c>
      <c r="J60" s="230">
        <f t="shared" si="18"/>
        <v>0</v>
      </c>
      <c r="K60" s="230">
        <f t="shared" si="19"/>
        <v>221</v>
      </c>
      <c r="L60" s="229" t="s">
        <v>410</v>
      </c>
      <c r="M60" s="230">
        <f>NORMSDIST((U$52-K60)/Z$52)*100</f>
        <v>100</v>
      </c>
      <c r="N60" s="230">
        <f>NORMSDIST((V$52-K60)/Z$52)*100</f>
        <v>100</v>
      </c>
      <c r="O60" s="243" t="s">
        <v>345</v>
      </c>
      <c r="P60" s="41">
        <f>Y$52</f>
        <v>67.300000000000011</v>
      </c>
      <c r="Q60" s="72"/>
      <c r="R60" s="71"/>
      <c r="S60" s="229" t="s">
        <v>423</v>
      </c>
      <c r="T60" s="229" t="s">
        <v>337</v>
      </c>
      <c r="U60" s="199">
        <f>'29年度合否判定資料（20170224）'!S46</f>
        <v>742</v>
      </c>
      <c r="V60" s="230">
        <f t="shared" si="20"/>
        <v>752</v>
      </c>
      <c r="W60" s="149">
        <v>1.8392857142857142</v>
      </c>
      <c r="X60" s="196">
        <f t="shared" si="21"/>
        <v>1.5609999999999999</v>
      </c>
      <c r="Y60" s="197">
        <f t="shared" si="22"/>
        <v>64.099999999999994</v>
      </c>
      <c r="Z60" s="104">
        <v>50</v>
      </c>
      <c r="AA60" s="306"/>
      <c r="AB60" s="149">
        <v>1.8392857142857142</v>
      </c>
      <c r="AC60" s="157">
        <v>-14</v>
      </c>
      <c r="AD60" s="158">
        <v>0.95454545454545459</v>
      </c>
      <c r="AE60" s="158">
        <v>0.93700787401574803</v>
      </c>
      <c r="AF60" s="158">
        <v>0.93670886075949367</v>
      </c>
      <c r="AG60" s="159">
        <v>89</v>
      </c>
      <c r="AH60" s="159">
        <v>57</v>
      </c>
    </row>
    <row r="61" spans="1:34" ht="20.100000000000001" customHeight="1">
      <c r="A61" s="302" t="s">
        <v>424</v>
      </c>
      <c r="B61" s="238">
        <v>216</v>
      </c>
      <c r="C61" s="231"/>
      <c r="D61" s="230"/>
      <c r="E61" s="228" t="s">
        <v>337</v>
      </c>
      <c r="F61" s="230"/>
      <c r="G61" s="230"/>
      <c r="H61" s="230"/>
      <c r="I61" s="230">
        <f t="shared" si="17"/>
        <v>0</v>
      </c>
      <c r="J61" s="230">
        <f t="shared" si="18"/>
        <v>0</v>
      </c>
      <c r="K61" s="230">
        <f t="shared" si="19"/>
        <v>216</v>
      </c>
      <c r="L61" s="229" t="s">
        <v>410</v>
      </c>
      <c r="M61" s="230">
        <f>NORMSDIST((U$52-K61)/Z$52)*100</f>
        <v>100</v>
      </c>
      <c r="N61" s="230">
        <f>NORMSDIST((V$52-K61)/Z$52)*100</f>
        <v>100</v>
      </c>
      <c r="O61" s="229" t="s">
        <v>338</v>
      </c>
      <c r="P61" s="41">
        <f>Y$52</f>
        <v>67.300000000000011</v>
      </c>
      <c r="Q61" s="30" t="s">
        <v>338</v>
      </c>
      <c r="R61" s="71"/>
      <c r="S61" s="229" t="s">
        <v>425</v>
      </c>
      <c r="T61" s="229" t="s">
        <v>339</v>
      </c>
      <c r="U61" s="199">
        <f>'29年度合否判定資料（20170224）'!S47</f>
        <v>720</v>
      </c>
      <c r="V61" s="230">
        <f t="shared" si="20"/>
        <v>730</v>
      </c>
      <c r="W61" s="148">
        <v>1.5909090909090908</v>
      </c>
      <c r="X61" s="196">
        <f t="shared" si="21"/>
        <v>1.5</v>
      </c>
      <c r="Y61" s="197">
        <f t="shared" si="22"/>
        <v>66.7</v>
      </c>
      <c r="Z61" s="104">
        <v>50</v>
      </c>
      <c r="AA61" s="306"/>
      <c r="AB61" s="148">
        <v>1.5909090909090908</v>
      </c>
      <c r="AC61" s="154">
        <v>-13</v>
      </c>
      <c r="AD61" s="155">
        <v>0.96446700507614214</v>
      </c>
      <c r="AE61" s="155">
        <v>0.96195652173913049</v>
      </c>
      <c r="AF61" s="155">
        <v>0.96650717703349287</v>
      </c>
      <c r="AG61" s="156">
        <v>201</v>
      </c>
      <c r="AH61" s="156">
        <v>134</v>
      </c>
    </row>
    <row r="62" spans="1:34" ht="20.100000000000001" customHeight="1">
      <c r="A62" s="303" t="s">
        <v>426</v>
      </c>
      <c r="B62" s="238">
        <v>244</v>
      </c>
      <c r="C62" s="386"/>
      <c r="D62" s="228"/>
      <c r="E62" s="228" t="s">
        <v>337</v>
      </c>
      <c r="F62" s="228"/>
      <c r="G62" s="228"/>
      <c r="H62" s="228"/>
      <c r="I62" s="230">
        <f t="shared" si="17"/>
        <v>0</v>
      </c>
      <c r="J62" s="230">
        <f t="shared" ref="J62:J116" si="26">SUM(C62,D62,F62,G62,H62)</f>
        <v>0</v>
      </c>
      <c r="K62" s="230">
        <f t="shared" ref="K62:K78" si="27">FIXED(J62*1.4,0)+B62</f>
        <v>244</v>
      </c>
      <c r="L62" s="229" t="s">
        <v>410</v>
      </c>
      <c r="M62" s="230">
        <f>NORMSDIST((U$53-K62)/Z$53)*100</f>
        <v>100</v>
      </c>
      <c r="N62" s="230">
        <f>NORMSDIST((V$53-K62)/Z$53)*100</f>
        <v>100</v>
      </c>
      <c r="O62" s="243" t="s">
        <v>345</v>
      </c>
      <c r="P62" s="41">
        <f>Y$53</f>
        <v>64.400000000000006</v>
      </c>
      <c r="Q62" s="30" t="s">
        <v>345</v>
      </c>
      <c r="R62" s="71"/>
      <c r="S62" s="229" t="s">
        <v>425</v>
      </c>
      <c r="T62" s="229" t="s">
        <v>343</v>
      </c>
      <c r="U62" s="199">
        <f>'29年度合否判定資料（20170224）'!S48</f>
        <v>737</v>
      </c>
      <c r="V62" s="230">
        <f t="shared" si="20"/>
        <v>747</v>
      </c>
      <c r="W62" s="148">
        <v>1.5041322314049588</v>
      </c>
      <c r="X62" s="196">
        <f t="shared" si="21"/>
        <v>1.4550000000000001</v>
      </c>
      <c r="Y62" s="197">
        <f t="shared" si="22"/>
        <v>68.7</v>
      </c>
      <c r="Z62" s="104">
        <v>50</v>
      </c>
      <c r="AA62" s="306"/>
      <c r="AB62" s="148">
        <v>1.5041322314049588</v>
      </c>
      <c r="AC62" s="154">
        <v>-3</v>
      </c>
      <c r="AD62" s="155">
        <v>0.97647058823529409</v>
      </c>
      <c r="AE62" s="155">
        <v>0.97714285714285709</v>
      </c>
      <c r="AF62" s="155">
        <v>0.98324022346368711</v>
      </c>
      <c r="AG62" s="156">
        <v>179</v>
      </c>
      <c r="AH62" s="156">
        <v>123</v>
      </c>
    </row>
    <row r="63" spans="1:34" ht="20.100000000000001" customHeight="1">
      <c r="A63" s="302" t="s">
        <v>427</v>
      </c>
      <c r="B63" s="238">
        <v>203</v>
      </c>
      <c r="C63" s="386"/>
      <c r="D63" s="228"/>
      <c r="E63" s="228" t="s">
        <v>337</v>
      </c>
      <c r="F63" s="228"/>
      <c r="G63" s="228"/>
      <c r="H63" s="228"/>
      <c r="I63" s="230">
        <f t="shared" si="17"/>
        <v>0</v>
      </c>
      <c r="J63" s="230">
        <f t="shared" si="26"/>
        <v>0</v>
      </c>
      <c r="K63" s="230">
        <f t="shared" si="27"/>
        <v>203</v>
      </c>
      <c r="L63" s="229" t="s">
        <v>414</v>
      </c>
      <c r="M63" s="230">
        <f>NORMSDIST((U$54-K63)/Z$54)*100</f>
        <v>100</v>
      </c>
      <c r="N63" s="230">
        <f>NORMSDIST((V$54-K63)/Z$54)*100</f>
        <v>100</v>
      </c>
      <c r="O63" s="243" t="s">
        <v>345</v>
      </c>
      <c r="P63" s="41">
        <f>Y$54</f>
        <v>76.900000000000006</v>
      </c>
      <c r="Q63" s="30" t="s">
        <v>345</v>
      </c>
      <c r="R63" s="43"/>
      <c r="S63" s="102" t="s">
        <v>121</v>
      </c>
      <c r="T63" s="102" t="s">
        <v>339</v>
      </c>
      <c r="U63" s="199">
        <f>'29年度合否判定資料（20170224）'!S49</f>
        <v>719</v>
      </c>
      <c r="V63" s="230">
        <f t="shared" si="20"/>
        <v>729</v>
      </c>
      <c r="W63" s="148">
        <v>1.81</v>
      </c>
      <c r="X63" s="196">
        <f t="shared" si="21"/>
        <v>1.573</v>
      </c>
      <c r="Y63" s="197">
        <f t="shared" si="22"/>
        <v>63.6</v>
      </c>
      <c r="Z63" s="104">
        <v>50</v>
      </c>
      <c r="AA63" s="306"/>
      <c r="AB63" s="148">
        <v>1.81</v>
      </c>
      <c r="AC63" s="154">
        <v>-20</v>
      </c>
      <c r="AD63" s="155">
        <v>0.88888888888888884</v>
      </c>
      <c r="AE63" s="155">
        <v>0.85128205128205126</v>
      </c>
      <c r="AF63" s="155">
        <v>0.94117647058823528</v>
      </c>
      <c r="AG63" s="156">
        <v>162</v>
      </c>
      <c r="AH63" s="156">
        <v>103</v>
      </c>
    </row>
    <row r="64" spans="1:34" ht="20.100000000000001" customHeight="1">
      <c r="A64" s="184" t="s">
        <v>428</v>
      </c>
      <c r="B64" s="183">
        <v>258</v>
      </c>
      <c r="C64" s="386"/>
      <c r="D64" s="228"/>
      <c r="E64" s="228" t="s">
        <v>337</v>
      </c>
      <c r="F64" s="228"/>
      <c r="G64" s="228"/>
      <c r="H64" s="228"/>
      <c r="I64" s="230">
        <f t="shared" si="17"/>
        <v>0</v>
      </c>
      <c r="J64" s="230">
        <f t="shared" si="26"/>
        <v>0</v>
      </c>
      <c r="K64" s="230">
        <f t="shared" si="27"/>
        <v>258</v>
      </c>
      <c r="L64" s="229" t="s">
        <v>414</v>
      </c>
      <c r="M64" s="230">
        <f>NORMSDIST((U$54-K64)/Z$54)*100</f>
        <v>100</v>
      </c>
      <c r="N64" s="230">
        <f>NORMSDIST((V$54-K64)/Z$54)*100</f>
        <v>100</v>
      </c>
      <c r="O64" s="243" t="s">
        <v>349</v>
      </c>
      <c r="P64" s="41">
        <f>Y$54</f>
        <v>76.900000000000006</v>
      </c>
      <c r="Q64" s="30" t="s">
        <v>338</v>
      </c>
      <c r="R64" s="71"/>
      <c r="S64" s="102" t="s">
        <v>121</v>
      </c>
      <c r="T64" s="102" t="s">
        <v>343</v>
      </c>
      <c r="U64" s="199">
        <f>'29年度合否判定資料（20170224）'!S50</f>
        <v>742</v>
      </c>
      <c r="V64" s="230">
        <f t="shared" si="20"/>
        <v>752</v>
      </c>
      <c r="W64" s="148">
        <v>1.8901098901098901</v>
      </c>
      <c r="X64" s="196">
        <f t="shared" si="21"/>
        <v>1.804</v>
      </c>
      <c r="Y64" s="197">
        <f t="shared" si="22"/>
        <v>55.400000000000006</v>
      </c>
      <c r="Z64" s="104">
        <v>50</v>
      </c>
      <c r="AA64" s="306"/>
      <c r="AB64" s="148">
        <v>1.8901098901098901</v>
      </c>
      <c r="AC64" s="154">
        <v>-2</v>
      </c>
      <c r="AD64" s="155">
        <v>0.93063583815028905</v>
      </c>
      <c r="AE64" s="155">
        <v>0.94219653179190754</v>
      </c>
      <c r="AF64" s="155">
        <v>0.93048128342245995</v>
      </c>
      <c r="AG64" s="156">
        <v>166</v>
      </c>
      <c r="AH64" s="156">
        <v>92</v>
      </c>
    </row>
    <row r="65" spans="1:34" ht="20.100000000000001" customHeight="1">
      <c r="A65" s="67" t="s">
        <v>429</v>
      </c>
      <c r="B65" s="74">
        <v>235</v>
      </c>
      <c r="C65" s="403">
        <v>64</v>
      </c>
      <c r="D65" s="403">
        <v>75</v>
      </c>
      <c r="E65" s="95" t="s">
        <v>766</v>
      </c>
      <c r="F65" s="403">
        <v>92</v>
      </c>
      <c r="G65" s="403">
        <v>80</v>
      </c>
      <c r="H65" s="403">
        <v>72</v>
      </c>
      <c r="I65" s="15">
        <f t="shared" si="17"/>
        <v>231</v>
      </c>
      <c r="J65" s="15">
        <f t="shared" si="26"/>
        <v>383</v>
      </c>
      <c r="K65" s="15">
        <f>FIXED((C65+D65*1.5+F65+G65+H65*1.5)*700/600,0)+B65</f>
        <v>768</v>
      </c>
      <c r="L65" s="94" t="s">
        <v>430</v>
      </c>
      <c r="M65" s="15">
        <f>NORMSDIST((U$57-K65)/Z$57)*100</f>
        <v>47.607781734589317</v>
      </c>
      <c r="N65" s="15">
        <f>NORMSDIST((V$57-K65)/Z$57)*100</f>
        <v>55.567000480590643</v>
      </c>
      <c r="O65" s="94" t="s">
        <v>349</v>
      </c>
      <c r="P65" s="41">
        <f>Y$57</f>
        <v>68.8</v>
      </c>
      <c r="Q65" s="30" t="s">
        <v>338</v>
      </c>
      <c r="R65" s="71" t="s">
        <v>767</v>
      </c>
      <c r="S65" s="34" t="s">
        <v>431</v>
      </c>
      <c r="T65" s="34" t="s">
        <v>339</v>
      </c>
      <c r="U65" s="15">
        <f>'29年度合否判定資料（20170224）'!S51</f>
        <v>717</v>
      </c>
      <c r="V65" s="15">
        <f t="shared" si="20"/>
        <v>727</v>
      </c>
      <c r="W65" s="285">
        <v>1.2066115702479339</v>
      </c>
      <c r="X65" s="286">
        <f t="shared" si="21"/>
        <v>1.1719999999999999</v>
      </c>
      <c r="Y65" s="287">
        <f t="shared" si="22"/>
        <v>85.3</v>
      </c>
      <c r="Z65" s="288">
        <v>50</v>
      </c>
      <c r="AA65" s="306"/>
      <c r="AB65" s="285">
        <v>1.2066115702479339</v>
      </c>
      <c r="AC65" s="289">
        <v>20</v>
      </c>
      <c r="AD65" s="290">
        <v>0.98639455782312924</v>
      </c>
      <c r="AE65" s="290">
        <v>0.98425196850393704</v>
      </c>
      <c r="AF65" s="290">
        <v>0.98064516129032253</v>
      </c>
      <c r="AG65" s="291">
        <v>143</v>
      </c>
      <c r="AH65" s="291">
        <v>122</v>
      </c>
    </row>
    <row r="66" spans="1:34" ht="20.100000000000001" customHeight="1">
      <c r="A66" s="94" t="s">
        <v>432</v>
      </c>
      <c r="B66" s="74">
        <v>221</v>
      </c>
      <c r="C66" s="403">
        <v>77</v>
      </c>
      <c r="D66" s="403">
        <v>71</v>
      </c>
      <c r="E66" s="95" t="s">
        <v>766</v>
      </c>
      <c r="F66" s="403">
        <v>92</v>
      </c>
      <c r="G66" s="403">
        <v>78</v>
      </c>
      <c r="H66" s="403">
        <v>72</v>
      </c>
      <c r="I66" s="15">
        <f t="shared" si="17"/>
        <v>240</v>
      </c>
      <c r="J66" s="15">
        <f t="shared" si="26"/>
        <v>390</v>
      </c>
      <c r="K66" s="15">
        <f>FIXED((C66+D66*1.5+F66+G66+H66*1.5)*700/600,0)+B66</f>
        <v>759</v>
      </c>
      <c r="L66" s="94" t="s">
        <v>430</v>
      </c>
      <c r="M66" s="15">
        <f>NORMSDIST((U$57-K66)/Z$57)*100</f>
        <v>54.77584260205839</v>
      </c>
      <c r="N66" s="15">
        <f>NORMSDIST((V$57-K66)/Z$57)*100</f>
        <v>62.551583472332005</v>
      </c>
      <c r="O66" s="94" t="s">
        <v>349</v>
      </c>
      <c r="P66" s="41">
        <f>Y$57</f>
        <v>68.8</v>
      </c>
      <c r="Q66" s="30" t="s">
        <v>338</v>
      </c>
      <c r="R66" s="71"/>
      <c r="S66" s="102" t="s">
        <v>431</v>
      </c>
      <c r="T66" s="102" t="s">
        <v>343</v>
      </c>
      <c r="U66" s="199">
        <f>'29年度合否判定資料（20170224）'!S52</f>
        <v>740</v>
      </c>
      <c r="V66" s="230">
        <f t="shared" si="20"/>
        <v>750</v>
      </c>
      <c r="W66" s="148">
        <v>1.9605263157894737</v>
      </c>
      <c r="X66" s="196">
        <f t="shared" si="21"/>
        <v>1.647</v>
      </c>
      <c r="Y66" s="197">
        <f t="shared" si="22"/>
        <v>60.699999999999996</v>
      </c>
      <c r="Z66" s="104">
        <v>50</v>
      </c>
      <c r="AA66" s="306"/>
      <c r="AB66" s="148">
        <v>1.9605263157894737</v>
      </c>
      <c r="AC66" s="154">
        <v>-7</v>
      </c>
      <c r="AD66" s="155">
        <v>0.94252873563218387</v>
      </c>
      <c r="AE66" s="155">
        <v>0.96273291925465843</v>
      </c>
      <c r="AF66" s="155">
        <v>0.96323529411764708</v>
      </c>
      <c r="AG66" s="156">
        <v>140</v>
      </c>
      <c r="AH66" s="156">
        <v>85</v>
      </c>
    </row>
    <row r="67" spans="1:34" ht="20.100000000000001" customHeight="1">
      <c r="A67" s="52" t="s">
        <v>433</v>
      </c>
      <c r="B67" s="228">
        <v>216</v>
      </c>
      <c r="C67" s="386"/>
      <c r="D67" s="228"/>
      <c r="E67" s="228" t="s">
        <v>337</v>
      </c>
      <c r="F67" s="228"/>
      <c r="G67" s="228"/>
      <c r="H67" s="228"/>
      <c r="I67" s="230">
        <f t="shared" si="17"/>
        <v>0</v>
      </c>
      <c r="J67" s="230">
        <f t="shared" si="26"/>
        <v>0</v>
      </c>
      <c r="K67" s="230">
        <f t="shared" si="27"/>
        <v>216</v>
      </c>
      <c r="L67" s="229" t="s">
        <v>46</v>
      </c>
      <c r="M67" s="230">
        <f>NORMSDIST((U$58-K67)/Z$58)*100</f>
        <v>100</v>
      </c>
      <c r="N67" s="230">
        <f>NORMSDIST((V$58-K67)/Z$58)*100</f>
        <v>100</v>
      </c>
      <c r="O67" s="229" t="s">
        <v>338</v>
      </c>
      <c r="P67" s="41">
        <f>Y$58</f>
        <v>70.199999999999989</v>
      </c>
      <c r="Q67" s="30" t="s">
        <v>338</v>
      </c>
      <c r="R67" s="71"/>
      <c r="S67" s="34" t="s">
        <v>434</v>
      </c>
      <c r="T67" s="34" t="s">
        <v>339</v>
      </c>
      <c r="U67" s="15">
        <f>'29年度合否判定資料（20170224）'!S53</f>
        <v>681</v>
      </c>
      <c r="V67" s="15">
        <f t="shared" si="20"/>
        <v>691</v>
      </c>
      <c r="W67" s="285">
        <v>1.5294117647058822</v>
      </c>
      <c r="X67" s="286">
        <f t="shared" si="21"/>
        <v>1.31</v>
      </c>
      <c r="Y67" s="287">
        <f t="shared" si="22"/>
        <v>76.3</v>
      </c>
      <c r="Z67" s="288">
        <v>50</v>
      </c>
      <c r="AA67" s="306"/>
      <c r="AB67" s="285">
        <v>1.5294117647058822</v>
      </c>
      <c r="AC67" s="289">
        <v>3</v>
      </c>
      <c r="AD67" s="290">
        <v>0.99363057324840764</v>
      </c>
      <c r="AE67" s="290">
        <v>0.97530864197530864</v>
      </c>
      <c r="AF67" s="290">
        <v>0.96531791907514453</v>
      </c>
      <c r="AG67" s="291">
        <v>203</v>
      </c>
      <c r="AH67" s="291">
        <v>155</v>
      </c>
    </row>
    <row r="68" spans="1:34" ht="20.100000000000001" customHeight="1">
      <c r="A68" s="52" t="s">
        <v>435</v>
      </c>
      <c r="B68" s="228">
        <v>212</v>
      </c>
      <c r="C68" s="386"/>
      <c r="D68" s="228"/>
      <c r="E68" s="228" t="s">
        <v>337</v>
      </c>
      <c r="F68" s="228"/>
      <c r="G68" s="228"/>
      <c r="H68" s="228"/>
      <c r="I68" s="230">
        <f t="shared" si="17"/>
        <v>0</v>
      </c>
      <c r="J68" s="230">
        <f t="shared" si="26"/>
        <v>0</v>
      </c>
      <c r="K68" s="230">
        <f t="shared" si="27"/>
        <v>212</v>
      </c>
      <c r="L68" s="229" t="s">
        <v>46</v>
      </c>
      <c r="M68" s="230">
        <f t="shared" ref="M68:M75" si="28">NORMSDIST((U$58-K68)/Z$58)*100</f>
        <v>100</v>
      </c>
      <c r="N68" s="230">
        <f t="shared" ref="N68:N75" si="29">NORMSDIST((V$58-K68)/Z$58)*100</f>
        <v>100</v>
      </c>
      <c r="O68" s="229" t="s">
        <v>338</v>
      </c>
      <c r="P68" s="41">
        <f t="shared" ref="P68:P75" si="30">Y$58</f>
        <v>70.199999999999989</v>
      </c>
      <c r="Q68" s="30" t="s">
        <v>338</v>
      </c>
      <c r="R68" s="71"/>
      <c r="S68" s="34" t="s">
        <v>434</v>
      </c>
      <c r="T68" s="34" t="s">
        <v>343</v>
      </c>
      <c r="U68" s="15">
        <f>'29年度合否判定資料（20170224）'!S54</f>
        <v>711</v>
      </c>
      <c r="V68" s="15">
        <f t="shared" si="20"/>
        <v>721</v>
      </c>
      <c r="W68" s="285">
        <v>1.5572519083969465</v>
      </c>
      <c r="X68" s="286">
        <f t="shared" si="21"/>
        <v>1.496</v>
      </c>
      <c r="Y68" s="287">
        <f t="shared" si="22"/>
        <v>66.8</v>
      </c>
      <c r="Z68" s="288">
        <v>50</v>
      </c>
      <c r="AA68" s="306"/>
      <c r="AB68" s="285">
        <v>1.5572519083969465</v>
      </c>
      <c r="AC68" s="289">
        <v>1</v>
      </c>
      <c r="AD68" s="290">
        <v>0.97660818713450293</v>
      </c>
      <c r="AE68" s="290">
        <v>0.95364238410596025</v>
      </c>
      <c r="AF68" s="290">
        <v>0.98203592814371254</v>
      </c>
      <c r="AG68" s="291">
        <v>199</v>
      </c>
      <c r="AH68" s="291">
        <v>133</v>
      </c>
    </row>
    <row r="69" spans="1:34" ht="20.100000000000001" customHeight="1">
      <c r="A69" s="52" t="s">
        <v>436</v>
      </c>
      <c r="B69" s="228">
        <v>221</v>
      </c>
      <c r="C69" s="386"/>
      <c r="D69" s="228"/>
      <c r="E69" s="228" t="s">
        <v>337</v>
      </c>
      <c r="F69" s="228"/>
      <c r="G69" s="228"/>
      <c r="H69" s="228"/>
      <c r="I69" s="230">
        <f t="shared" si="17"/>
        <v>0</v>
      </c>
      <c r="J69" s="230">
        <f t="shared" si="26"/>
        <v>0</v>
      </c>
      <c r="K69" s="230">
        <f t="shared" si="27"/>
        <v>221</v>
      </c>
      <c r="L69" s="229" t="s">
        <v>46</v>
      </c>
      <c r="M69" s="230">
        <f t="shared" si="28"/>
        <v>100</v>
      </c>
      <c r="N69" s="230">
        <f t="shared" si="29"/>
        <v>100</v>
      </c>
      <c r="O69" s="229" t="s">
        <v>338</v>
      </c>
      <c r="P69" s="41">
        <f t="shared" si="30"/>
        <v>70.199999999999989</v>
      </c>
      <c r="Q69" s="30" t="s">
        <v>338</v>
      </c>
      <c r="R69" s="43"/>
      <c r="S69" s="229" t="s">
        <v>125</v>
      </c>
      <c r="T69" s="229" t="s">
        <v>339</v>
      </c>
      <c r="U69" s="199">
        <f>'29年度合否判定資料（20170224）'!S55</f>
        <v>696</v>
      </c>
      <c r="V69" s="230">
        <f t="shared" si="20"/>
        <v>706</v>
      </c>
      <c r="W69" s="305">
        <v>1.4482758620689655</v>
      </c>
      <c r="X69" s="313">
        <f t="shared" si="21"/>
        <v>1.4</v>
      </c>
      <c r="Y69" s="314">
        <f t="shared" si="22"/>
        <v>71.399999999999991</v>
      </c>
      <c r="Z69" s="230">
        <v>50</v>
      </c>
      <c r="AA69" s="306"/>
      <c r="AB69" s="305">
        <v>1.4482758620689655</v>
      </c>
      <c r="AC69" s="307">
        <v>20</v>
      </c>
      <c r="AD69" s="308">
        <v>0.91764705882352937</v>
      </c>
      <c r="AE69" s="309">
        <v>0.89795918367346939</v>
      </c>
      <c r="AF69" s="310">
        <v>0.91194968553459121</v>
      </c>
      <c r="AG69" s="311">
        <v>147</v>
      </c>
      <c r="AH69" s="312">
        <v>105</v>
      </c>
    </row>
    <row r="70" spans="1:34" ht="20.100000000000001" customHeight="1">
      <c r="A70" s="67" t="s">
        <v>437</v>
      </c>
      <c r="B70" s="95">
        <v>258</v>
      </c>
      <c r="C70" s="327">
        <v>93</v>
      </c>
      <c r="D70" s="95">
        <v>73</v>
      </c>
      <c r="E70" s="95" t="s">
        <v>337</v>
      </c>
      <c r="F70" s="95">
        <v>76</v>
      </c>
      <c r="G70" s="95">
        <v>93</v>
      </c>
      <c r="H70" s="95">
        <v>82</v>
      </c>
      <c r="I70" s="15">
        <f t="shared" si="17"/>
        <v>242</v>
      </c>
      <c r="J70" s="15">
        <f t="shared" si="26"/>
        <v>417</v>
      </c>
      <c r="K70" s="15">
        <f t="shared" si="27"/>
        <v>842</v>
      </c>
      <c r="L70" s="34" t="s">
        <v>46</v>
      </c>
      <c r="M70" s="15">
        <f t="shared" si="28"/>
        <v>1.7864420562816545</v>
      </c>
      <c r="N70" s="15">
        <f t="shared" si="29"/>
        <v>2.8716559816001799</v>
      </c>
      <c r="O70" s="34" t="s">
        <v>338</v>
      </c>
      <c r="P70" s="41">
        <f t="shared" si="30"/>
        <v>70.199999999999989</v>
      </c>
      <c r="Q70" s="30" t="s">
        <v>338</v>
      </c>
      <c r="R70" s="71"/>
      <c r="S70" s="34" t="s">
        <v>125</v>
      </c>
      <c r="T70" s="34" t="s">
        <v>343</v>
      </c>
      <c r="U70" s="15">
        <f>'29年度合否判定資料（20170224）'!S56</f>
        <v>725</v>
      </c>
      <c r="V70" s="15">
        <f t="shared" si="20"/>
        <v>735</v>
      </c>
      <c r="W70" s="297">
        <v>1.4464285714285714</v>
      </c>
      <c r="X70" s="286">
        <f t="shared" si="21"/>
        <v>1.31</v>
      </c>
      <c r="Y70" s="287">
        <f t="shared" si="22"/>
        <v>76.3</v>
      </c>
      <c r="Z70" s="288">
        <v>50</v>
      </c>
      <c r="AA70" s="306"/>
      <c r="AB70" s="297">
        <v>1.4464285714285714</v>
      </c>
      <c r="AC70" s="298">
        <v>12</v>
      </c>
      <c r="AD70" s="290">
        <v>0.97499999999999998</v>
      </c>
      <c r="AE70" s="290">
        <v>0.91818181818181821</v>
      </c>
      <c r="AF70" s="290">
        <v>0.95604395604395609</v>
      </c>
      <c r="AG70" s="299">
        <v>76</v>
      </c>
      <c r="AH70" s="299">
        <v>58</v>
      </c>
    </row>
    <row r="71" spans="1:34" ht="20.100000000000001" customHeight="1">
      <c r="A71" s="52" t="s">
        <v>438</v>
      </c>
      <c r="B71" s="228">
        <v>230</v>
      </c>
      <c r="C71" s="386"/>
      <c r="D71" s="228"/>
      <c r="E71" s="228" t="s">
        <v>337</v>
      </c>
      <c r="F71" s="228"/>
      <c r="G71" s="228"/>
      <c r="H71" s="228"/>
      <c r="I71" s="230">
        <f t="shared" si="17"/>
        <v>0</v>
      </c>
      <c r="J71" s="230">
        <f t="shared" si="26"/>
        <v>0</v>
      </c>
      <c r="K71" s="230">
        <f t="shared" si="27"/>
        <v>230</v>
      </c>
      <c r="L71" s="229" t="s">
        <v>46</v>
      </c>
      <c r="M71" s="230">
        <f t="shared" si="28"/>
        <v>100</v>
      </c>
      <c r="N71" s="230">
        <f t="shared" si="29"/>
        <v>100</v>
      </c>
      <c r="O71" s="229" t="s">
        <v>338</v>
      </c>
      <c r="P71" s="41">
        <f t="shared" si="30"/>
        <v>70.199999999999989</v>
      </c>
      <c r="Q71" s="30" t="s">
        <v>338</v>
      </c>
      <c r="R71" s="71"/>
      <c r="S71" s="102" t="s">
        <v>56</v>
      </c>
      <c r="T71" s="102" t="s">
        <v>339</v>
      </c>
      <c r="U71" s="199">
        <f>'29年度合否判定資料（20170224）'!S57</f>
        <v>696</v>
      </c>
      <c r="V71" s="230">
        <f t="shared" si="20"/>
        <v>706</v>
      </c>
      <c r="W71" s="148">
        <v>1.4051724137931034</v>
      </c>
      <c r="X71" s="196">
        <f t="shared" si="21"/>
        <v>1.2609999999999999</v>
      </c>
      <c r="Y71" s="197">
        <f t="shared" si="22"/>
        <v>79.3</v>
      </c>
      <c r="Z71" s="104">
        <v>60</v>
      </c>
      <c r="AA71" s="306"/>
      <c r="AB71" s="148">
        <v>1.4051724137931034</v>
      </c>
      <c r="AC71" s="154">
        <v>-3</v>
      </c>
      <c r="AD71" s="155">
        <v>0.94845360824742264</v>
      </c>
      <c r="AE71" s="155">
        <v>0.92993630573248409</v>
      </c>
      <c r="AF71" s="155">
        <v>0.93023255813953487</v>
      </c>
      <c r="AG71" s="156">
        <v>150</v>
      </c>
      <c r="AH71" s="156">
        <v>119</v>
      </c>
    </row>
    <row r="72" spans="1:34" ht="20.100000000000001" customHeight="1">
      <c r="A72" s="52" t="s">
        <v>439</v>
      </c>
      <c r="B72" s="228">
        <v>286</v>
      </c>
      <c r="C72" s="386"/>
      <c r="D72" s="228"/>
      <c r="E72" s="228" t="s">
        <v>337</v>
      </c>
      <c r="F72" s="228"/>
      <c r="G72" s="228"/>
      <c r="H72" s="228"/>
      <c r="I72" s="230">
        <f t="shared" si="17"/>
        <v>0</v>
      </c>
      <c r="J72" s="230">
        <f t="shared" si="26"/>
        <v>0</v>
      </c>
      <c r="K72" s="230">
        <f t="shared" si="27"/>
        <v>286</v>
      </c>
      <c r="L72" s="229" t="s">
        <v>46</v>
      </c>
      <c r="M72" s="230">
        <f t="shared" si="28"/>
        <v>100</v>
      </c>
      <c r="N72" s="230">
        <f t="shared" si="29"/>
        <v>100</v>
      </c>
      <c r="O72" s="229" t="s">
        <v>338</v>
      </c>
      <c r="P72" s="41">
        <f t="shared" si="30"/>
        <v>70.199999999999989</v>
      </c>
      <c r="Q72" s="30" t="s">
        <v>338</v>
      </c>
      <c r="R72" s="71"/>
      <c r="S72" s="102" t="s">
        <v>56</v>
      </c>
      <c r="T72" s="102" t="s">
        <v>343</v>
      </c>
      <c r="U72" s="199">
        <f>'29年度合否判定資料（20170224）'!S58</f>
        <v>703</v>
      </c>
      <c r="V72" s="230">
        <f t="shared" si="20"/>
        <v>713</v>
      </c>
      <c r="W72" s="148">
        <v>1.5327102803738317</v>
      </c>
      <c r="X72" s="196">
        <f t="shared" si="21"/>
        <v>1.4910000000000001</v>
      </c>
      <c r="Y72" s="197">
        <f t="shared" si="22"/>
        <v>67.100000000000009</v>
      </c>
      <c r="Z72" s="104">
        <v>60</v>
      </c>
      <c r="AA72" s="306"/>
      <c r="AB72" s="148">
        <v>1.5327102803738317</v>
      </c>
      <c r="AC72" s="154">
        <v>0</v>
      </c>
      <c r="AD72" s="155">
        <v>0.97633136094674555</v>
      </c>
      <c r="AE72" s="155">
        <v>0.93918918918918914</v>
      </c>
      <c r="AF72" s="155">
        <v>0.96739130434782605</v>
      </c>
      <c r="AG72" s="156">
        <v>161</v>
      </c>
      <c r="AH72" s="156">
        <v>108</v>
      </c>
    </row>
    <row r="73" spans="1:34" ht="20.100000000000001" customHeight="1">
      <c r="A73" s="167" t="s">
        <v>440</v>
      </c>
      <c r="B73" s="177">
        <v>221</v>
      </c>
      <c r="C73" s="386"/>
      <c r="D73" s="228"/>
      <c r="E73" s="228" t="s">
        <v>337</v>
      </c>
      <c r="F73" s="228"/>
      <c r="G73" s="228"/>
      <c r="H73" s="228"/>
      <c r="I73" s="230">
        <f t="shared" si="17"/>
        <v>0</v>
      </c>
      <c r="J73" s="230">
        <f t="shared" si="26"/>
        <v>0</v>
      </c>
      <c r="K73" s="230">
        <f t="shared" si="27"/>
        <v>221</v>
      </c>
      <c r="L73" s="229" t="s">
        <v>46</v>
      </c>
      <c r="M73" s="230">
        <f t="shared" si="28"/>
        <v>100</v>
      </c>
      <c r="N73" s="230">
        <f t="shared" si="29"/>
        <v>100</v>
      </c>
      <c r="O73" s="229" t="s">
        <v>338</v>
      </c>
      <c r="P73" s="41">
        <f t="shared" si="30"/>
        <v>70.199999999999989</v>
      </c>
      <c r="Q73" s="30" t="s">
        <v>338</v>
      </c>
      <c r="R73" s="71"/>
      <c r="S73" s="102" t="s">
        <v>441</v>
      </c>
      <c r="T73" s="102" t="s">
        <v>337</v>
      </c>
      <c r="U73" s="199">
        <f>'29年度合否判定資料（20170224）'!S59</f>
        <v>699</v>
      </c>
      <c r="V73" s="230">
        <f t="shared" si="20"/>
        <v>709</v>
      </c>
      <c r="W73" s="149">
        <v>1.196808510638298</v>
      </c>
      <c r="X73" s="196">
        <f t="shared" si="21"/>
        <v>1.1299999999999999</v>
      </c>
      <c r="Y73" s="197">
        <f t="shared" si="22"/>
        <v>88.5</v>
      </c>
      <c r="Z73" s="104">
        <v>60</v>
      </c>
      <c r="AA73" s="306"/>
      <c r="AB73" s="149">
        <v>1.196808510638298</v>
      </c>
      <c r="AC73" s="157">
        <v>8</v>
      </c>
      <c r="AD73" s="158">
        <v>0.96363636363636362</v>
      </c>
      <c r="AE73" s="158">
        <v>0.96938775510204078</v>
      </c>
      <c r="AF73" s="158">
        <v>0.97058823529411764</v>
      </c>
      <c r="AG73" s="159">
        <v>218</v>
      </c>
      <c r="AH73" s="159">
        <v>193</v>
      </c>
    </row>
    <row r="74" spans="1:34" ht="20.100000000000001" customHeight="1">
      <c r="A74" s="253" t="s">
        <v>442</v>
      </c>
      <c r="B74" s="339">
        <v>189</v>
      </c>
      <c r="C74" s="386"/>
      <c r="D74" s="228"/>
      <c r="E74" s="228" t="s">
        <v>337</v>
      </c>
      <c r="F74" s="228"/>
      <c r="G74" s="228"/>
      <c r="H74" s="228"/>
      <c r="I74" s="230">
        <f t="shared" si="17"/>
        <v>0</v>
      </c>
      <c r="J74" s="230">
        <f t="shared" si="26"/>
        <v>0</v>
      </c>
      <c r="K74" s="230">
        <f t="shared" si="27"/>
        <v>189</v>
      </c>
      <c r="L74" s="229" t="s">
        <v>46</v>
      </c>
      <c r="M74" s="230">
        <f t="shared" si="28"/>
        <v>100</v>
      </c>
      <c r="N74" s="230">
        <f t="shared" si="29"/>
        <v>100</v>
      </c>
      <c r="O74" s="229" t="s">
        <v>338</v>
      </c>
      <c r="P74" s="41">
        <f t="shared" si="30"/>
        <v>70.199999999999989</v>
      </c>
      <c r="Q74" s="30" t="s">
        <v>338</v>
      </c>
      <c r="R74" s="71"/>
      <c r="S74" s="34" t="s">
        <v>443</v>
      </c>
      <c r="T74" s="34" t="s">
        <v>337</v>
      </c>
      <c r="U74" s="15">
        <f>'29年度合否判定資料（20170224）'!S60</f>
        <v>693</v>
      </c>
      <c r="V74" s="15">
        <f t="shared" si="20"/>
        <v>703</v>
      </c>
      <c r="W74" s="285">
        <v>1.2083333333333333</v>
      </c>
      <c r="X74" s="286">
        <f t="shared" si="21"/>
        <v>1.1639999999999999</v>
      </c>
      <c r="Y74" s="287">
        <f t="shared" si="22"/>
        <v>85.9</v>
      </c>
      <c r="Z74" s="288">
        <v>60</v>
      </c>
      <c r="AA74" s="306"/>
      <c r="AB74" s="285">
        <v>1.2083333333333333</v>
      </c>
      <c r="AC74" s="289">
        <v>13</v>
      </c>
      <c r="AD74" s="290">
        <v>0.99242424242424243</v>
      </c>
      <c r="AE74" s="290">
        <v>0.96598639455782309</v>
      </c>
      <c r="AF74" s="290">
        <v>0.98611111111111116</v>
      </c>
      <c r="AG74" s="291">
        <v>142</v>
      </c>
      <c r="AH74" s="291">
        <v>122</v>
      </c>
    </row>
    <row r="75" spans="1:34" ht="20.100000000000001" customHeight="1">
      <c r="A75" s="253" t="s">
        <v>444</v>
      </c>
      <c r="B75" s="339">
        <v>180</v>
      </c>
      <c r="C75" s="386"/>
      <c r="D75" s="228"/>
      <c r="E75" s="228" t="s">
        <v>337</v>
      </c>
      <c r="F75" s="228"/>
      <c r="G75" s="228"/>
      <c r="H75" s="228"/>
      <c r="I75" s="230">
        <f t="shared" si="17"/>
        <v>0</v>
      </c>
      <c r="J75" s="230">
        <f t="shared" si="26"/>
        <v>0</v>
      </c>
      <c r="K75" s="230">
        <f t="shared" si="27"/>
        <v>180</v>
      </c>
      <c r="L75" s="229" t="s">
        <v>46</v>
      </c>
      <c r="M75" s="230">
        <f t="shared" si="28"/>
        <v>100</v>
      </c>
      <c r="N75" s="230">
        <f t="shared" si="29"/>
        <v>100</v>
      </c>
      <c r="O75" s="229"/>
      <c r="P75" s="41">
        <f t="shared" si="30"/>
        <v>70.199999999999989</v>
      </c>
      <c r="Q75" s="72"/>
      <c r="R75" s="71"/>
      <c r="S75" s="34" t="s">
        <v>445</v>
      </c>
      <c r="T75" s="34" t="s">
        <v>339</v>
      </c>
      <c r="U75" s="15">
        <f>'29年度合否判定資料（20170224）'!S61</f>
        <v>647</v>
      </c>
      <c r="V75" s="15">
        <f t="shared" si="20"/>
        <v>657</v>
      </c>
      <c r="W75" s="285">
        <v>1.58</v>
      </c>
      <c r="X75" s="286">
        <f t="shared" si="21"/>
        <v>1.5249999999999999</v>
      </c>
      <c r="Y75" s="287">
        <f t="shared" si="22"/>
        <v>65.600000000000009</v>
      </c>
      <c r="Z75" s="288">
        <v>60</v>
      </c>
      <c r="AA75" s="306"/>
      <c r="AB75" s="285">
        <v>1.58</v>
      </c>
      <c r="AC75" s="289">
        <v>-12</v>
      </c>
      <c r="AD75" s="290">
        <v>0.98360655737704916</v>
      </c>
      <c r="AE75" s="290">
        <v>0.98449612403100772</v>
      </c>
      <c r="AF75" s="290">
        <v>0.98305084745762716</v>
      </c>
      <c r="AG75" s="291">
        <v>154</v>
      </c>
      <c r="AH75" s="291">
        <v>101</v>
      </c>
    </row>
    <row r="76" spans="1:34" ht="20.100000000000001" customHeight="1">
      <c r="A76" s="52" t="s">
        <v>446</v>
      </c>
      <c r="B76" s="228">
        <v>235</v>
      </c>
      <c r="C76" s="386"/>
      <c r="D76" s="228"/>
      <c r="E76" s="228" t="s">
        <v>337</v>
      </c>
      <c r="F76" s="228"/>
      <c r="G76" s="228"/>
      <c r="H76" s="228"/>
      <c r="I76" s="230">
        <f t="shared" si="17"/>
        <v>0</v>
      </c>
      <c r="J76" s="230">
        <f t="shared" si="26"/>
        <v>0</v>
      </c>
      <c r="K76" s="230">
        <f t="shared" si="27"/>
        <v>235</v>
      </c>
      <c r="L76" s="229" t="s">
        <v>46</v>
      </c>
      <c r="M76" s="230">
        <f>NORMSDIST((U$59-K76)/Z$59)*100</f>
        <v>100</v>
      </c>
      <c r="N76" s="230">
        <f>NORMSDIST((V$59-K76)/Z$59)*100</f>
        <v>100</v>
      </c>
      <c r="O76" s="243" t="s">
        <v>345</v>
      </c>
      <c r="P76" s="41">
        <f>Y$59</f>
        <v>66.8</v>
      </c>
      <c r="Q76" s="30" t="s">
        <v>345</v>
      </c>
      <c r="R76" s="71"/>
      <c r="S76" s="34" t="s">
        <v>445</v>
      </c>
      <c r="T76" s="34" t="s">
        <v>343</v>
      </c>
      <c r="U76" s="15">
        <f>'29年度合否判定資料（20170224）'!S62</f>
        <v>659</v>
      </c>
      <c r="V76" s="15">
        <f t="shared" si="20"/>
        <v>669</v>
      </c>
      <c r="W76" s="285">
        <v>1.4945054945054945</v>
      </c>
      <c r="X76" s="286">
        <f t="shared" si="21"/>
        <v>1.446</v>
      </c>
      <c r="Y76" s="287">
        <f t="shared" si="22"/>
        <v>69.199999999999989</v>
      </c>
      <c r="Z76" s="288">
        <v>60</v>
      </c>
      <c r="AA76" s="306"/>
      <c r="AB76" s="285">
        <v>1.4945054945054945</v>
      </c>
      <c r="AC76" s="289">
        <v>3</v>
      </c>
      <c r="AD76" s="290">
        <v>0.99082568807339455</v>
      </c>
      <c r="AE76" s="290">
        <v>0.984375</v>
      </c>
      <c r="AF76" s="290">
        <v>0.9838709677419355</v>
      </c>
      <c r="AG76" s="291">
        <v>133</v>
      </c>
      <c r="AH76" s="291">
        <v>92</v>
      </c>
    </row>
    <row r="77" spans="1:34" ht="20.100000000000001" customHeight="1">
      <c r="A77" s="178" t="s">
        <v>447</v>
      </c>
      <c r="B77" s="180">
        <v>212</v>
      </c>
      <c r="C77" s="386"/>
      <c r="D77" s="228"/>
      <c r="E77" s="228" t="s">
        <v>337</v>
      </c>
      <c r="F77" s="228"/>
      <c r="G77" s="228"/>
      <c r="H77" s="228"/>
      <c r="I77" s="230">
        <f t="shared" si="17"/>
        <v>0</v>
      </c>
      <c r="J77" s="230">
        <f t="shared" si="26"/>
        <v>0</v>
      </c>
      <c r="K77" s="230">
        <f t="shared" si="27"/>
        <v>212</v>
      </c>
      <c r="L77" s="229" t="s">
        <v>46</v>
      </c>
      <c r="M77" s="230">
        <f>NORMSDIST((U$59-K77)/Z$59)*100</f>
        <v>100</v>
      </c>
      <c r="N77" s="230">
        <f>NORMSDIST((V$59-K77)/Z$59)*100</f>
        <v>100</v>
      </c>
      <c r="O77" s="243" t="s">
        <v>345</v>
      </c>
      <c r="P77" s="41">
        <f>Y$59</f>
        <v>66.8</v>
      </c>
      <c r="Q77" s="30" t="s">
        <v>345</v>
      </c>
      <c r="R77" s="71"/>
      <c r="S77" s="102" t="s">
        <v>448</v>
      </c>
      <c r="T77" s="102" t="s">
        <v>339</v>
      </c>
      <c r="U77" s="199">
        <f>'29年度合否判定資料（20170224）'!S63</f>
        <v>634</v>
      </c>
      <c r="V77" s="230">
        <f t="shared" si="20"/>
        <v>644</v>
      </c>
      <c r="W77" s="148">
        <v>1.4166666666666667</v>
      </c>
      <c r="X77" s="196">
        <f t="shared" si="21"/>
        <v>1.4750000000000001</v>
      </c>
      <c r="Y77" s="197">
        <f t="shared" si="22"/>
        <v>67.800000000000011</v>
      </c>
      <c r="Z77" s="104">
        <v>60</v>
      </c>
      <c r="AA77" s="306"/>
      <c r="AB77" s="148">
        <v>1.4166666666666667</v>
      </c>
      <c r="AC77" s="154">
        <v>3</v>
      </c>
      <c r="AD77" s="155">
        <v>0.96</v>
      </c>
      <c r="AE77" s="155">
        <v>0.9320987654320988</v>
      </c>
      <c r="AF77" s="155">
        <v>0.9308176100628931</v>
      </c>
      <c r="AG77" s="156">
        <v>177</v>
      </c>
      <c r="AH77" s="156">
        <v>120</v>
      </c>
    </row>
    <row r="78" spans="1:34" ht="20.100000000000001" customHeight="1">
      <c r="A78" s="94" t="s">
        <v>449</v>
      </c>
      <c r="B78" s="46">
        <v>249</v>
      </c>
      <c r="C78" s="327">
        <v>65</v>
      </c>
      <c r="D78" s="95">
        <v>60</v>
      </c>
      <c r="E78" s="95" t="s">
        <v>337</v>
      </c>
      <c r="F78" s="95">
        <v>74</v>
      </c>
      <c r="G78" s="95">
        <v>87</v>
      </c>
      <c r="H78" s="95">
        <v>80</v>
      </c>
      <c r="I78" s="15">
        <f t="shared" si="17"/>
        <v>199</v>
      </c>
      <c r="J78" s="15">
        <f t="shared" si="26"/>
        <v>366</v>
      </c>
      <c r="K78" s="15">
        <f t="shared" si="27"/>
        <v>761</v>
      </c>
      <c r="L78" s="34" t="s">
        <v>46</v>
      </c>
      <c r="M78" s="15">
        <f>NORMSDIST((U$59-K78)/Z$59)*100</f>
        <v>53.982783727702902</v>
      </c>
      <c r="N78" s="15">
        <f>NORMSDIST((V$59-K78)/Z$59)*100</f>
        <v>61.791142218895267</v>
      </c>
      <c r="O78" s="34" t="s">
        <v>338</v>
      </c>
      <c r="P78" s="41">
        <f>Y$59</f>
        <v>66.8</v>
      </c>
      <c r="Q78" s="30" t="s">
        <v>338</v>
      </c>
      <c r="R78" s="71"/>
      <c r="S78" s="102" t="s">
        <v>448</v>
      </c>
      <c r="T78" s="102" t="s">
        <v>343</v>
      </c>
      <c r="U78" s="199">
        <f>'29年度合否判定資料（20170224）'!S64</f>
        <v>647</v>
      </c>
      <c r="V78" s="230">
        <f t="shared" si="20"/>
        <v>657</v>
      </c>
      <c r="W78" s="148">
        <v>1.5</v>
      </c>
      <c r="X78" s="196">
        <f t="shared" si="21"/>
        <v>1.292</v>
      </c>
      <c r="Y78" s="197">
        <f t="shared" si="22"/>
        <v>77.400000000000006</v>
      </c>
      <c r="Z78" s="104">
        <v>60</v>
      </c>
      <c r="AA78" s="306"/>
      <c r="AB78" s="148">
        <v>1.5</v>
      </c>
      <c r="AC78" s="154">
        <v>-4</v>
      </c>
      <c r="AD78" s="155">
        <v>0.96153846153846156</v>
      </c>
      <c r="AE78" s="155">
        <v>0.99363057324840764</v>
      </c>
      <c r="AF78" s="155">
        <v>0.97530864197530864</v>
      </c>
      <c r="AG78" s="156">
        <v>177</v>
      </c>
      <c r="AH78" s="156">
        <v>137</v>
      </c>
    </row>
    <row r="79" spans="1:34" ht="20.100000000000001" customHeight="1">
      <c r="A79" s="34" t="s">
        <v>450</v>
      </c>
      <c r="B79" s="46">
        <v>253</v>
      </c>
      <c r="C79" s="46">
        <v>94</v>
      </c>
      <c r="D79" s="15">
        <v>65</v>
      </c>
      <c r="E79" s="95" t="s">
        <v>337</v>
      </c>
      <c r="F79" s="15">
        <v>96</v>
      </c>
      <c r="G79" s="15">
        <v>60</v>
      </c>
      <c r="H79" s="15">
        <v>60</v>
      </c>
      <c r="I79" s="15">
        <f t="shared" si="17"/>
        <v>255</v>
      </c>
      <c r="J79" s="15">
        <f t="shared" si="26"/>
        <v>375</v>
      </c>
      <c r="K79" s="15">
        <f>FIXED((F79*2+C79+D79+G79+H79)*700/600,0)+B79</f>
        <v>803</v>
      </c>
      <c r="L79" s="94" t="s">
        <v>423</v>
      </c>
      <c r="M79" s="15">
        <f>NORMSDIST((U$60-K79)/Z$60)*100</f>
        <v>11.123243744783458</v>
      </c>
      <c r="N79" s="15">
        <f>NORMSDIST((V$60-K79)/Z$60)*100</f>
        <v>15.386423037273483</v>
      </c>
      <c r="O79" s="94"/>
      <c r="P79" s="41">
        <f>Y$60</f>
        <v>64.099999999999994</v>
      </c>
      <c r="Q79" s="30" t="s">
        <v>338</v>
      </c>
      <c r="R79" s="23" t="s">
        <v>451</v>
      </c>
      <c r="S79" s="102" t="s">
        <v>452</v>
      </c>
      <c r="T79" s="102" t="s">
        <v>339</v>
      </c>
      <c r="U79" s="199">
        <f>'29年度合否判定資料（20170224）'!S65</f>
        <v>634</v>
      </c>
      <c r="V79" s="230">
        <f t="shared" si="20"/>
        <v>644</v>
      </c>
      <c r="W79" s="148">
        <v>1.2517006802721089</v>
      </c>
      <c r="X79" s="196">
        <f t="shared" si="21"/>
        <v>1.181</v>
      </c>
      <c r="Y79" s="197">
        <f t="shared" si="22"/>
        <v>84.7</v>
      </c>
      <c r="Z79" s="104">
        <v>60</v>
      </c>
      <c r="AA79" s="306"/>
      <c r="AB79" s="148">
        <v>1.2517006802721089</v>
      </c>
      <c r="AC79" s="154">
        <v>0</v>
      </c>
      <c r="AD79" s="155">
        <v>0.98529411764705888</v>
      </c>
      <c r="AE79" s="155">
        <v>0.97660818713450293</v>
      </c>
      <c r="AF79" s="155">
        <v>0.95364238410596025</v>
      </c>
      <c r="AG79" s="156">
        <v>176</v>
      </c>
      <c r="AH79" s="156">
        <v>149</v>
      </c>
    </row>
    <row r="80" spans="1:34" ht="20.100000000000001" customHeight="1">
      <c r="A80" s="253" t="s">
        <v>453</v>
      </c>
      <c r="B80" s="339">
        <v>184</v>
      </c>
      <c r="C80" s="386"/>
      <c r="D80" s="228"/>
      <c r="E80" s="228" t="s">
        <v>337</v>
      </c>
      <c r="F80" s="228"/>
      <c r="G80" s="228"/>
      <c r="H80" s="228"/>
      <c r="I80" s="230">
        <f t="shared" si="17"/>
        <v>0</v>
      </c>
      <c r="J80" s="230">
        <f t="shared" si="26"/>
        <v>0</v>
      </c>
      <c r="K80" s="317">
        <f>FIXED((F80*2+C80+D80+G80+H80)*700/600,0)+B80</f>
        <v>184</v>
      </c>
      <c r="L80" s="243" t="s">
        <v>423</v>
      </c>
      <c r="M80" s="230">
        <f>NORMSDIST((U$60-K80)/Z$60)*100</f>
        <v>100</v>
      </c>
      <c r="N80" s="230">
        <f>NORMSDIST((V$60-K80)/Z$60)*100</f>
        <v>100</v>
      </c>
      <c r="O80" s="243" t="s">
        <v>345</v>
      </c>
      <c r="P80" s="41">
        <f>Y$60</f>
        <v>64.099999999999994</v>
      </c>
      <c r="Q80" s="30" t="s">
        <v>345</v>
      </c>
      <c r="R80" s="23" t="s">
        <v>451</v>
      </c>
      <c r="S80" s="102" t="s">
        <v>452</v>
      </c>
      <c r="T80" s="102" t="s">
        <v>343</v>
      </c>
      <c r="U80" s="199">
        <f>'29年度合否判定資料（20170224）'!S66</f>
        <v>652</v>
      </c>
      <c r="V80" s="230">
        <f t="shared" si="20"/>
        <v>662</v>
      </c>
      <c r="W80" s="148">
        <v>1.4592592592592593</v>
      </c>
      <c r="X80" s="196">
        <f t="shared" si="21"/>
        <v>1.369</v>
      </c>
      <c r="Y80" s="197">
        <f t="shared" si="22"/>
        <v>73</v>
      </c>
      <c r="Z80" s="104">
        <v>60</v>
      </c>
      <c r="AA80" s="306"/>
      <c r="AB80" s="148">
        <v>1.4592592592592593</v>
      </c>
      <c r="AC80" s="154">
        <v>-2</v>
      </c>
      <c r="AD80" s="155">
        <v>0.98</v>
      </c>
      <c r="AE80" s="155">
        <v>0.98148148148148151</v>
      </c>
      <c r="AF80" s="155">
        <v>0.98895027624309395</v>
      </c>
      <c r="AG80" s="156">
        <v>193</v>
      </c>
      <c r="AH80" s="156">
        <v>141</v>
      </c>
    </row>
    <row r="81" spans="1:34" ht="20.100000000000001" customHeight="1">
      <c r="A81" s="253" t="s">
        <v>454</v>
      </c>
      <c r="B81" s="339">
        <v>221</v>
      </c>
      <c r="C81" s="386"/>
      <c r="D81" s="228"/>
      <c r="E81" s="228" t="s">
        <v>337</v>
      </c>
      <c r="F81" s="228"/>
      <c r="G81" s="228"/>
      <c r="H81" s="228"/>
      <c r="I81" s="230">
        <f t="shared" si="17"/>
        <v>0</v>
      </c>
      <c r="J81" s="230">
        <f t="shared" si="26"/>
        <v>0</v>
      </c>
      <c r="K81" s="230">
        <f t="shared" ref="K81:K91" si="31">FIXED(J81*1.4,0)+B81</f>
        <v>221</v>
      </c>
      <c r="L81" s="229" t="s">
        <v>425</v>
      </c>
      <c r="M81" s="230">
        <f>NORMSDIST((U$61-K81)/Z$61)*100</f>
        <v>100</v>
      </c>
      <c r="N81" s="230">
        <f>NORMSDIST((V$61-K81)/Z$61)*100</f>
        <v>100</v>
      </c>
      <c r="O81" s="243" t="s">
        <v>345</v>
      </c>
      <c r="P81" s="41">
        <f>Y$61</f>
        <v>66.7</v>
      </c>
      <c r="Q81" s="72"/>
      <c r="S81" s="68" t="s">
        <v>455</v>
      </c>
      <c r="T81" s="102" t="s">
        <v>337</v>
      </c>
      <c r="U81" s="199">
        <f>'29年度合否判定資料（20170224）'!S67</f>
        <v>614</v>
      </c>
      <c r="V81" s="230">
        <f t="shared" si="20"/>
        <v>624</v>
      </c>
      <c r="W81" s="149">
        <v>1.7857142857142858</v>
      </c>
      <c r="X81" s="196">
        <f t="shared" si="21"/>
        <v>1.7190000000000001</v>
      </c>
      <c r="Y81" s="197">
        <f t="shared" si="22"/>
        <v>58.199999999999996</v>
      </c>
      <c r="Z81" s="104">
        <v>60</v>
      </c>
      <c r="AA81" s="306"/>
      <c r="AB81" s="149">
        <v>1.7857142857142858</v>
      </c>
      <c r="AC81" s="157">
        <v>-8</v>
      </c>
      <c r="AD81" s="158">
        <v>0.92592592592592593</v>
      </c>
      <c r="AE81" s="158">
        <v>0.97499999999999998</v>
      </c>
      <c r="AF81" s="158">
        <v>0.91818181818181821</v>
      </c>
      <c r="AG81" s="159">
        <v>98</v>
      </c>
      <c r="AH81" s="159">
        <v>57</v>
      </c>
    </row>
    <row r="82" spans="1:34" ht="20.100000000000001" customHeight="1">
      <c r="A82" s="184" t="s">
        <v>456</v>
      </c>
      <c r="B82" s="183">
        <v>240</v>
      </c>
      <c r="C82" s="231"/>
      <c r="D82" s="230"/>
      <c r="E82" s="228" t="s">
        <v>337</v>
      </c>
      <c r="F82" s="230"/>
      <c r="G82" s="230"/>
      <c r="H82" s="230"/>
      <c r="I82" s="230">
        <f t="shared" si="17"/>
        <v>0</v>
      </c>
      <c r="J82" s="230">
        <f t="shared" si="26"/>
        <v>0</v>
      </c>
      <c r="K82" s="230">
        <f t="shared" si="31"/>
        <v>240</v>
      </c>
      <c r="L82" s="229" t="s">
        <v>425</v>
      </c>
      <c r="M82" s="230">
        <f>NORMSDIST((U$61-K82)/Z$61)*100</f>
        <v>100</v>
      </c>
      <c r="N82" s="230">
        <f>NORMSDIST((V$61-K82)/Z$61)*100</f>
        <v>100</v>
      </c>
      <c r="O82" s="229" t="s">
        <v>338</v>
      </c>
      <c r="P82" s="41">
        <f>Y$61</f>
        <v>66.7</v>
      </c>
      <c r="Q82" s="30" t="s">
        <v>338</v>
      </c>
      <c r="R82" s="71"/>
      <c r="S82" s="99" t="s">
        <v>64</v>
      </c>
      <c r="T82" s="99" t="s">
        <v>339</v>
      </c>
      <c r="U82" s="199">
        <f>'29年度合否判定資料（20170224）'!S68</f>
        <v>627</v>
      </c>
      <c r="V82" s="230">
        <f t="shared" si="20"/>
        <v>637</v>
      </c>
      <c r="W82" s="148">
        <v>1.606060606060606</v>
      </c>
      <c r="X82" s="196">
        <f t="shared" si="21"/>
        <v>1.53</v>
      </c>
      <c r="Y82" s="197">
        <f t="shared" si="22"/>
        <v>65.400000000000006</v>
      </c>
      <c r="Z82" s="104">
        <v>60</v>
      </c>
      <c r="AA82" s="306"/>
      <c r="AB82" s="148">
        <v>1.606060606060606</v>
      </c>
      <c r="AC82" s="154">
        <v>2</v>
      </c>
      <c r="AD82" s="155">
        <v>0.96951219512195119</v>
      </c>
      <c r="AE82" s="155">
        <v>0.98666666666666669</v>
      </c>
      <c r="AF82" s="155">
        <v>0.92307692307692313</v>
      </c>
      <c r="AG82" s="156">
        <v>153</v>
      </c>
      <c r="AH82" s="156">
        <v>100</v>
      </c>
    </row>
    <row r="83" spans="1:34" ht="20.100000000000001" customHeight="1">
      <c r="A83" s="345" t="s">
        <v>457</v>
      </c>
      <c r="B83" s="373">
        <v>253</v>
      </c>
      <c r="C83" s="366">
        <v>79</v>
      </c>
      <c r="D83" s="366">
        <v>73</v>
      </c>
      <c r="E83" s="95" t="s">
        <v>337</v>
      </c>
      <c r="F83" s="366">
        <v>90</v>
      </c>
      <c r="G83" s="366">
        <v>68</v>
      </c>
      <c r="H83" s="366">
        <v>79</v>
      </c>
      <c r="I83" s="15">
        <f t="shared" si="17"/>
        <v>242</v>
      </c>
      <c r="J83" s="15">
        <f t="shared" si="26"/>
        <v>389</v>
      </c>
      <c r="K83" s="15">
        <f t="shared" si="31"/>
        <v>798</v>
      </c>
      <c r="L83" s="34" t="s">
        <v>425</v>
      </c>
      <c r="M83" s="15">
        <f>NORMSDIST((U$62-K83)/Z$62)*100</f>
        <v>11.123243744783458</v>
      </c>
      <c r="N83" s="15">
        <f>NORMSDIST((V$62-K83)/Z$62)*100</f>
        <v>15.386423037273483</v>
      </c>
      <c r="O83" s="34" t="s">
        <v>338</v>
      </c>
      <c r="P83" s="41">
        <f>Y$62</f>
        <v>68.7</v>
      </c>
      <c r="Q83" s="30" t="s">
        <v>338</v>
      </c>
      <c r="R83" s="71"/>
      <c r="S83" s="102" t="s">
        <v>64</v>
      </c>
      <c r="T83" s="102" t="s">
        <v>343</v>
      </c>
      <c r="U83" s="199">
        <f>'29年度合否判定資料（20170224）'!S69</f>
        <v>637</v>
      </c>
      <c r="V83" s="230">
        <f t="shared" si="20"/>
        <v>647</v>
      </c>
      <c r="W83" s="148">
        <v>1.4945054945054945</v>
      </c>
      <c r="X83" s="196">
        <f t="shared" si="21"/>
        <v>1.4670000000000001</v>
      </c>
      <c r="Y83" s="197">
        <f t="shared" si="22"/>
        <v>68.2</v>
      </c>
      <c r="Z83" s="104">
        <v>60</v>
      </c>
      <c r="AA83" s="306"/>
      <c r="AB83" s="148">
        <v>1.4945054945054945</v>
      </c>
      <c r="AC83" s="154">
        <v>4</v>
      </c>
      <c r="AD83" s="155">
        <v>0.99319727891156462</v>
      </c>
      <c r="AE83" s="155">
        <v>0.98529411764705888</v>
      </c>
      <c r="AF83" s="155">
        <v>0.99115044247787609</v>
      </c>
      <c r="AG83" s="156">
        <v>135</v>
      </c>
      <c r="AH83" s="156">
        <v>92</v>
      </c>
    </row>
    <row r="84" spans="1:34" ht="20.100000000000001" customHeight="1">
      <c r="A84" s="184" t="s">
        <v>458</v>
      </c>
      <c r="B84" s="183">
        <v>249</v>
      </c>
      <c r="C84" s="231"/>
      <c r="D84" s="230"/>
      <c r="E84" s="228" t="s">
        <v>337</v>
      </c>
      <c r="F84" s="230"/>
      <c r="G84" s="230"/>
      <c r="H84" s="230"/>
      <c r="I84" s="230">
        <f t="shared" si="17"/>
        <v>0</v>
      </c>
      <c r="J84" s="230">
        <f t="shared" si="26"/>
        <v>0</v>
      </c>
      <c r="K84" s="230">
        <f t="shared" si="31"/>
        <v>249</v>
      </c>
      <c r="L84" s="229" t="s">
        <v>425</v>
      </c>
      <c r="M84" s="230">
        <f>NORMSDIST((U$62-K84)/Z$62)*100</f>
        <v>100</v>
      </c>
      <c r="N84" s="230">
        <f>NORMSDIST((V$62-K84)/Z$62)*100</f>
        <v>100</v>
      </c>
      <c r="O84" s="229" t="s">
        <v>338</v>
      </c>
      <c r="P84" s="41">
        <f>Y$62</f>
        <v>68.7</v>
      </c>
      <c r="Q84" s="30" t="s">
        <v>338</v>
      </c>
      <c r="R84" s="71"/>
      <c r="S84" s="102" t="s">
        <v>66</v>
      </c>
      <c r="T84" s="102" t="s">
        <v>339</v>
      </c>
      <c r="U84" s="199">
        <f>'29年度合否判定資料（20170224）'!S70</f>
        <v>604</v>
      </c>
      <c r="V84" s="230">
        <f t="shared" si="20"/>
        <v>614</v>
      </c>
      <c r="W84" s="148">
        <v>1.303030303030303</v>
      </c>
      <c r="X84" s="196">
        <f t="shared" si="21"/>
        <v>1.2689999999999999</v>
      </c>
      <c r="Y84" s="197">
        <f t="shared" si="22"/>
        <v>78.8</v>
      </c>
      <c r="Z84" s="104">
        <v>60</v>
      </c>
      <c r="AA84" s="306"/>
      <c r="AB84" s="148">
        <v>1.303030303030303</v>
      </c>
      <c r="AC84" s="154">
        <v>15</v>
      </c>
      <c r="AD84" s="155">
        <v>0.97905759162303663</v>
      </c>
      <c r="AE84" s="155">
        <v>0.96932515337423308</v>
      </c>
      <c r="AF84" s="155">
        <v>0.94666666666666666</v>
      </c>
      <c r="AG84" s="156">
        <v>170</v>
      </c>
      <c r="AH84" s="156">
        <v>134</v>
      </c>
    </row>
    <row r="85" spans="1:34" ht="20.100000000000001" customHeight="1">
      <c r="A85" s="52" t="s">
        <v>459</v>
      </c>
      <c r="B85" s="228">
        <v>207</v>
      </c>
      <c r="C85" s="231"/>
      <c r="D85" s="230"/>
      <c r="E85" s="228" t="s">
        <v>337</v>
      </c>
      <c r="F85" s="230"/>
      <c r="G85" s="230"/>
      <c r="H85" s="230"/>
      <c r="I85" s="230">
        <f t="shared" si="17"/>
        <v>0</v>
      </c>
      <c r="J85" s="230">
        <f t="shared" si="26"/>
        <v>0</v>
      </c>
      <c r="K85" s="230">
        <f t="shared" si="31"/>
        <v>207</v>
      </c>
      <c r="L85" s="102" t="s">
        <v>121</v>
      </c>
      <c r="M85" s="230">
        <f>NORMSDIST((U$63-K85)/Z$63)*100</f>
        <v>100</v>
      </c>
      <c r="N85" s="230">
        <f>NORMSDIST((V$63-K85)/Z$63)*100</f>
        <v>100</v>
      </c>
      <c r="O85" s="243" t="s">
        <v>345</v>
      </c>
      <c r="P85" s="41">
        <f>Y$63</f>
        <v>63.6</v>
      </c>
      <c r="Q85" s="30" t="s">
        <v>345</v>
      </c>
      <c r="R85" s="43"/>
      <c r="S85" s="102" t="s">
        <v>66</v>
      </c>
      <c r="T85" s="102" t="s">
        <v>343</v>
      </c>
      <c r="U85" s="199">
        <f>'29年度合否判定資料（20170224）'!S71</f>
        <v>611</v>
      </c>
      <c r="V85" s="230">
        <f t="shared" si="20"/>
        <v>621</v>
      </c>
      <c r="W85" s="148">
        <v>1.3140495867768596</v>
      </c>
      <c r="X85" s="196">
        <f t="shared" si="21"/>
        <v>1.268</v>
      </c>
      <c r="Y85" s="197">
        <f t="shared" si="22"/>
        <v>78.900000000000006</v>
      </c>
      <c r="Z85" s="104">
        <v>60</v>
      </c>
      <c r="AA85" s="306"/>
      <c r="AB85" s="148">
        <v>1.3140495867768596</v>
      </c>
      <c r="AC85" s="154">
        <v>3</v>
      </c>
      <c r="AD85" s="155">
        <v>0.95862068965517244</v>
      </c>
      <c r="AE85" s="155">
        <v>0.99242424242424243</v>
      </c>
      <c r="AF85" s="155">
        <v>0.96598639455782309</v>
      </c>
      <c r="AG85" s="156">
        <v>156</v>
      </c>
      <c r="AH85" s="156">
        <v>123</v>
      </c>
    </row>
    <row r="86" spans="1:34" ht="20.100000000000001" customHeight="1">
      <c r="A86" s="253" t="s">
        <v>460</v>
      </c>
      <c r="B86" s="339">
        <v>198</v>
      </c>
      <c r="C86" s="231"/>
      <c r="D86" s="230"/>
      <c r="E86" s="228" t="s">
        <v>337</v>
      </c>
      <c r="F86" s="230"/>
      <c r="G86" s="230"/>
      <c r="H86" s="230"/>
      <c r="I86" s="230">
        <f t="shared" si="17"/>
        <v>0</v>
      </c>
      <c r="J86" s="230">
        <f t="shared" si="26"/>
        <v>0</v>
      </c>
      <c r="K86" s="230">
        <f t="shared" si="31"/>
        <v>198</v>
      </c>
      <c r="L86" s="102" t="s">
        <v>121</v>
      </c>
      <c r="M86" s="230">
        <f>NORMSDIST((U$63-K86)/Z$63)*100</f>
        <v>100</v>
      </c>
      <c r="N86" s="230">
        <f>NORMSDIST((V$63-K86)/Z$63)*100</f>
        <v>100</v>
      </c>
      <c r="O86" s="243" t="s">
        <v>345</v>
      </c>
      <c r="P86" s="41">
        <f>Y$63</f>
        <v>63.6</v>
      </c>
      <c r="Q86" s="30" t="s">
        <v>338</v>
      </c>
      <c r="R86" s="71"/>
      <c r="S86" s="34" t="s">
        <v>461</v>
      </c>
      <c r="T86" s="34" t="s">
        <v>339</v>
      </c>
      <c r="U86" s="15">
        <f>'29年度合否判定資料（20170224）'!S72</f>
        <v>571</v>
      </c>
      <c r="V86" s="15">
        <f t="shared" si="20"/>
        <v>581</v>
      </c>
      <c r="W86" s="285">
        <v>1.3103448275862069</v>
      </c>
      <c r="X86" s="286">
        <f t="shared" si="21"/>
        <v>1.4</v>
      </c>
      <c r="Y86" s="287">
        <f t="shared" si="22"/>
        <v>71.399999999999991</v>
      </c>
      <c r="Z86" s="288">
        <v>60</v>
      </c>
      <c r="AA86" s="306"/>
      <c r="AB86" s="285">
        <v>1.3103448275862069</v>
      </c>
      <c r="AC86" s="289">
        <v>6</v>
      </c>
      <c r="AD86" s="290">
        <v>0.96103896103896103</v>
      </c>
      <c r="AE86" s="290">
        <v>0.97590361445783136</v>
      </c>
      <c r="AF86" s="290">
        <v>0.98726114649681529</v>
      </c>
      <c r="AG86" s="291">
        <v>147</v>
      </c>
      <c r="AH86" s="291">
        <v>105</v>
      </c>
    </row>
    <row r="87" spans="1:34" ht="20.100000000000001" customHeight="1">
      <c r="A87" s="253" t="s">
        <v>462</v>
      </c>
      <c r="B87" s="339">
        <v>230</v>
      </c>
      <c r="C87" s="386"/>
      <c r="D87" s="228"/>
      <c r="E87" s="228" t="s">
        <v>337</v>
      </c>
      <c r="F87" s="228"/>
      <c r="G87" s="228"/>
      <c r="H87" s="228"/>
      <c r="I87" s="230">
        <f t="shared" si="17"/>
        <v>0</v>
      </c>
      <c r="J87" s="230">
        <f t="shared" si="26"/>
        <v>0</v>
      </c>
      <c r="K87" s="230">
        <f t="shared" si="31"/>
        <v>230</v>
      </c>
      <c r="L87" s="102" t="s">
        <v>121</v>
      </c>
      <c r="M87" s="230">
        <f>NORMSDIST((U$64-K87)/Z$64)*100</f>
        <v>100</v>
      </c>
      <c r="N87" s="230">
        <f>NORMSDIST((V$64-K87)/Z$64)*100</f>
        <v>100</v>
      </c>
      <c r="O87" s="229"/>
      <c r="P87" s="41">
        <f>Y$64</f>
        <v>55.400000000000006</v>
      </c>
      <c r="Q87" s="30" t="s">
        <v>345</v>
      </c>
      <c r="R87" s="71"/>
      <c r="S87" s="34" t="s">
        <v>461</v>
      </c>
      <c r="T87" s="34" t="s">
        <v>343</v>
      </c>
      <c r="U87" s="15">
        <f>'29年度合否判定資料（20170224）'!S73</f>
        <v>583</v>
      </c>
      <c r="V87" s="15">
        <f t="shared" si="20"/>
        <v>593</v>
      </c>
      <c r="W87" s="285">
        <v>1.6036036036036037</v>
      </c>
      <c r="X87" s="286">
        <f t="shared" si="21"/>
        <v>1.4079999999999999</v>
      </c>
      <c r="Y87" s="287">
        <f t="shared" si="22"/>
        <v>71</v>
      </c>
      <c r="Z87" s="288">
        <v>60</v>
      </c>
      <c r="AA87" s="306"/>
      <c r="AB87" s="285">
        <v>1.6036036036036037</v>
      </c>
      <c r="AC87" s="289">
        <v>-13</v>
      </c>
      <c r="AD87" s="290">
        <v>0.99333333333333329</v>
      </c>
      <c r="AE87" s="290">
        <v>0.99378881987577639</v>
      </c>
      <c r="AF87" s="290">
        <v>0.9887640449438202</v>
      </c>
      <c r="AG87" s="291">
        <v>176</v>
      </c>
      <c r="AH87" s="291">
        <v>125</v>
      </c>
    </row>
    <row r="88" spans="1:34" ht="20.100000000000001" customHeight="1">
      <c r="A88" s="253" t="s">
        <v>463</v>
      </c>
      <c r="B88" s="339">
        <v>221</v>
      </c>
      <c r="C88" s="386"/>
      <c r="D88" s="228"/>
      <c r="E88" s="228" t="s">
        <v>337</v>
      </c>
      <c r="F88" s="228"/>
      <c r="G88" s="228"/>
      <c r="H88" s="228"/>
      <c r="I88" s="230">
        <f t="shared" si="17"/>
        <v>0</v>
      </c>
      <c r="J88" s="230">
        <f t="shared" si="26"/>
        <v>0</v>
      </c>
      <c r="K88" s="230">
        <f t="shared" si="31"/>
        <v>221</v>
      </c>
      <c r="L88" s="102" t="s">
        <v>431</v>
      </c>
      <c r="M88" s="230">
        <f>NORMSDIST((U$66-K88)/Z$66)*100</f>
        <v>100</v>
      </c>
      <c r="N88" s="230">
        <f>NORMSDIST((V$66-K88)/Z$66)*100</f>
        <v>100</v>
      </c>
      <c r="O88" s="243" t="s">
        <v>345</v>
      </c>
      <c r="P88" s="41">
        <f>Y$66</f>
        <v>60.699999999999996</v>
      </c>
      <c r="Q88" s="30" t="s">
        <v>345</v>
      </c>
      <c r="R88" s="71"/>
      <c r="S88" s="379" t="s">
        <v>464</v>
      </c>
      <c r="T88" s="102" t="s">
        <v>337</v>
      </c>
      <c r="U88" s="199">
        <f>'29年度合否判定資料（20170224）'!S74</f>
        <v>568</v>
      </c>
      <c r="V88" s="230">
        <f t="shared" si="20"/>
        <v>578</v>
      </c>
      <c r="W88" s="326">
        <v>1.2678571428571428</v>
      </c>
      <c r="X88" s="313">
        <f t="shared" si="21"/>
        <v>1.2070000000000001</v>
      </c>
      <c r="Y88" s="314">
        <f t="shared" si="22"/>
        <v>82.899999999999991</v>
      </c>
      <c r="Z88" s="230">
        <v>60</v>
      </c>
      <c r="AA88" s="306"/>
      <c r="AB88" s="319">
        <v>1.2678571428571428</v>
      </c>
      <c r="AC88" s="320">
        <v>0</v>
      </c>
      <c r="AD88" s="321">
        <v>0.96721311475409832</v>
      </c>
      <c r="AE88" s="322">
        <v>0.98360655737704916</v>
      </c>
      <c r="AF88" s="323">
        <v>0.953125</v>
      </c>
      <c r="AG88" s="324">
        <v>70</v>
      </c>
      <c r="AH88" s="325">
        <v>58</v>
      </c>
    </row>
    <row r="89" spans="1:34" ht="20.100000000000001" customHeight="1">
      <c r="A89" s="77" t="s">
        <v>465</v>
      </c>
      <c r="B89" s="64">
        <v>216</v>
      </c>
      <c r="C89" s="231"/>
      <c r="D89" s="230"/>
      <c r="E89" s="228" t="s">
        <v>337</v>
      </c>
      <c r="F89" s="230"/>
      <c r="G89" s="230"/>
      <c r="H89" s="230"/>
      <c r="I89" s="230">
        <f t="shared" si="17"/>
        <v>0</v>
      </c>
      <c r="J89" s="230">
        <f t="shared" si="26"/>
        <v>0</v>
      </c>
      <c r="K89" s="230">
        <f t="shared" si="31"/>
        <v>216</v>
      </c>
      <c r="L89" s="102" t="s">
        <v>56</v>
      </c>
      <c r="M89" s="230">
        <f t="shared" ref="M89:M95" si="32">NORMSDIST((U$71-K89)/Z$71)*100</f>
        <v>99.999999999999929</v>
      </c>
      <c r="N89" s="230">
        <f t="shared" ref="N89:N95" si="33">NORMSDIST((V$71-K89)/Z$71)*100</f>
        <v>99.999999999999986</v>
      </c>
      <c r="O89" s="229" t="s">
        <v>338</v>
      </c>
      <c r="P89" s="41">
        <f t="shared" ref="P89:P95" si="34">Y$71</f>
        <v>79.3</v>
      </c>
      <c r="Q89" s="30" t="s">
        <v>338</v>
      </c>
      <c r="S89" s="102" t="s">
        <v>466</v>
      </c>
      <c r="T89" s="102" t="s">
        <v>339</v>
      </c>
      <c r="U89" s="199">
        <f>'29年度合否判定資料（20170224）'!S75</f>
        <v>604</v>
      </c>
      <c r="V89" s="230">
        <f t="shared" si="20"/>
        <v>614</v>
      </c>
      <c r="W89" s="148">
        <v>1.48</v>
      </c>
      <c r="X89" s="196">
        <f t="shared" si="21"/>
        <v>1.4550000000000001</v>
      </c>
      <c r="Y89" s="197">
        <f t="shared" si="22"/>
        <v>68.7</v>
      </c>
      <c r="Z89" s="104">
        <v>60</v>
      </c>
      <c r="AA89" s="306"/>
      <c r="AB89" s="148">
        <v>1.48</v>
      </c>
      <c r="AC89" s="154">
        <v>-1</v>
      </c>
      <c r="AD89" s="155">
        <v>0.97468354430379744</v>
      </c>
      <c r="AE89" s="155">
        <v>0.98360655737704916</v>
      </c>
      <c r="AF89" s="155">
        <v>0.98449612403100772</v>
      </c>
      <c r="AG89" s="156">
        <v>147</v>
      </c>
      <c r="AH89" s="156">
        <v>101</v>
      </c>
    </row>
    <row r="90" spans="1:34" ht="20.100000000000001" customHeight="1">
      <c r="A90" s="79" t="s">
        <v>467</v>
      </c>
      <c r="B90" s="228">
        <v>203</v>
      </c>
      <c r="C90" s="231"/>
      <c r="D90" s="230"/>
      <c r="E90" s="228" t="s">
        <v>337</v>
      </c>
      <c r="F90" s="230"/>
      <c r="G90" s="230"/>
      <c r="H90" s="230"/>
      <c r="I90" s="230">
        <f t="shared" si="17"/>
        <v>0</v>
      </c>
      <c r="J90" s="230">
        <f t="shared" si="26"/>
        <v>0</v>
      </c>
      <c r="K90" s="230">
        <f t="shared" si="31"/>
        <v>203</v>
      </c>
      <c r="L90" s="102" t="s">
        <v>56</v>
      </c>
      <c r="M90" s="230">
        <f t="shared" si="32"/>
        <v>99.999999999999986</v>
      </c>
      <c r="N90" s="230">
        <f t="shared" si="33"/>
        <v>100</v>
      </c>
      <c r="O90" s="229" t="s">
        <v>338</v>
      </c>
      <c r="P90" s="41">
        <f t="shared" si="34"/>
        <v>79.3</v>
      </c>
      <c r="Q90" s="30" t="s">
        <v>338</v>
      </c>
      <c r="R90" s="390"/>
      <c r="S90" s="102" t="s">
        <v>466</v>
      </c>
      <c r="T90" s="102" t="s">
        <v>343</v>
      </c>
      <c r="U90" s="199">
        <f>'29年度合否判定資料（20170224）'!S76</f>
        <v>601</v>
      </c>
      <c r="V90" s="230">
        <f t="shared" si="20"/>
        <v>611</v>
      </c>
      <c r="W90" s="148">
        <v>1.2857142857142858</v>
      </c>
      <c r="X90" s="196">
        <f t="shared" si="21"/>
        <v>1.2170000000000001</v>
      </c>
      <c r="Y90" s="197">
        <f t="shared" si="22"/>
        <v>82.199999999999989</v>
      </c>
      <c r="Z90" s="104">
        <v>60</v>
      </c>
      <c r="AA90" s="306"/>
      <c r="AB90" s="148">
        <v>1.2857142857142858</v>
      </c>
      <c r="AC90" s="154">
        <v>-1</v>
      </c>
      <c r="AD90" s="155">
        <v>0.98529411764705888</v>
      </c>
      <c r="AE90" s="155">
        <v>0.99082568807339455</v>
      </c>
      <c r="AF90" s="155">
        <v>0.984375</v>
      </c>
      <c r="AG90" s="156">
        <v>112</v>
      </c>
      <c r="AH90" s="156">
        <v>92</v>
      </c>
    </row>
    <row r="91" spans="1:34" ht="20.100000000000001" customHeight="1">
      <c r="A91" s="52" t="s">
        <v>468</v>
      </c>
      <c r="B91" s="228">
        <v>189</v>
      </c>
      <c r="C91" s="386"/>
      <c r="D91" s="228"/>
      <c r="E91" s="228" t="s">
        <v>337</v>
      </c>
      <c r="F91" s="228"/>
      <c r="G91" s="228"/>
      <c r="H91" s="228"/>
      <c r="I91" s="230">
        <f t="shared" si="17"/>
        <v>0</v>
      </c>
      <c r="J91" s="230">
        <f t="shared" si="26"/>
        <v>0</v>
      </c>
      <c r="K91" s="230">
        <f t="shared" si="31"/>
        <v>189</v>
      </c>
      <c r="L91" s="102" t="s">
        <v>56</v>
      </c>
      <c r="M91" s="230">
        <f t="shared" si="32"/>
        <v>100</v>
      </c>
      <c r="N91" s="230">
        <f t="shared" si="33"/>
        <v>100</v>
      </c>
      <c r="O91" s="243" t="s">
        <v>345</v>
      </c>
      <c r="P91" s="41">
        <f t="shared" si="34"/>
        <v>79.3</v>
      </c>
      <c r="Q91" s="30" t="s">
        <v>345</v>
      </c>
      <c r="R91" s="390"/>
      <c r="S91" s="379" t="s">
        <v>131</v>
      </c>
      <c r="T91" s="102" t="s">
        <v>337</v>
      </c>
      <c r="U91" s="199">
        <f>'29年度合否判定資料（20170224）'!S77</f>
        <v>666</v>
      </c>
      <c r="V91" s="230">
        <f t="shared" si="20"/>
        <v>676</v>
      </c>
      <c r="W91" s="149">
        <v>1.759090909090909</v>
      </c>
      <c r="X91" s="196">
        <f t="shared" si="21"/>
        <v>1.6259999999999999</v>
      </c>
      <c r="Y91" s="197">
        <f t="shared" si="22"/>
        <v>61.5</v>
      </c>
      <c r="Z91" s="104">
        <v>60</v>
      </c>
      <c r="AA91" s="306"/>
      <c r="AB91" s="149">
        <v>1.759090909090909</v>
      </c>
      <c r="AC91" s="157">
        <v>-7</v>
      </c>
      <c r="AD91" s="158">
        <v>0.93146417445482865</v>
      </c>
      <c r="AE91" s="158">
        <v>0.91161616161616166</v>
      </c>
      <c r="AF91" s="158">
        <v>0.95548961424332346</v>
      </c>
      <c r="AG91" s="159">
        <v>361</v>
      </c>
      <c r="AH91" s="159">
        <v>222</v>
      </c>
    </row>
    <row r="92" spans="1:34" ht="20.100000000000001" customHeight="1">
      <c r="A92" s="94" t="s">
        <v>469</v>
      </c>
      <c r="B92" s="46">
        <v>193</v>
      </c>
      <c r="C92" s="327">
        <v>83</v>
      </c>
      <c r="D92" s="95">
        <v>85</v>
      </c>
      <c r="E92" s="95" t="s">
        <v>337</v>
      </c>
      <c r="F92" s="95">
        <v>62</v>
      </c>
      <c r="G92" s="95">
        <v>90</v>
      </c>
      <c r="H92" s="95">
        <v>84</v>
      </c>
      <c r="I92" s="15">
        <f t="shared" si="17"/>
        <v>230</v>
      </c>
      <c r="J92" s="15">
        <f t="shared" si="26"/>
        <v>404</v>
      </c>
      <c r="K92" s="15">
        <f>FIXED(J92*1.4,0)+B92</f>
        <v>759</v>
      </c>
      <c r="L92" s="34" t="s">
        <v>56</v>
      </c>
      <c r="M92" s="15">
        <f t="shared" si="32"/>
        <v>14.685905637589594</v>
      </c>
      <c r="N92" s="15">
        <f t="shared" si="33"/>
        <v>18.852809946905506</v>
      </c>
      <c r="O92" s="34" t="s">
        <v>338</v>
      </c>
      <c r="P92" s="41">
        <f t="shared" si="34"/>
        <v>79.3</v>
      </c>
      <c r="Q92" s="30" t="s">
        <v>338</v>
      </c>
      <c r="R92" s="390"/>
      <c r="S92" s="34" t="s">
        <v>470</v>
      </c>
      <c r="T92" s="34" t="s">
        <v>339</v>
      </c>
      <c r="U92" s="15">
        <f>'29年度合否判定資料（20170224）'!S78</f>
        <v>646</v>
      </c>
      <c r="V92" s="15">
        <f t="shared" si="20"/>
        <v>656</v>
      </c>
      <c r="W92" s="285">
        <v>1.26</v>
      </c>
      <c r="X92" s="286">
        <f t="shared" si="21"/>
        <v>1.157</v>
      </c>
      <c r="Y92" s="287">
        <f t="shared" si="22"/>
        <v>86.4</v>
      </c>
      <c r="Z92" s="288">
        <v>60</v>
      </c>
      <c r="AA92" s="306"/>
      <c r="AB92" s="285">
        <v>1.26</v>
      </c>
      <c r="AC92" s="289">
        <v>6</v>
      </c>
      <c r="AD92" s="290">
        <v>0.95454545454545459</v>
      </c>
      <c r="AE92" s="290">
        <v>0.94505494505494503</v>
      </c>
      <c r="AF92" s="290">
        <v>1</v>
      </c>
      <c r="AG92" s="291">
        <v>59</v>
      </c>
      <c r="AH92" s="291">
        <v>51</v>
      </c>
    </row>
    <row r="93" spans="1:34" ht="20.100000000000001" customHeight="1">
      <c r="A93" s="167" t="s">
        <v>471</v>
      </c>
      <c r="B93" s="177">
        <v>184</v>
      </c>
      <c r="C93" s="231"/>
      <c r="D93" s="230"/>
      <c r="E93" s="228" t="s">
        <v>337</v>
      </c>
      <c r="F93" s="230"/>
      <c r="G93" s="230"/>
      <c r="H93" s="230"/>
      <c r="I93" s="230">
        <f t="shared" si="17"/>
        <v>0</v>
      </c>
      <c r="J93" s="230">
        <f t="shared" si="26"/>
        <v>0</v>
      </c>
      <c r="K93" s="230">
        <f t="shared" ref="K93:K120" si="35">FIXED(J93*1.4,0)+B93</f>
        <v>184</v>
      </c>
      <c r="L93" s="102" t="s">
        <v>56</v>
      </c>
      <c r="M93" s="230">
        <f t="shared" si="32"/>
        <v>100</v>
      </c>
      <c r="N93" s="230">
        <f t="shared" si="33"/>
        <v>100</v>
      </c>
      <c r="O93" s="243" t="s">
        <v>345</v>
      </c>
      <c r="P93" s="41">
        <f t="shared" si="34"/>
        <v>79.3</v>
      </c>
      <c r="Q93" s="30" t="s">
        <v>338</v>
      </c>
      <c r="R93" s="390"/>
      <c r="S93" s="34" t="s">
        <v>470</v>
      </c>
      <c r="T93" s="34" t="s">
        <v>343</v>
      </c>
      <c r="U93" s="15">
        <f>'29年度合否判定資料（20170224）'!S79</f>
        <v>668</v>
      </c>
      <c r="V93" s="15">
        <f t="shared" si="20"/>
        <v>678</v>
      </c>
      <c r="W93" s="285">
        <v>1.2608695652173914</v>
      </c>
      <c r="X93" s="286">
        <f t="shared" si="21"/>
        <v>1.1910000000000001</v>
      </c>
      <c r="Y93" s="287">
        <f t="shared" si="22"/>
        <v>84</v>
      </c>
      <c r="Z93" s="288">
        <v>60</v>
      </c>
      <c r="AA93" s="306"/>
      <c r="AB93" s="285">
        <v>1.2608695652173914</v>
      </c>
      <c r="AC93" s="289">
        <v>16</v>
      </c>
      <c r="AD93" s="290">
        <v>1</v>
      </c>
      <c r="AE93" s="290">
        <v>0.94252873563218387</v>
      </c>
      <c r="AF93" s="290">
        <v>0.97619047619047616</v>
      </c>
      <c r="AG93" s="291">
        <v>56</v>
      </c>
      <c r="AH93" s="291">
        <v>47</v>
      </c>
    </row>
    <row r="94" spans="1:34" ht="20.100000000000001" customHeight="1">
      <c r="A94" s="253" t="s">
        <v>472</v>
      </c>
      <c r="B94" s="339">
        <v>198</v>
      </c>
      <c r="C94" s="231"/>
      <c r="D94" s="230"/>
      <c r="E94" s="228" t="s">
        <v>337</v>
      </c>
      <c r="F94" s="230"/>
      <c r="G94" s="230"/>
      <c r="H94" s="230"/>
      <c r="I94" s="230">
        <f t="shared" si="17"/>
        <v>0</v>
      </c>
      <c r="J94" s="230">
        <f t="shared" si="26"/>
        <v>0</v>
      </c>
      <c r="K94" s="230">
        <f t="shared" si="35"/>
        <v>198</v>
      </c>
      <c r="L94" s="102" t="s">
        <v>56</v>
      </c>
      <c r="M94" s="230">
        <f t="shared" si="32"/>
        <v>100</v>
      </c>
      <c r="N94" s="230">
        <f t="shared" si="33"/>
        <v>100</v>
      </c>
      <c r="O94" s="229" t="s">
        <v>338</v>
      </c>
      <c r="P94" s="41">
        <f t="shared" si="34"/>
        <v>79.3</v>
      </c>
      <c r="Q94" s="30" t="s">
        <v>338</v>
      </c>
      <c r="R94" s="390"/>
      <c r="S94" s="100" t="s">
        <v>473</v>
      </c>
      <c r="T94" s="100" t="s">
        <v>339</v>
      </c>
      <c r="U94" s="15">
        <f>'29年度合否判定資料（20170224）'!S80</f>
        <v>561</v>
      </c>
      <c r="V94" s="15">
        <f t="shared" si="20"/>
        <v>571</v>
      </c>
      <c r="W94" s="292">
        <v>1.2926829268292683</v>
      </c>
      <c r="X94" s="286">
        <f t="shared" si="21"/>
        <v>1.256</v>
      </c>
      <c r="Y94" s="287">
        <f t="shared" si="22"/>
        <v>79.600000000000009</v>
      </c>
      <c r="Z94" s="288">
        <v>60</v>
      </c>
      <c r="AA94" s="43"/>
      <c r="AB94" s="292">
        <v>1.2926829268292683</v>
      </c>
      <c r="AC94" s="294">
        <v>1</v>
      </c>
      <c r="AD94" s="295">
        <v>0.99367088607594933</v>
      </c>
      <c r="AE94" s="295">
        <v>0.99397590361445787</v>
      </c>
      <c r="AF94" s="295">
        <v>0.99358974358974361</v>
      </c>
      <c r="AG94" s="296">
        <v>157</v>
      </c>
      <c r="AH94" s="296">
        <v>125</v>
      </c>
    </row>
    <row r="95" spans="1:34" ht="20.100000000000001" customHeight="1">
      <c r="A95" s="200" t="s">
        <v>474</v>
      </c>
      <c r="B95" s="201">
        <v>207</v>
      </c>
      <c r="C95" s="231"/>
      <c r="D95" s="230"/>
      <c r="E95" s="228" t="s">
        <v>337</v>
      </c>
      <c r="F95" s="230"/>
      <c r="G95" s="230"/>
      <c r="H95" s="230"/>
      <c r="I95" s="230">
        <f t="shared" si="17"/>
        <v>0</v>
      </c>
      <c r="J95" s="230">
        <f t="shared" si="26"/>
        <v>0</v>
      </c>
      <c r="K95" s="230">
        <f t="shared" si="35"/>
        <v>207</v>
      </c>
      <c r="L95" s="102" t="s">
        <v>56</v>
      </c>
      <c r="M95" s="230">
        <f t="shared" si="32"/>
        <v>99.999999999999972</v>
      </c>
      <c r="N95" s="230">
        <f t="shared" si="33"/>
        <v>100</v>
      </c>
      <c r="O95" s="229" t="s">
        <v>338</v>
      </c>
      <c r="P95" s="41">
        <f t="shared" si="34"/>
        <v>79.3</v>
      </c>
      <c r="Q95" s="72"/>
      <c r="R95" s="390"/>
      <c r="S95" s="34" t="s">
        <v>473</v>
      </c>
      <c r="T95" s="34" t="s">
        <v>343</v>
      </c>
      <c r="U95" s="15">
        <f>'29年度合否判定資料（20170224）'!S81</f>
        <v>578</v>
      </c>
      <c r="V95" s="15">
        <f t="shared" si="20"/>
        <v>588</v>
      </c>
      <c r="W95" s="292">
        <v>1.2926829268292683</v>
      </c>
      <c r="X95" s="286">
        <f t="shared" si="21"/>
        <v>1.256</v>
      </c>
      <c r="Y95" s="287">
        <f t="shared" si="22"/>
        <v>79.600000000000009</v>
      </c>
      <c r="Z95" s="288">
        <v>60</v>
      </c>
      <c r="AA95" s="43"/>
      <c r="AB95" s="292">
        <v>1.2926829268292683</v>
      </c>
      <c r="AC95" s="294">
        <v>1</v>
      </c>
      <c r="AD95" s="295">
        <v>0.99367088607594933</v>
      </c>
      <c r="AE95" s="295">
        <v>0.99397590361445787</v>
      </c>
      <c r="AF95" s="295">
        <v>0.99358974358974361</v>
      </c>
      <c r="AG95" s="296">
        <v>157</v>
      </c>
      <c r="AH95" s="296">
        <v>125</v>
      </c>
    </row>
    <row r="96" spans="1:34" ht="20.100000000000001" customHeight="1">
      <c r="A96" s="229" t="s">
        <v>475</v>
      </c>
      <c r="B96" s="228">
        <v>244</v>
      </c>
      <c r="C96" s="231"/>
      <c r="D96" s="230"/>
      <c r="E96" s="228" t="s">
        <v>337</v>
      </c>
      <c r="F96" s="230"/>
      <c r="G96" s="230"/>
      <c r="H96" s="230"/>
      <c r="I96" s="230">
        <f t="shared" si="17"/>
        <v>0</v>
      </c>
      <c r="J96" s="230">
        <f t="shared" si="26"/>
        <v>0</v>
      </c>
      <c r="K96" s="230">
        <f t="shared" si="35"/>
        <v>244</v>
      </c>
      <c r="L96" s="102" t="s">
        <v>56</v>
      </c>
      <c r="M96" s="230">
        <f>NORMSDIST((U$72-K96)/Z$72)*100</f>
        <v>99.999999999998991</v>
      </c>
      <c r="N96" s="230">
        <f>NORMSDIST((V$72-K96)/Z$72)*100</f>
        <v>99.99999999999973</v>
      </c>
      <c r="O96" s="229" t="s">
        <v>338</v>
      </c>
      <c r="P96" s="41">
        <f>Y$72</f>
        <v>67.100000000000009</v>
      </c>
      <c r="Q96" s="30" t="s">
        <v>338</v>
      </c>
      <c r="R96" s="390"/>
      <c r="S96" s="34" t="s">
        <v>476</v>
      </c>
      <c r="T96" s="34" t="s">
        <v>337</v>
      </c>
      <c r="U96" s="15">
        <f>'29年度合否判定資料（20170224）'!S82</f>
        <v>630</v>
      </c>
      <c r="V96" s="15">
        <f t="shared" si="20"/>
        <v>640</v>
      </c>
      <c r="W96" s="333">
        <v>1.6148648648648649</v>
      </c>
      <c r="X96" s="334">
        <f t="shared" si="21"/>
        <v>1.5229999999999999</v>
      </c>
      <c r="Y96" s="335">
        <f t="shared" si="22"/>
        <v>65.7</v>
      </c>
      <c r="Z96" s="15">
        <v>60</v>
      </c>
      <c r="AA96" s="293"/>
      <c r="AB96" s="333">
        <v>1.6148648648648649</v>
      </c>
      <c r="AC96" s="336">
        <v>-8</v>
      </c>
      <c r="AD96" s="337">
        <v>0.97969543147208127</v>
      </c>
      <c r="AE96" s="337">
        <v>0.95477386934673369</v>
      </c>
      <c r="AF96" s="337">
        <v>0.98295454545454541</v>
      </c>
      <c r="AG96" s="338">
        <v>233</v>
      </c>
      <c r="AH96" s="338">
        <v>153</v>
      </c>
    </row>
    <row r="97" spans="1:34" ht="20.100000000000001" customHeight="1">
      <c r="A97" s="52" t="s">
        <v>477</v>
      </c>
      <c r="B97" s="228">
        <v>240</v>
      </c>
      <c r="C97" s="231"/>
      <c r="D97" s="230"/>
      <c r="E97" s="228" t="s">
        <v>337</v>
      </c>
      <c r="F97" s="230"/>
      <c r="G97" s="230"/>
      <c r="H97" s="230"/>
      <c r="I97" s="230">
        <f t="shared" si="17"/>
        <v>0</v>
      </c>
      <c r="J97" s="230">
        <f t="shared" si="26"/>
        <v>0</v>
      </c>
      <c r="K97" s="230">
        <f t="shared" si="35"/>
        <v>240</v>
      </c>
      <c r="L97" s="102" t="s">
        <v>56</v>
      </c>
      <c r="M97" s="230">
        <f>NORMSDIST((U$72-K97)/Z$72)*100</f>
        <v>99.999999999999403</v>
      </c>
      <c r="N97" s="230">
        <f>NORMSDIST((V$72-K97)/Z$72)*100</f>
        <v>99.999999999999844</v>
      </c>
      <c r="O97" s="229" t="s">
        <v>338</v>
      </c>
      <c r="P97" s="41">
        <f>Y$72</f>
        <v>67.100000000000009</v>
      </c>
      <c r="Q97" s="30" t="s">
        <v>338</v>
      </c>
      <c r="R97" s="390"/>
      <c r="S97" s="102" t="s">
        <v>135</v>
      </c>
      <c r="T97" s="102" t="s">
        <v>337</v>
      </c>
      <c r="U97" s="199">
        <f>'29年度合否判定資料（20170224）'!S83</f>
        <v>551</v>
      </c>
      <c r="V97" s="230">
        <f t="shared" si="20"/>
        <v>561</v>
      </c>
      <c r="W97" s="149">
        <v>1.5060975609756098</v>
      </c>
      <c r="X97" s="196">
        <f t="shared" si="21"/>
        <v>1.464</v>
      </c>
      <c r="Y97" s="197">
        <f t="shared" si="22"/>
        <v>68.300000000000011</v>
      </c>
      <c r="Z97" s="104">
        <v>60</v>
      </c>
      <c r="AA97" s="43"/>
      <c r="AB97" s="149">
        <v>1.5060975609756098</v>
      </c>
      <c r="AC97" s="157">
        <v>-14</v>
      </c>
      <c r="AD97" s="160">
        <v>0.95634920634920639</v>
      </c>
      <c r="AE97" s="160">
        <v>0.97222222222222221</v>
      </c>
      <c r="AF97" s="160">
        <v>0.986784140969163</v>
      </c>
      <c r="AG97" s="159">
        <v>243</v>
      </c>
      <c r="AH97" s="159">
        <v>166</v>
      </c>
    </row>
    <row r="98" spans="1:34" ht="20.100000000000001" customHeight="1">
      <c r="A98" s="94" t="s">
        <v>478</v>
      </c>
      <c r="B98" s="46">
        <v>263</v>
      </c>
      <c r="C98" s="46">
        <v>77</v>
      </c>
      <c r="D98" s="15">
        <v>67</v>
      </c>
      <c r="E98" s="95" t="s">
        <v>337</v>
      </c>
      <c r="F98" s="15">
        <v>70</v>
      </c>
      <c r="G98" s="15">
        <v>63</v>
      </c>
      <c r="H98" s="15">
        <v>56</v>
      </c>
      <c r="I98" s="15">
        <f t="shared" si="17"/>
        <v>214</v>
      </c>
      <c r="J98" s="15">
        <f t="shared" si="26"/>
        <v>333</v>
      </c>
      <c r="K98" s="15">
        <f t="shared" si="35"/>
        <v>729</v>
      </c>
      <c r="L98" s="34" t="s">
        <v>56</v>
      </c>
      <c r="M98" s="15">
        <f>NORMSDIST((U$72-K98)/Z$72)*100</f>
        <v>33.238631262667504</v>
      </c>
      <c r="N98" s="15">
        <f>NORMSDIST((V$72-K98)/Z$72)*100</f>
        <v>39.486291046402513</v>
      </c>
      <c r="O98" s="34" t="s">
        <v>338</v>
      </c>
      <c r="P98" s="41">
        <f>Y$72</f>
        <v>67.100000000000009</v>
      </c>
      <c r="Q98" s="30" t="s">
        <v>338</v>
      </c>
      <c r="R98" s="23"/>
      <c r="S98" s="99" t="s">
        <v>479</v>
      </c>
      <c r="T98" s="102" t="s">
        <v>339</v>
      </c>
      <c r="U98" s="199">
        <f>'29年度合否判定資料（20170224）'!S84</f>
        <v>545</v>
      </c>
      <c r="V98" s="230">
        <f t="shared" si="20"/>
        <v>555</v>
      </c>
      <c r="W98" s="148">
        <v>1.4096385542168675</v>
      </c>
      <c r="X98" s="196">
        <f t="shared" si="21"/>
        <v>1.345</v>
      </c>
      <c r="Y98" s="197">
        <f t="shared" si="22"/>
        <v>74.3</v>
      </c>
      <c r="Z98" s="104">
        <v>60</v>
      </c>
      <c r="AA98" s="43"/>
      <c r="AB98" s="148">
        <v>1.4096385542168675</v>
      </c>
      <c r="AC98" s="154">
        <v>-6</v>
      </c>
      <c r="AD98" s="155">
        <v>0.98496240601503759</v>
      </c>
      <c r="AE98" s="155">
        <v>1</v>
      </c>
      <c r="AF98" s="155">
        <v>1</v>
      </c>
      <c r="AG98" s="156">
        <v>113</v>
      </c>
      <c r="AH98" s="156">
        <v>84</v>
      </c>
    </row>
    <row r="99" spans="1:34" ht="20.100000000000001" customHeight="1">
      <c r="A99" s="302" t="s">
        <v>480</v>
      </c>
      <c r="B99" s="238">
        <v>216</v>
      </c>
      <c r="C99" s="231"/>
      <c r="D99" s="230"/>
      <c r="E99" s="228" t="s">
        <v>337</v>
      </c>
      <c r="F99" s="230"/>
      <c r="G99" s="230"/>
      <c r="H99" s="230"/>
      <c r="I99" s="230">
        <f>SUM(C99,D99,F99)</f>
        <v>0</v>
      </c>
      <c r="J99" s="230">
        <f t="shared" si="26"/>
        <v>0</v>
      </c>
      <c r="K99" s="230">
        <f t="shared" si="35"/>
        <v>216</v>
      </c>
      <c r="L99" s="102" t="s">
        <v>56</v>
      </c>
      <c r="M99" s="230">
        <f>NORMSDIST((U$72-K99)/Z$72)*100</f>
        <v>99.999999999999972</v>
      </c>
      <c r="N99" s="230">
        <f>NORMSDIST((V$72-K99)/Z$72)*100</f>
        <v>99.999999999999986</v>
      </c>
      <c r="O99" s="243" t="s">
        <v>345</v>
      </c>
      <c r="P99" s="41">
        <f>Y$72</f>
        <v>67.100000000000009</v>
      </c>
      <c r="Q99" s="30" t="s">
        <v>345</v>
      </c>
      <c r="R99" s="390"/>
      <c r="S99" s="102" t="s">
        <v>479</v>
      </c>
      <c r="T99" s="102" t="s">
        <v>343</v>
      </c>
      <c r="U99" s="199">
        <f>'29年度合否判定資料（20170224）'!S85</f>
        <v>560</v>
      </c>
      <c r="V99" s="230">
        <f t="shared" si="20"/>
        <v>570</v>
      </c>
      <c r="W99" s="148">
        <v>1.4078947368421053</v>
      </c>
      <c r="X99" s="196">
        <f t="shared" si="21"/>
        <v>1.39</v>
      </c>
      <c r="Y99" s="197">
        <f t="shared" si="22"/>
        <v>71.899999999999991</v>
      </c>
      <c r="Z99" s="104">
        <v>60</v>
      </c>
      <c r="AA99" s="43"/>
      <c r="AB99" s="148">
        <v>1.4078947368421053</v>
      </c>
      <c r="AC99" s="154">
        <v>-1</v>
      </c>
      <c r="AD99" s="155">
        <v>1</v>
      </c>
      <c r="AE99" s="155">
        <v>1</v>
      </c>
      <c r="AF99" s="155">
        <v>1</v>
      </c>
      <c r="AG99" s="156">
        <v>107</v>
      </c>
      <c r="AH99" s="156">
        <v>77</v>
      </c>
    </row>
    <row r="100" spans="1:34" s="19" customFormat="1" ht="20.100000000000001" customHeight="1">
      <c r="A100" s="200" t="s">
        <v>481</v>
      </c>
      <c r="B100" s="201">
        <v>230</v>
      </c>
      <c r="C100" s="231"/>
      <c r="D100" s="230"/>
      <c r="E100" s="228" t="s">
        <v>337</v>
      </c>
      <c r="F100" s="230"/>
      <c r="G100" s="230"/>
      <c r="H100" s="230"/>
      <c r="I100" s="230">
        <f>SUM(C100,D100,F100)</f>
        <v>0</v>
      </c>
      <c r="J100" s="230">
        <f t="shared" si="26"/>
        <v>0</v>
      </c>
      <c r="K100" s="230">
        <f t="shared" si="35"/>
        <v>230</v>
      </c>
      <c r="L100" s="102" t="s">
        <v>56</v>
      </c>
      <c r="M100" s="230">
        <f>NORMSDIST((U$72-K100)/Z$72)*100</f>
        <v>99.999999999999844</v>
      </c>
      <c r="N100" s="230">
        <f>NORMSDIST((V$72-K100)/Z$72)*100</f>
        <v>99.999999999999957</v>
      </c>
      <c r="O100" s="243" t="s">
        <v>345</v>
      </c>
      <c r="P100" s="41">
        <f>Y$72</f>
        <v>67.100000000000009</v>
      </c>
      <c r="Q100" s="30" t="s">
        <v>345</v>
      </c>
      <c r="R100" s="390"/>
      <c r="S100" s="128" t="s">
        <v>482</v>
      </c>
      <c r="T100" s="229" t="s">
        <v>339</v>
      </c>
      <c r="U100" s="199">
        <f>'29年度合否判定資料（20170224）'!S86</f>
        <v>534</v>
      </c>
      <c r="V100" s="230">
        <f t="shared" si="20"/>
        <v>544</v>
      </c>
      <c r="W100" s="148">
        <v>1.2758620689655173</v>
      </c>
      <c r="X100" s="196">
        <f t="shared" si="21"/>
        <v>1.2649999999999999</v>
      </c>
      <c r="Y100" s="197">
        <f t="shared" si="22"/>
        <v>79.100000000000009</v>
      </c>
      <c r="Z100" s="104">
        <v>60</v>
      </c>
      <c r="AA100" s="43"/>
      <c r="AB100" s="148">
        <v>1.2758620689655173</v>
      </c>
      <c r="AC100" s="154">
        <v>8</v>
      </c>
      <c r="AD100" s="155">
        <v>0.9859154929577465</v>
      </c>
      <c r="AE100" s="155">
        <v>0.99264705882352944</v>
      </c>
      <c r="AF100" s="155">
        <v>0.98540145985401462</v>
      </c>
      <c r="AG100" s="156">
        <v>148</v>
      </c>
      <c r="AH100" s="156">
        <v>117</v>
      </c>
    </row>
    <row r="101" spans="1:34" ht="19.5" customHeight="1">
      <c r="A101" s="253" t="s">
        <v>483</v>
      </c>
      <c r="B101" s="339">
        <v>221</v>
      </c>
      <c r="C101" s="231"/>
      <c r="D101" s="230"/>
      <c r="E101" s="228" t="s">
        <v>337</v>
      </c>
      <c r="F101" s="230"/>
      <c r="G101" s="230"/>
      <c r="H101" s="230"/>
      <c r="I101" s="230">
        <f>SUM(C101,D101,F101)</f>
        <v>0</v>
      </c>
      <c r="J101" s="230">
        <f t="shared" si="26"/>
        <v>0</v>
      </c>
      <c r="K101" s="230">
        <f t="shared" si="35"/>
        <v>221</v>
      </c>
      <c r="L101" s="102" t="s">
        <v>441</v>
      </c>
      <c r="M101" s="230">
        <f t="shared" ref="M101:M112" si="36">NORMSDIST((U$73-K101)/Z$73)*100</f>
        <v>99.999999999999929</v>
      </c>
      <c r="N101" s="230">
        <f t="shared" ref="N101:N112" si="37">NORMSDIST((V$73-K101)/Z$73)*100</f>
        <v>99.999999999999972</v>
      </c>
      <c r="O101" s="229" t="s">
        <v>338</v>
      </c>
      <c r="P101" s="41">
        <f>Y$73</f>
        <v>88.5</v>
      </c>
      <c r="Q101" s="30" t="s">
        <v>338</v>
      </c>
      <c r="S101" s="128" t="s">
        <v>482</v>
      </c>
      <c r="T101" s="229" t="s">
        <v>343</v>
      </c>
      <c r="U101" s="199">
        <f>'29年度合否判定資料（20170224）'!S87</f>
        <v>542</v>
      </c>
      <c r="V101" s="230">
        <f t="shared" si="20"/>
        <v>552</v>
      </c>
      <c r="W101" s="148">
        <v>1.1869158878504673</v>
      </c>
      <c r="X101" s="196">
        <f t="shared" si="21"/>
        <v>1.1379999999999999</v>
      </c>
      <c r="Y101" s="197">
        <f t="shared" si="22"/>
        <v>87.9</v>
      </c>
      <c r="Z101" s="104">
        <v>60</v>
      </c>
      <c r="AA101" s="43"/>
      <c r="AB101" s="148">
        <v>1.1869158878504673</v>
      </c>
      <c r="AC101" s="154">
        <v>14</v>
      </c>
      <c r="AD101" s="155">
        <v>1</v>
      </c>
      <c r="AE101" s="155">
        <v>1</v>
      </c>
      <c r="AF101" s="155">
        <v>0.97014925373134331</v>
      </c>
      <c r="AG101" s="156">
        <v>124</v>
      </c>
      <c r="AH101" s="156">
        <v>109</v>
      </c>
    </row>
    <row r="102" spans="1:34" ht="19.5" customHeight="1">
      <c r="A102" s="253" t="s">
        <v>484</v>
      </c>
      <c r="B102" s="339">
        <v>189</v>
      </c>
      <c r="C102" s="231"/>
      <c r="D102" s="230"/>
      <c r="E102" s="228" t="s">
        <v>337</v>
      </c>
      <c r="F102" s="230"/>
      <c r="G102" s="230"/>
      <c r="H102" s="230"/>
      <c r="I102" s="230">
        <f>SUM(C102,D102,F102)</f>
        <v>0</v>
      </c>
      <c r="J102" s="230">
        <f t="shared" si="26"/>
        <v>0</v>
      </c>
      <c r="K102" s="230">
        <f t="shared" si="35"/>
        <v>189</v>
      </c>
      <c r="L102" s="102" t="s">
        <v>441</v>
      </c>
      <c r="M102" s="230">
        <f t="shared" si="36"/>
        <v>100</v>
      </c>
      <c r="N102" s="230">
        <f t="shared" si="37"/>
        <v>100</v>
      </c>
      <c r="O102" s="229" t="s">
        <v>338</v>
      </c>
      <c r="P102" s="41">
        <f>Y$73</f>
        <v>88.5</v>
      </c>
      <c r="Q102" s="30" t="s">
        <v>338</v>
      </c>
      <c r="S102" s="229" t="s">
        <v>485</v>
      </c>
      <c r="T102" s="229" t="s">
        <v>337</v>
      </c>
      <c r="U102" s="199">
        <f>'29年度合否判定資料（20170224）'!S88</f>
        <v>555</v>
      </c>
      <c r="V102" s="230">
        <f t="shared" si="20"/>
        <v>565</v>
      </c>
      <c r="W102" s="149">
        <v>1.4880952380952381</v>
      </c>
      <c r="X102" s="196">
        <f t="shared" si="21"/>
        <v>1.4530000000000001</v>
      </c>
      <c r="Y102" s="197">
        <f t="shared" si="22"/>
        <v>68.8</v>
      </c>
      <c r="Z102" s="104">
        <v>60</v>
      </c>
      <c r="AA102" s="43"/>
      <c r="AB102" s="149">
        <v>1.4880952380952381</v>
      </c>
      <c r="AC102" s="157">
        <v>-12</v>
      </c>
      <c r="AD102" s="158">
        <v>0.99152542372881358</v>
      </c>
      <c r="AE102" s="158">
        <v>0.99</v>
      </c>
      <c r="AF102" s="158">
        <v>0.98867924528301887</v>
      </c>
      <c r="AG102" s="159">
        <v>247</v>
      </c>
      <c r="AH102" s="159">
        <v>170</v>
      </c>
    </row>
    <row r="103" spans="1:34" ht="19.5" customHeight="1">
      <c r="A103" s="345" t="s">
        <v>486</v>
      </c>
      <c r="B103" s="373">
        <v>235</v>
      </c>
      <c r="C103" s="374">
        <v>83</v>
      </c>
      <c r="D103" s="374">
        <v>67</v>
      </c>
      <c r="E103" s="95" t="s">
        <v>337</v>
      </c>
      <c r="F103" s="374">
        <v>63</v>
      </c>
      <c r="G103" s="374">
        <v>74</v>
      </c>
      <c r="H103" s="374">
        <v>68</v>
      </c>
      <c r="I103" s="15">
        <f t="shared" ref="I103:I166" si="38">SUM(C103,D103,F103)</f>
        <v>213</v>
      </c>
      <c r="J103" s="15">
        <f t="shared" si="26"/>
        <v>355</v>
      </c>
      <c r="K103" s="15">
        <f t="shared" si="35"/>
        <v>732</v>
      </c>
      <c r="L103" s="34" t="s">
        <v>441</v>
      </c>
      <c r="M103" s="15">
        <f t="shared" si="36"/>
        <v>29.115968678834637</v>
      </c>
      <c r="N103" s="15">
        <f t="shared" si="37"/>
        <v>35.073631348321875</v>
      </c>
      <c r="O103" s="34" t="s">
        <v>338</v>
      </c>
      <c r="P103" s="41">
        <f t="shared" ref="P103:P112" si="39">Y$73</f>
        <v>88.5</v>
      </c>
      <c r="Q103" s="30" t="s">
        <v>338</v>
      </c>
      <c r="S103" s="102" t="s">
        <v>74</v>
      </c>
      <c r="T103" s="102" t="s">
        <v>337</v>
      </c>
      <c r="U103" s="199">
        <f>'29年度合否判定資料（20170224）'!S89</f>
        <v>546</v>
      </c>
      <c r="V103" s="230">
        <f t="shared" si="20"/>
        <v>556</v>
      </c>
      <c r="W103" s="149">
        <v>1.1585365853658536</v>
      </c>
      <c r="X103" s="196">
        <f t="shared" si="21"/>
        <v>1.139</v>
      </c>
      <c r="Y103" s="197">
        <f t="shared" si="22"/>
        <v>87.8</v>
      </c>
      <c r="Z103" s="104">
        <v>60</v>
      </c>
      <c r="AA103" s="43"/>
      <c r="AB103" s="149">
        <v>1.1585365853658536</v>
      </c>
      <c r="AC103" s="157">
        <v>31</v>
      </c>
      <c r="AD103" s="160">
        <v>0.97584541062801933</v>
      </c>
      <c r="AE103" s="160">
        <v>1</v>
      </c>
      <c r="AF103" s="160">
        <v>0.99029126213592233</v>
      </c>
      <c r="AG103" s="159">
        <v>189</v>
      </c>
      <c r="AH103" s="159">
        <v>166</v>
      </c>
    </row>
    <row r="104" spans="1:34" ht="19.5" customHeight="1">
      <c r="A104" s="345" t="s">
        <v>487</v>
      </c>
      <c r="B104" s="373">
        <v>207</v>
      </c>
      <c r="C104" s="374">
        <v>88</v>
      </c>
      <c r="D104" s="374">
        <v>68</v>
      </c>
      <c r="E104" s="95" t="s">
        <v>337</v>
      </c>
      <c r="F104" s="374">
        <v>92</v>
      </c>
      <c r="G104" s="374">
        <v>72</v>
      </c>
      <c r="H104" s="374">
        <v>65</v>
      </c>
      <c r="I104" s="15">
        <f t="shared" si="38"/>
        <v>248</v>
      </c>
      <c r="J104" s="15">
        <f t="shared" si="26"/>
        <v>385</v>
      </c>
      <c r="K104" s="15">
        <f t="shared" si="35"/>
        <v>746</v>
      </c>
      <c r="L104" s="34" t="s">
        <v>441</v>
      </c>
      <c r="M104" s="15">
        <f t="shared" si="36"/>
        <v>21.67156968501628</v>
      </c>
      <c r="N104" s="15">
        <f t="shared" si="37"/>
        <v>26.872730594043958</v>
      </c>
      <c r="O104" s="34" t="s">
        <v>338</v>
      </c>
      <c r="P104" s="41">
        <f t="shared" si="39"/>
        <v>88.5</v>
      </c>
      <c r="Q104" s="30" t="s">
        <v>338</v>
      </c>
      <c r="R104" s="390"/>
      <c r="S104" s="102" t="s">
        <v>488</v>
      </c>
      <c r="T104" s="102" t="s">
        <v>339</v>
      </c>
      <c r="U104" s="199">
        <f>'29年度合否判定資料（20170224）'!S90</f>
        <v>515</v>
      </c>
      <c r="V104" s="230">
        <f t="shared" si="20"/>
        <v>525</v>
      </c>
      <c r="W104" s="148">
        <v>1.5043478260869565</v>
      </c>
      <c r="X104" s="196">
        <f t="shared" si="21"/>
        <v>1.635</v>
      </c>
      <c r="Y104" s="197">
        <f t="shared" si="22"/>
        <v>61.199999999999996</v>
      </c>
      <c r="Z104" s="104">
        <v>60</v>
      </c>
      <c r="AA104" s="43"/>
      <c r="AB104" s="148">
        <v>1.5043478260869565</v>
      </c>
      <c r="AC104" s="154">
        <v>-1</v>
      </c>
      <c r="AD104" s="155">
        <v>0.98684210526315785</v>
      </c>
      <c r="AE104" s="155">
        <v>0.96103896103896103</v>
      </c>
      <c r="AF104" s="155">
        <v>0.97590361445783136</v>
      </c>
      <c r="AG104" s="156">
        <v>170</v>
      </c>
      <c r="AH104" s="156">
        <v>104</v>
      </c>
    </row>
    <row r="105" spans="1:34" ht="19.5" customHeight="1">
      <c r="A105" s="345" t="s">
        <v>489</v>
      </c>
      <c r="B105" s="373">
        <v>226</v>
      </c>
      <c r="C105" s="374">
        <v>86</v>
      </c>
      <c r="D105" s="374">
        <v>62</v>
      </c>
      <c r="E105" s="95" t="s">
        <v>337</v>
      </c>
      <c r="F105" s="374">
        <v>91</v>
      </c>
      <c r="G105" s="374">
        <v>57</v>
      </c>
      <c r="H105" s="374">
        <v>60</v>
      </c>
      <c r="I105" s="15">
        <f t="shared" si="38"/>
        <v>239</v>
      </c>
      <c r="J105" s="15">
        <f t="shared" si="26"/>
        <v>356</v>
      </c>
      <c r="K105" s="15">
        <f t="shared" si="35"/>
        <v>724</v>
      </c>
      <c r="L105" s="34" t="s">
        <v>441</v>
      </c>
      <c r="M105" s="15">
        <f t="shared" si="36"/>
        <v>33.846111951068963</v>
      </c>
      <c r="N105" s="15">
        <f t="shared" si="37"/>
        <v>40.129367431707628</v>
      </c>
      <c r="O105" s="34" t="s">
        <v>338</v>
      </c>
      <c r="P105" s="41">
        <f t="shared" si="39"/>
        <v>88.5</v>
      </c>
      <c r="Q105" s="30" t="s">
        <v>338</v>
      </c>
      <c r="R105" s="390"/>
      <c r="S105" s="102" t="s">
        <v>488</v>
      </c>
      <c r="T105" s="102" t="s">
        <v>343</v>
      </c>
      <c r="U105" s="199">
        <f>'29年度合否判定資料（20170224）'!S91</f>
        <v>514</v>
      </c>
      <c r="V105" s="230">
        <f t="shared" si="20"/>
        <v>524</v>
      </c>
      <c r="W105" s="148">
        <v>1.7678571428571428</v>
      </c>
      <c r="X105" s="196">
        <f t="shared" si="21"/>
        <v>1.5680000000000001</v>
      </c>
      <c r="Y105" s="197">
        <f t="shared" si="22"/>
        <v>63.800000000000004</v>
      </c>
      <c r="Z105" s="104">
        <v>60</v>
      </c>
      <c r="AA105" s="43"/>
      <c r="AB105" s="148">
        <v>1.7678571428571428</v>
      </c>
      <c r="AC105" s="154">
        <v>-10</v>
      </c>
      <c r="AD105" s="155">
        <v>0.9831460674157303</v>
      </c>
      <c r="AE105" s="155">
        <v>0.99333333333333329</v>
      </c>
      <c r="AF105" s="155">
        <v>0.99378881987577639</v>
      </c>
      <c r="AG105" s="156">
        <v>196</v>
      </c>
      <c r="AH105" s="156">
        <v>125</v>
      </c>
    </row>
    <row r="106" spans="1:34" ht="19.5" customHeight="1">
      <c r="A106" s="253" t="s">
        <v>490</v>
      </c>
      <c r="B106" s="339">
        <v>230</v>
      </c>
      <c r="C106" s="231"/>
      <c r="D106" s="230"/>
      <c r="E106" s="228"/>
      <c r="F106" s="230"/>
      <c r="G106" s="230"/>
      <c r="H106" s="230"/>
      <c r="I106" s="230">
        <f t="shared" si="38"/>
        <v>0</v>
      </c>
      <c r="J106" s="230">
        <f t="shared" si="26"/>
        <v>0</v>
      </c>
      <c r="K106" s="230">
        <f t="shared" si="35"/>
        <v>230</v>
      </c>
      <c r="L106" s="102" t="s">
        <v>441</v>
      </c>
      <c r="M106" s="230">
        <f t="shared" si="36"/>
        <v>99.99999999999973</v>
      </c>
      <c r="N106" s="230">
        <f t="shared" si="37"/>
        <v>99.999999999999929</v>
      </c>
      <c r="O106" s="229" t="s">
        <v>338</v>
      </c>
      <c r="P106" s="41">
        <f t="shared" si="39"/>
        <v>88.5</v>
      </c>
      <c r="Q106" s="30" t="s">
        <v>338</v>
      </c>
      <c r="R106" s="390"/>
      <c r="S106" s="99" t="s">
        <v>72</v>
      </c>
      <c r="T106" s="99" t="s">
        <v>339</v>
      </c>
      <c r="U106" s="199">
        <f>'29年度合否判定資料（20170224）'!S92</f>
        <v>519</v>
      </c>
      <c r="V106" s="230">
        <f t="shared" si="20"/>
        <v>529</v>
      </c>
      <c r="W106" s="148">
        <v>1.3295454545454546</v>
      </c>
      <c r="X106" s="196">
        <f t="shared" si="21"/>
        <v>1.3180000000000001</v>
      </c>
      <c r="Y106" s="197">
        <f t="shared" si="22"/>
        <v>75.900000000000006</v>
      </c>
      <c r="Z106" s="104">
        <v>60</v>
      </c>
      <c r="AA106" s="43"/>
      <c r="AB106" s="148">
        <v>1.3295454545454546</v>
      </c>
      <c r="AC106" s="154">
        <v>-5</v>
      </c>
      <c r="AD106" s="155">
        <v>0.99199999999999999</v>
      </c>
      <c r="AE106" s="155">
        <v>0.98181818181818181</v>
      </c>
      <c r="AF106" s="155">
        <v>0.98181818181818181</v>
      </c>
      <c r="AG106" s="156">
        <v>116</v>
      </c>
      <c r="AH106" s="156">
        <v>88</v>
      </c>
    </row>
    <row r="107" spans="1:34" ht="19.5" customHeight="1">
      <c r="A107" s="253" t="s">
        <v>491</v>
      </c>
      <c r="B107" s="339">
        <v>240</v>
      </c>
      <c r="C107" s="231"/>
      <c r="D107" s="230"/>
      <c r="E107" s="228" t="s">
        <v>337</v>
      </c>
      <c r="F107" s="230"/>
      <c r="G107" s="230"/>
      <c r="H107" s="230"/>
      <c r="I107" s="230">
        <f t="shared" si="38"/>
        <v>0</v>
      </c>
      <c r="J107" s="230">
        <f t="shared" si="26"/>
        <v>0</v>
      </c>
      <c r="K107" s="230">
        <f t="shared" si="35"/>
        <v>240</v>
      </c>
      <c r="L107" s="102" t="s">
        <v>441</v>
      </c>
      <c r="M107" s="230">
        <f t="shared" si="36"/>
        <v>99.999999999998991</v>
      </c>
      <c r="N107" s="230">
        <f t="shared" si="37"/>
        <v>99.99999999999973</v>
      </c>
      <c r="O107" s="229" t="s">
        <v>338</v>
      </c>
      <c r="P107" s="41">
        <f t="shared" si="39"/>
        <v>88.5</v>
      </c>
      <c r="Q107" s="30" t="s">
        <v>338</v>
      </c>
      <c r="R107" s="390"/>
      <c r="S107" s="102" t="s">
        <v>72</v>
      </c>
      <c r="T107" s="102" t="s">
        <v>343</v>
      </c>
      <c r="U107" s="199">
        <f>'29年度合否判定資料（20170224）'!S93</f>
        <v>520</v>
      </c>
      <c r="V107" s="230">
        <f t="shared" ref="V107:V114" si="40">U107+10</f>
        <v>530</v>
      </c>
      <c r="W107" s="148">
        <v>1.05</v>
      </c>
      <c r="X107" s="196">
        <f t="shared" ref="X107:X114" si="41">ROUND(AG107/AH107,3)</f>
        <v>1.05</v>
      </c>
      <c r="Y107" s="197">
        <f t="shared" ref="Y107:Y114" si="42">(FIXED(1/X107,3))*100</f>
        <v>95.199999999999989</v>
      </c>
      <c r="Z107" s="104">
        <v>60</v>
      </c>
      <c r="AA107" s="43"/>
      <c r="AB107" s="148">
        <v>1.05</v>
      </c>
      <c r="AC107" s="154">
        <v>4</v>
      </c>
      <c r="AD107" s="155">
        <v>0.99065420560747663</v>
      </c>
      <c r="AE107" s="155">
        <v>0.97499999999999998</v>
      </c>
      <c r="AF107" s="155">
        <v>0.94791666666666663</v>
      </c>
      <c r="AG107" s="156">
        <v>84</v>
      </c>
      <c r="AH107" s="156">
        <v>80</v>
      </c>
    </row>
    <row r="108" spans="1:34" ht="19.5" customHeight="1">
      <c r="A108" s="253" t="s">
        <v>492</v>
      </c>
      <c r="B108" s="339">
        <v>221</v>
      </c>
      <c r="C108" s="231"/>
      <c r="D108" s="230"/>
      <c r="E108" s="228" t="s">
        <v>337</v>
      </c>
      <c r="F108" s="230"/>
      <c r="G108" s="230"/>
      <c r="H108" s="230"/>
      <c r="I108" s="230">
        <f t="shared" si="38"/>
        <v>0</v>
      </c>
      <c r="J108" s="230">
        <f t="shared" si="26"/>
        <v>0</v>
      </c>
      <c r="K108" s="230">
        <f t="shared" si="35"/>
        <v>221</v>
      </c>
      <c r="L108" s="102" t="s">
        <v>441</v>
      </c>
      <c r="M108" s="230">
        <f t="shared" si="36"/>
        <v>99.999999999999929</v>
      </c>
      <c r="N108" s="230">
        <f t="shared" si="37"/>
        <v>99.999999999999972</v>
      </c>
      <c r="O108" s="229" t="s">
        <v>338</v>
      </c>
      <c r="P108" s="41">
        <f t="shared" si="39"/>
        <v>88.5</v>
      </c>
      <c r="Q108" s="30" t="s">
        <v>338</v>
      </c>
      <c r="R108" s="390"/>
      <c r="S108" s="99" t="s">
        <v>493</v>
      </c>
      <c r="T108" s="99" t="s">
        <v>339</v>
      </c>
      <c r="U108" s="199">
        <f>'29年度合否判定資料（20170224）'!S94</f>
        <v>475</v>
      </c>
      <c r="V108" s="230">
        <f t="shared" si="40"/>
        <v>485</v>
      </c>
      <c r="W108" s="148">
        <v>1.2241379310344827</v>
      </c>
      <c r="X108" s="196">
        <f t="shared" si="41"/>
        <v>1.2</v>
      </c>
      <c r="Y108" s="197">
        <f t="shared" si="42"/>
        <v>83.3</v>
      </c>
      <c r="Z108" s="104">
        <v>60</v>
      </c>
      <c r="AA108" s="43"/>
      <c r="AB108" s="148">
        <v>1.2241379310344827</v>
      </c>
      <c r="AC108" s="154">
        <v>10</v>
      </c>
      <c r="AD108" s="155">
        <v>0.94736842105263153</v>
      </c>
      <c r="AE108" s="155">
        <v>0.9732142857142857</v>
      </c>
      <c r="AF108" s="155">
        <v>0.94615384615384612</v>
      </c>
      <c r="AG108" s="156">
        <v>126</v>
      </c>
      <c r="AH108" s="156">
        <v>105</v>
      </c>
    </row>
    <row r="109" spans="1:34" ht="19.5" customHeight="1">
      <c r="A109" s="253" t="s">
        <v>494</v>
      </c>
      <c r="B109" s="339">
        <v>203</v>
      </c>
      <c r="C109" s="231"/>
      <c r="D109" s="230"/>
      <c r="E109" s="228" t="s">
        <v>337</v>
      </c>
      <c r="F109" s="230"/>
      <c r="G109" s="230"/>
      <c r="H109" s="230"/>
      <c r="I109" s="230">
        <f t="shared" si="38"/>
        <v>0</v>
      </c>
      <c r="J109" s="230">
        <f t="shared" si="26"/>
        <v>0</v>
      </c>
      <c r="K109" s="230">
        <f t="shared" si="35"/>
        <v>203</v>
      </c>
      <c r="L109" s="102" t="s">
        <v>441</v>
      </c>
      <c r="M109" s="230">
        <f t="shared" si="36"/>
        <v>99.999999999999986</v>
      </c>
      <c r="N109" s="230">
        <f t="shared" si="37"/>
        <v>100</v>
      </c>
      <c r="O109" s="243" t="s">
        <v>345</v>
      </c>
      <c r="P109" s="41">
        <f t="shared" si="39"/>
        <v>88.5</v>
      </c>
      <c r="Q109" s="30" t="s">
        <v>345</v>
      </c>
      <c r="R109" s="23"/>
      <c r="S109" s="34" t="s">
        <v>493</v>
      </c>
      <c r="T109" s="34" t="s">
        <v>343</v>
      </c>
      <c r="U109" s="15">
        <f>'29年度合否判定資料（20170224）'!S95</f>
        <v>495</v>
      </c>
      <c r="V109" s="15">
        <f t="shared" si="40"/>
        <v>505</v>
      </c>
      <c r="W109" s="292">
        <v>1.2926829268292683</v>
      </c>
      <c r="X109" s="286">
        <f t="shared" si="41"/>
        <v>1.256</v>
      </c>
      <c r="Y109" s="287">
        <f t="shared" si="42"/>
        <v>79.600000000000009</v>
      </c>
      <c r="Z109" s="288">
        <v>60</v>
      </c>
      <c r="AA109" s="43"/>
      <c r="AB109" s="292">
        <v>1.2926829268292683</v>
      </c>
      <c r="AC109" s="294">
        <v>1</v>
      </c>
      <c r="AD109" s="295">
        <v>0.99367088607594933</v>
      </c>
      <c r="AE109" s="295">
        <v>0.99397590361445787</v>
      </c>
      <c r="AF109" s="295">
        <v>0.99358974358974361</v>
      </c>
      <c r="AG109" s="296">
        <v>157</v>
      </c>
      <c r="AH109" s="296">
        <v>125</v>
      </c>
    </row>
    <row r="110" spans="1:34" ht="19.5" customHeight="1">
      <c r="A110" s="302" t="s">
        <v>495</v>
      </c>
      <c r="B110" s="238">
        <v>212</v>
      </c>
      <c r="C110" s="231"/>
      <c r="D110" s="230"/>
      <c r="E110" s="228" t="s">
        <v>337</v>
      </c>
      <c r="F110" s="230"/>
      <c r="G110" s="230"/>
      <c r="H110" s="230"/>
      <c r="I110" s="230">
        <f t="shared" si="38"/>
        <v>0</v>
      </c>
      <c r="J110" s="230">
        <f t="shared" si="26"/>
        <v>0</v>
      </c>
      <c r="K110" s="230">
        <f t="shared" si="35"/>
        <v>212</v>
      </c>
      <c r="L110" s="102" t="s">
        <v>441</v>
      </c>
      <c r="M110" s="230">
        <f t="shared" si="36"/>
        <v>99.999999999999972</v>
      </c>
      <c r="N110" s="230">
        <f t="shared" si="37"/>
        <v>99.999999999999986</v>
      </c>
      <c r="O110" s="229" t="s">
        <v>338</v>
      </c>
      <c r="P110" s="41">
        <f t="shared" si="39"/>
        <v>88.5</v>
      </c>
      <c r="Q110" s="30" t="s">
        <v>338</v>
      </c>
      <c r="R110" s="23"/>
      <c r="S110" s="102" t="s">
        <v>496</v>
      </c>
      <c r="T110" s="102" t="s">
        <v>339</v>
      </c>
      <c r="U110" s="199">
        <f>'29年度合否判定資料（20170224）'!S96</f>
        <v>439</v>
      </c>
      <c r="V110" s="230">
        <f t="shared" si="40"/>
        <v>449</v>
      </c>
      <c r="W110" s="148">
        <v>1.5</v>
      </c>
      <c r="X110" s="196">
        <f t="shared" si="41"/>
        <v>1.4510000000000001</v>
      </c>
      <c r="Y110" s="197">
        <f t="shared" si="42"/>
        <v>68.899999999999991</v>
      </c>
      <c r="Z110" s="104">
        <v>60</v>
      </c>
      <c r="AA110" s="43"/>
      <c r="AB110" s="148">
        <v>1.5</v>
      </c>
      <c r="AC110" s="154">
        <v>-7</v>
      </c>
      <c r="AD110" s="155">
        <v>0.98412698412698407</v>
      </c>
      <c r="AE110" s="155">
        <v>0.95454545454545459</v>
      </c>
      <c r="AF110" s="155">
        <v>0.94505494505494503</v>
      </c>
      <c r="AG110" s="156">
        <v>74</v>
      </c>
      <c r="AH110" s="156">
        <v>51</v>
      </c>
    </row>
    <row r="111" spans="1:34" ht="19.5" customHeight="1">
      <c r="A111" s="353" t="s">
        <v>497</v>
      </c>
      <c r="B111" s="15">
        <v>203</v>
      </c>
      <c r="C111" s="397">
        <v>83</v>
      </c>
      <c r="D111" s="397">
        <v>85</v>
      </c>
      <c r="E111" s="95" t="s">
        <v>766</v>
      </c>
      <c r="F111" s="397">
        <v>89</v>
      </c>
      <c r="G111" s="397">
        <v>81</v>
      </c>
      <c r="H111" s="397">
        <v>62</v>
      </c>
      <c r="I111" s="15">
        <f t="shared" si="38"/>
        <v>257</v>
      </c>
      <c r="J111" s="15">
        <f t="shared" si="26"/>
        <v>400</v>
      </c>
      <c r="K111" s="15">
        <f t="shared" si="35"/>
        <v>763</v>
      </c>
      <c r="L111" s="34" t="s">
        <v>441</v>
      </c>
      <c r="M111" s="15">
        <f t="shared" si="36"/>
        <v>14.306119219550908</v>
      </c>
      <c r="N111" s="15">
        <f t="shared" si="37"/>
        <v>18.406012534675948</v>
      </c>
      <c r="O111" s="34" t="s">
        <v>338</v>
      </c>
      <c r="P111" s="41">
        <f t="shared" si="39"/>
        <v>88.5</v>
      </c>
      <c r="Q111" s="30" t="s">
        <v>338</v>
      </c>
      <c r="R111" s="390"/>
      <c r="S111" s="102" t="s">
        <v>496</v>
      </c>
      <c r="T111" s="102" t="s">
        <v>343</v>
      </c>
      <c r="U111" s="199">
        <f>'29年度合否判定資料（20170224）'!S97</f>
        <v>453</v>
      </c>
      <c r="V111" s="230">
        <f t="shared" si="40"/>
        <v>463</v>
      </c>
      <c r="W111" s="148">
        <v>1.8913043478260869</v>
      </c>
      <c r="X111" s="196">
        <f t="shared" si="41"/>
        <v>1.8089999999999999</v>
      </c>
      <c r="Y111" s="197">
        <f t="shared" si="42"/>
        <v>55.300000000000004</v>
      </c>
      <c r="Z111" s="104">
        <v>60</v>
      </c>
      <c r="AA111" s="43"/>
      <c r="AB111" s="148">
        <v>1.8913043478260869</v>
      </c>
      <c r="AC111" s="154">
        <v>-4</v>
      </c>
      <c r="AD111" s="155">
        <v>1</v>
      </c>
      <c r="AE111" s="155">
        <v>1</v>
      </c>
      <c r="AF111" s="155">
        <v>0.94252873563218387</v>
      </c>
      <c r="AG111" s="156">
        <v>85</v>
      </c>
      <c r="AH111" s="156">
        <v>47</v>
      </c>
    </row>
    <row r="112" spans="1:34" ht="19.5" customHeight="1">
      <c r="A112" s="200" t="s">
        <v>498</v>
      </c>
      <c r="B112" s="201">
        <v>193</v>
      </c>
      <c r="C112" s="231"/>
      <c r="D112" s="230"/>
      <c r="E112" s="228" t="s">
        <v>337</v>
      </c>
      <c r="F112" s="230"/>
      <c r="G112" s="230"/>
      <c r="H112" s="230"/>
      <c r="I112" s="230">
        <f t="shared" si="38"/>
        <v>0</v>
      </c>
      <c r="J112" s="230">
        <f t="shared" si="26"/>
        <v>0</v>
      </c>
      <c r="K112" s="230">
        <f t="shared" si="35"/>
        <v>193</v>
      </c>
      <c r="L112" s="102" t="s">
        <v>441</v>
      </c>
      <c r="M112" s="230">
        <f t="shared" si="36"/>
        <v>100</v>
      </c>
      <c r="N112" s="230">
        <f t="shared" si="37"/>
        <v>100</v>
      </c>
      <c r="O112" s="229" t="s">
        <v>338</v>
      </c>
      <c r="P112" s="41">
        <f t="shared" si="39"/>
        <v>88.5</v>
      </c>
      <c r="Q112" s="30" t="s">
        <v>338</v>
      </c>
      <c r="R112" s="390"/>
      <c r="S112" s="100" t="s">
        <v>76</v>
      </c>
      <c r="T112" s="100" t="s">
        <v>337</v>
      </c>
      <c r="U112" s="15">
        <f>'29年度合否判定資料（20170224）'!S98</f>
        <v>466</v>
      </c>
      <c r="V112" s="15">
        <f t="shared" si="40"/>
        <v>476</v>
      </c>
      <c r="W112" s="333">
        <v>1.1088435374149659</v>
      </c>
      <c r="X112" s="334">
        <f t="shared" si="41"/>
        <v>1.048</v>
      </c>
      <c r="Y112" s="335">
        <f t="shared" si="42"/>
        <v>95.399999999999991</v>
      </c>
      <c r="Z112" s="15">
        <v>60</v>
      </c>
      <c r="AA112" s="293"/>
      <c r="AB112" s="333">
        <v>1.1088435374149659</v>
      </c>
      <c r="AC112" s="336">
        <v>33</v>
      </c>
      <c r="AD112" s="337">
        <v>0.93548387096774188</v>
      </c>
      <c r="AE112" s="337">
        <v>0.94890510948905105</v>
      </c>
      <c r="AF112" s="337">
        <v>0.98159509202453987</v>
      </c>
      <c r="AG112" s="338">
        <v>154</v>
      </c>
      <c r="AH112" s="338">
        <v>147</v>
      </c>
    </row>
    <row r="113" spans="1:34" s="19" customFormat="1" ht="19.5" customHeight="1">
      <c r="A113" s="253" t="s">
        <v>499</v>
      </c>
      <c r="B113" s="339">
        <v>193</v>
      </c>
      <c r="C113" s="231"/>
      <c r="D113" s="230"/>
      <c r="E113" s="228" t="s">
        <v>337</v>
      </c>
      <c r="F113" s="230"/>
      <c r="G113" s="230"/>
      <c r="H113" s="230"/>
      <c r="I113" s="230">
        <f t="shared" si="38"/>
        <v>0</v>
      </c>
      <c r="J113" s="230">
        <f t="shared" si="26"/>
        <v>0</v>
      </c>
      <c r="K113" s="230">
        <f t="shared" si="35"/>
        <v>193</v>
      </c>
      <c r="L113" s="102" t="s">
        <v>448</v>
      </c>
      <c r="M113" s="230">
        <f>NORMSDIST((U$78-K113)/Z$78)*100</f>
        <v>99.999999999998096</v>
      </c>
      <c r="N113" s="230">
        <f>NORMSDIST((V$78-K113)/Z$78)*100</f>
        <v>99.999999999999474</v>
      </c>
      <c r="O113" s="229" t="s">
        <v>338</v>
      </c>
      <c r="P113" s="41">
        <f>Y$78</f>
        <v>77.400000000000006</v>
      </c>
      <c r="Q113" s="30" t="s">
        <v>338</v>
      </c>
      <c r="R113" s="390"/>
      <c r="S113" s="128" t="s">
        <v>500</v>
      </c>
      <c r="T113" s="128" t="s">
        <v>337</v>
      </c>
      <c r="U113" s="199">
        <f>'29年度合否判定資料（20170224）'!S99</f>
        <v>505</v>
      </c>
      <c r="V113" s="230">
        <f t="shared" si="40"/>
        <v>515</v>
      </c>
      <c r="W113" s="149">
        <v>1.4919354838709677</v>
      </c>
      <c r="X113" s="196">
        <f t="shared" si="41"/>
        <v>1.468</v>
      </c>
      <c r="Y113" s="197">
        <f t="shared" si="42"/>
        <v>68.100000000000009</v>
      </c>
      <c r="Z113" s="104">
        <v>60</v>
      </c>
      <c r="AA113" s="43"/>
      <c r="AB113" s="149">
        <v>1.4919354838709677</v>
      </c>
      <c r="AC113" s="157">
        <v>-14</v>
      </c>
      <c r="AD113" s="158">
        <v>0.97580645161290325</v>
      </c>
      <c r="AE113" s="158">
        <v>0.95683453237410077</v>
      </c>
      <c r="AF113" s="158">
        <v>0.98203592814371254</v>
      </c>
      <c r="AG113" s="159">
        <v>182</v>
      </c>
      <c r="AH113" s="159">
        <v>124</v>
      </c>
    </row>
    <row r="114" spans="1:34" ht="19.5" customHeight="1">
      <c r="A114" s="253" t="s">
        <v>501</v>
      </c>
      <c r="B114" s="339">
        <v>198</v>
      </c>
      <c r="C114" s="231"/>
      <c r="D114" s="230"/>
      <c r="E114" s="228" t="s">
        <v>337</v>
      </c>
      <c r="F114" s="230"/>
      <c r="G114" s="230"/>
      <c r="H114" s="230"/>
      <c r="I114" s="230">
        <f t="shared" si="38"/>
        <v>0</v>
      </c>
      <c r="J114" s="230">
        <f t="shared" si="26"/>
        <v>0</v>
      </c>
      <c r="K114" s="230">
        <f t="shared" si="35"/>
        <v>198</v>
      </c>
      <c r="L114" s="102" t="s">
        <v>452</v>
      </c>
      <c r="M114" s="230">
        <f>NORMSDIST((U$79-K114)/Z$79)*100</f>
        <v>99.999999999981583</v>
      </c>
      <c r="N114" s="230">
        <f>NORMSDIST((V$79-K114)/Z$79)*100</f>
        <v>99.999999999994699</v>
      </c>
      <c r="O114" s="229" t="s">
        <v>338</v>
      </c>
      <c r="P114" s="41">
        <f>Y$79</f>
        <v>84.7</v>
      </c>
      <c r="Q114" s="30" t="s">
        <v>338</v>
      </c>
      <c r="S114" s="102" t="s">
        <v>502</v>
      </c>
      <c r="T114" s="102" t="s">
        <v>337</v>
      </c>
      <c r="U114" s="199">
        <f>'29年度合否判定資料（20170224）'!S100</f>
        <v>457</v>
      </c>
      <c r="V114" s="230">
        <f t="shared" si="40"/>
        <v>467</v>
      </c>
      <c r="W114" s="149">
        <v>1.2276422764227641</v>
      </c>
      <c r="X114" s="196">
        <f t="shared" si="41"/>
        <v>1.2</v>
      </c>
      <c r="Y114" s="197">
        <f t="shared" si="42"/>
        <v>83.3</v>
      </c>
      <c r="Z114" s="104">
        <v>60</v>
      </c>
      <c r="AA114" s="43"/>
      <c r="AB114" s="149">
        <v>1.2276422764227641</v>
      </c>
      <c r="AC114" s="157">
        <v>0</v>
      </c>
      <c r="AD114" s="158">
        <v>0.98742138364779874</v>
      </c>
      <c r="AE114" s="158">
        <v>0.99367088607594933</v>
      </c>
      <c r="AF114" s="158">
        <v>0.99397590361445787</v>
      </c>
      <c r="AG114" s="159">
        <v>150</v>
      </c>
      <c r="AH114" s="159">
        <v>125</v>
      </c>
    </row>
    <row r="115" spans="1:34" ht="19.5" customHeight="1">
      <c r="A115" s="253" t="s">
        <v>503</v>
      </c>
      <c r="B115" s="339">
        <v>193</v>
      </c>
      <c r="C115" s="231"/>
      <c r="D115" s="230"/>
      <c r="E115" s="228" t="s">
        <v>337</v>
      </c>
      <c r="F115" s="230"/>
      <c r="G115" s="230"/>
      <c r="H115" s="230"/>
      <c r="I115" s="230">
        <f t="shared" si="38"/>
        <v>0</v>
      </c>
      <c r="J115" s="230">
        <f t="shared" si="26"/>
        <v>0</v>
      </c>
      <c r="K115" s="230">
        <f t="shared" si="35"/>
        <v>193</v>
      </c>
      <c r="L115" s="102" t="s">
        <v>452</v>
      </c>
      <c r="M115" s="230">
        <f>NORMSDIST((U$79-K115)/Z$79)*100</f>
        <v>99.999999999990081</v>
      </c>
      <c r="N115" s="230">
        <f>NORMSDIST((V$79-K115)/Z$79)*100</f>
        <v>99.999999999997186</v>
      </c>
      <c r="O115" s="229" t="s">
        <v>338</v>
      </c>
      <c r="P115" s="41">
        <f>Y$79</f>
        <v>84.7</v>
      </c>
      <c r="Q115" s="30" t="s">
        <v>338</v>
      </c>
      <c r="T115" s="165"/>
      <c r="U115" s="165"/>
      <c r="V115" s="165"/>
      <c r="W115" s="165"/>
      <c r="AA115" s="19"/>
    </row>
    <row r="116" spans="1:34" ht="19.5" customHeight="1">
      <c r="A116" s="253" t="s">
        <v>504</v>
      </c>
      <c r="B116" s="339">
        <v>212</v>
      </c>
      <c r="C116" s="231"/>
      <c r="D116" s="230"/>
      <c r="E116" s="228" t="s">
        <v>337</v>
      </c>
      <c r="F116" s="230"/>
      <c r="G116" s="230"/>
      <c r="H116" s="230"/>
      <c r="I116" s="230">
        <f t="shared" si="38"/>
        <v>0</v>
      </c>
      <c r="J116" s="230">
        <f t="shared" si="26"/>
        <v>0</v>
      </c>
      <c r="K116" s="230">
        <f t="shared" si="35"/>
        <v>212</v>
      </c>
      <c r="L116" s="102" t="s">
        <v>452</v>
      </c>
      <c r="M116" s="230">
        <f>NORMSDIST((U$79-K116)/Z$79)*100</f>
        <v>99.999999999899174</v>
      </c>
      <c r="N116" s="230">
        <f>NORMSDIST((V$79-K116)/Z$79)*100</f>
        <v>99.999999999969887</v>
      </c>
      <c r="O116" s="243" t="s">
        <v>345</v>
      </c>
      <c r="P116" s="41">
        <f>Y$79</f>
        <v>84.7</v>
      </c>
      <c r="Q116" s="30" t="s">
        <v>345</v>
      </c>
      <c r="S116" s="684" t="s">
        <v>505</v>
      </c>
      <c r="T116" s="684"/>
      <c r="U116" s="684"/>
      <c r="V116" s="684"/>
      <c r="W116" s="384"/>
      <c r="X116" s="27"/>
      <c r="Y116" s="69"/>
      <c r="Z116" s="27"/>
      <c r="AA116" s="28"/>
      <c r="AB116" s="8"/>
      <c r="AC116" s="28"/>
      <c r="AD116" s="28"/>
      <c r="AE116" s="73"/>
      <c r="AF116" s="5"/>
    </row>
    <row r="117" spans="1:34" ht="19.5" customHeight="1">
      <c r="A117" s="302" t="s">
        <v>506</v>
      </c>
      <c r="B117" s="238">
        <v>193</v>
      </c>
      <c r="C117" s="231"/>
      <c r="D117" s="230"/>
      <c r="E117" s="228" t="s">
        <v>337</v>
      </c>
      <c r="F117" s="230"/>
      <c r="G117" s="230"/>
      <c r="H117" s="230"/>
      <c r="I117" s="230">
        <f t="shared" si="38"/>
        <v>0</v>
      </c>
      <c r="J117" s="230">
        <f t="shared" ref="J117:J130" si="43">SUM(C117,D117,F117,G117,H117)</f>
        <v>0</v>
      </c>
      <c r="K117" s="230">
        <f t="shared" si="35"/>
        <v>193</v>
      </c>
      <c r="L117" s="102" t="s">
        <v>452</v>
      </c>
      <c r="M117" s="230">
        <f>NORMSDIST((U$79-K117)/Z$79)*100</f>
        <v>99.999999999990081</v>
      </c>
      <c r="N117" s="230">
        <f>NORMSDIST((V$79-K117)/Z$79)*100</f>
        <v>99.999999999997186</v>
      </c>
      <c r="O117" s="229"/>
      <c r="P117" s="41">
        <f>Y$79</f>
        <v>84.7</v>
      </c>
      <c r="Q117" s="30" t="s">
        <v>338</v>
      </c>
      <c r="AA117" s="19"/>
    </row>
    <row r="118" spans="1:34" ht="19.5" customHeight="1">
      <c r="A118" s="302" t="s">
        <v>507</v>
      </c>
      <c r="B118" s="238">
        <v>180</v>
      </c>
      <c r="C118" s="231"/>
      <c r="D118" s="230"/>
      <c r="E118" s="228" t="s">
        <v>337</v>
      </c>
      <c r="F118" s="230"/>
      <c r="G118" s="228"/>
      <c r="H118" s="228"/>
      <c r="I118" s="230">
        <f t="shared" si="38"/>
        <v>0</v>
      </c>
      <c r="J118" s="230">
        <f t="shared" si="43"/>
        <v>0</v>
      </c>
      <c r="K118" s="230">
        <f t="shared" si="35"/>
        <v>180</v>
      </c>
      <c r="L118" s="102" t="s">
        <v>452</v>
      </c>
      <c r="M118" s="230">
        <f>NORMSDIST((U$79-K118)/Z$79)*100</f>
        <v>99.999999999998096</v>
      </c>
      <c r="N118" s="230">
        <f>NORMSDIST((V$79-K118)/Z$79)*100</f>
        <v>99.999999999999474</v>
      </c>
      <c r="O118" s="229" t="s">
        <v>338</v>
      </c>
      <c r="P118" s="41">
        <f>Y$79</f>
        <v>84.7</v>
      </c>
      <c r="Q118" s="30" t="s">
        <v>338</v>
      </c>
      <c r="AA118" s="19"/>
    </row>
    <row r="119" spans="1:34" ht="19.5" customHeight="1">
      <c r="A119" s="253" t="s">
        <v>508</v>
      </c>
      <c r="B119" s="339">
        <v>198</v>
      </c>
      <c r="C119" s="231"/>
      <c r="D119" s="230"/>
      <c r="E119" s="228" t="s">
        <v>337</v>
      </c>
      <c r="F119" s="230"/>
      <c r="G119" s="230"/>
      <c r="H119" s="230"/>
      <c r="I119" s="230">
        <f t="shared" si="38"/>
        <v>0</v>
      </c>
      <c r="J119" s="230">
        <f t="shared" si="43"/>
        <v>0</v>
      </c>
      <c r="K119" s="230">
        <f t="shared" si="35"/>
        <v>198</v>
      </c>
      <c r="L119" s="102" t="s">
        <v>452</v>
      </c>
      <c r="M119" s="230">
        <f>NORMSDIST((U$80-K119)/Z$80)*100</f>
        <v>99.999999999998096</v>
      </c>
      <c r="N119" s="230">
        <f>NORMSDIST((V$80-K119)/Z$80)*100</f>
        <v>99.999999999999474</v>
      </c>
      <c r="O119" s="229" t="s">
        <v>338</v>
      </c>
      <c r="P119" s="41">
        <f>Y$80</f>
        <v>73</v>
      </c>
      <c r="Q119" s="30" t="s">
        <v>338</v>
      </c>
      <c r="S119" s="5"/>
      <c r="T119" s="5"/>
      <c r="U119" s="5"/>
      <c r="AA119" s="19"/>
    </row>
    <row r="120" spans="1:34" ht="19.5" customHeight="1">
      <c r="A120" s="302" t="s">
        <v>509</v>
      </c>
      <c r="B120" s="238">
        <v>212</v>
      </c>
      <c r="C120" s="231"/>
      <c r="D120" s="230"/>
      <c r="E120" s="228" t="s">
        <v>337</v>
      </c>
      <c r="F120" s="230"/>
      <c r="G120" s="230"/>
      <c r="H120" s="230"/>
      <c r="I120" s="230">
        <f t="shared" si="38"/>
        <v>0</v>
      </c>
      <c r="J120" s="230">
        <f t="shared" si="43"/>
        <v>0</v>
      </c>
      <c r="K120" s="230">
        <f t="shared" si="35"/>
        <v>212</v>
      </c>
      <c r="L120" s="102" t="s">
        <v>452</v>
      </c>
      <c r="M120" s="230">
        <f>NORMSDIST((U$80-K120)/Z$80)*100</f>
        <v>99.999999999988773</v>
      </c>
      <c r="N120" s="230">
        <f>NORMSDIST((V$80-K120)/Z$80)*100</f>
        <v>99.999999999996817</v>
      </c>
      <c r="O120" s="229" t="s">
        <v>338</v>
      </c>
      <c r="P120" s="41">
        <f>Y$80</f>
        <v>73</v>
      </c>
      <c r="Q120" s="30" t="s">
        <v>338</v>
      </c>
      <c r="S120" s="328"/>
      <c r="T120" s="329"/>
      <c r="U120" s="5"/>
      <c r="AA120" s="19"/>
    </row>
    <row r="121" spans="1:34" ht="19.5" customHeight="1">
      <c r="A121" s="200" t="s">
        <v>510</v>
      </c>
      <c r="B121" s="201">
        <v>193</v>
      </c>
      <c r="C121" s="231"/>
      <c r="D121" s="230"/>
      <c r="E121" s="228" t="s">
        <v>337</v>
      </c>
      <c r="F121" s="230"/>
      <c r="G121" s="230"/>
      <c r="H121" s="230"/>
      <c r="I121" s="230">
        <f t="shared" si="38"/>
        <v>0</v>
      </c>
      <c r="J121" s="230">
        <f t="shared" si="43"/>
        <v>0</v>
      </c>
      <c r="K121" s="317">
        <f>FIXED((C121+F121)*2+D121+G121+H121,0)+B121</f>
        <v>193</v>
      </c>
      <c r="L121" s="68" t="s">
        <v>455</v>
      </c>
      <c r="M121" s="230">
        <f>NORMSDIST((U$81-K121)/Z$81)*100</f>
        <v>99.999999999886384</v>
      </c>
      <c r="N121" s="230">
        <f>NORMSDIST((V$81-K121)/Z$81)*100</f>
        <v>99.999999999965979</v>
      </c>
      <c r="O121" s="243" t="s">
        <v>345</v>
      </c>
      <c r="P121" s="41">
        <f>Y$81</f>
        <v>58.199999999999996</v>
      </c>
      <c r="Q121" s="30" t="s">
        <v>345</v>
      </c>
      <c r="R121" s="23" t="s">
        <v>511</v>
      </c>
      <c r="S121" s="5"/>
      <c r="T121" s="165"/>
      <c r="U121" s="165"/>
      <c r="V121" s="165"/>
      <c r="W121" s="165"/>
      <c r="AA121" s="19"/>
    </row>
    <row r="122" spans="1:34" ht="19.5" customHeight="1">
      <c r="A122" s="94" t="s">
        <v>512</v>
      </c>
      <c r="B122" s="46">
        <v>198</v>
      </c>
      <c r="C122" s="46">
        <v>75</v>
      </c>
      <c r="D122" s="15">
        <v>60</v>
      </c>
      <c r="E122" s="95" t="s">
        <v>337</v>
      </c>
      <c r="F122" s="15">
        <v>78</v>
      </c>
      <c r="G122" s="15">
        <v>75</v>
      </c>
      <c r="H122" s="15">
        <v>52</v>
      </c>
      <c r="I122" s="15">
        <f t="shared" si="38"/>
        <v>213</v>
      </c>
      <c r="J122" s="15">
        <f t="shared" si="43"/>
        <v>340</v>
      </c>
      <c r="K122" s="15">
        <f t="shared" ref="K122:K173" si="44">FIXED(J122*1.4,0)+B122</f>
        <v>674</v>
      </c>
      <c r="L122" s="34" t="s">
        <v>64</v>
      </c>
      <c r="M122" s="15">
        <f>NORMSDIST((U$82-K122)/Z$82)*100</f>
        <v>21.67156968501628</v>
      </c>
      <c r="N122" s="15">
        <f>NORMSDIST((V$82-K122)/Z$82)*100</f>
        <v>26.872730594043958</v>
      </c>
      <c r="O122" s="34" t="s">
        <v>338</v>
      </c>
      <c r="P122" s="41">
        <f>Y$82</f>
        <v>65.400000000000006</v>
      </c>
      <c r="Q122" s="30" t="s">
        <v>338</v>
      </c>
      <c r="T122" s="165"/>
      <c r="U122" s="165"/>
      <c r="V122" s="165"/>
      <c r="W122" s="165"/>
      <c r="AA122" s="19"/>
    </row>
    <row r="123" spans="1:34" ht="19.5" customHeight="1">
      <c r="A123" s="253" t="s">
        <v>513</v>
      </c>
      <c r="B123" s="339">
        <v>198</v>
      </c>
      <c r="C123" s="231"/>
      <c r="D123" s="230"/>
      <c r="E123" s="228" t="s">
        <v>337</v>
      </c>
      <c r="F123" s="230"/>
      <c r="G123" s="230"/>
      <c r="H123" s="230"/>
      <c r="I123" s="230">
        <f t="shared" si="38"/>
        <v>0</v>
      </c>
      <c r="J123" s="230">
        <f t="shared" si="43"/>
        <v>0</v>
      </c>
      <c r="K123" s="230">
        <f t="shared" si="44"/>
        <v>198</v>
      </c>
      <c r="L123" s="102" t="s">
        <v>64</v>
      </c>
      <c r="M123" s="230">
        <f>NORMSDIST((U$82-K123)/Z$82)*100</f>
        <v>99.999999999956614</v>
      </c>
      <c r="N123" s="230">
        <f>NORMSDIST((V$82-K123)/Z$82)*100</f>
        <v>99.999999999987281</v>
      </c>
      <c r="O123" s="243" t="s">
        <v>345</v>
      </c>
      <c r="P123" s="41">
        <f>Y$82</f>
        <v>65.400000000000006</v>
      </c>
      <c r="Q123" s="30" t="s">
        <v>338</v>
      </c>
      <c r="T123" s="165"/>
      <c r="U123" s="73"/>
      <c r="V123" s="28"/>
      <c r="W123" s="165"/>
      <c r="AA123" s="19"/>
    </row>
    <row r="124" spans="1:34" ht="19.5" customHeight="1">
      <c r="A124" s="253" t="s">
        <v>514</v>
      </c>
      <c r="B124" s="339">
        <v>184</v>
      </c>
      <c r="C124" s="231"/>
      <c r="D124" s="230"/>
      <c r="E124" s="228" t="s">
        <v>337</v>
      </c>
      <c r="F124" s="230"/>
      <c r="G124" s="228"/>
      <c r="H124" s="228"/>
      <c r="I124" s="230">
        <f t="shared" si="38"/>
        <v>0</v>
      </c>
      <c r="J124" s="230">
        <f t="shared" si="43"/>
        <v>0</v>
      </c>
      <c r="K124" s="230">
        <f t="shared" si="44"/>
        <v>184</v>
      </c>
      <c r="L124" s="102" t="s">
        <v>64</v>
      </c>
      <c r="M124" s="230">
        <f>NORMSDIST((U$82-K124)/Z$82)*100</f>
        <v>99.999999999992284</v>
      </c>
      <c r="N124" s="230">
        <f>NORMSDIST((V$82-K124)/Z$82)*100</f>
        <v>99.999999999997826</v>
      </c>
      <c r="O124" s="229" t="s">
        <v>338</v>
      </c>
      <c r="P124" s="41">
        <f>Y$82</f>
        <v>65.400000000000006</v>
      </c>
      <c r="Q124" s="30" t="s">
        <v>338</v>
      </c>
      <c r="T124" s="165"/>
      <c r="U124" s="73"/>
      <c r="V124" s="28"/>
      <c r="W124" s="165"/>
      <c r="AA124" s="19"/>
    </row>
    <row r="125" spans="1:34" ht="19.5" customHeight="1">
      <c r="A125" s="94" t="s">
        <v>515</v>
      </c>
      <c r="B125" s="45">
        <v>175</v>
      </c>
      <c r="C125" s="45">
        <v>85</v>
      </c>
      <c r="D125" s="45">
        <v>55</v>
      </c>
      <c r="E125" s="95" t="s">
        <v>337</v>
      </c>
      <c r="F125" s="45">
        <v>91</v>
      </c>
      <c r="G125" s="45">
        <v>60</v>
      </c>
      <c r="H125" s="45">
        <v>66</v>
      </c>
      <c r="I125" s="15">
        <f t="shared" si="38"/>
        <v>231</v>
      </c>
      <c r="J125" s="15">
        <f t="shared" si="43"/>
        <v>357</v>
      </c>
      <c r="K125" s="15">
        <f t="shared" si="44"/>
        <v>675</v>
      </c>
      <c r="L125" s="34" t="s">
        <v>64</v>
      </c>
      <c r="M125" s="15">
        <f>NORMSDIST((U$82-K125)/Z$82)*100</f>
        <v>21.185539858339659</v>
      </c>
      <c r="N125" s="15">
        <f>NORMSDIST((V$82-K125)/Z$82)*100</f>
        <v>26.32579950394782</v>
      </c>
      <c r="O125" s="34" t="s">
        <v>338</v>
      </c>
      <c r="P125" s="41">
        <f>Y$82</f>
        <v>65.400000000000006</v>
      </c>
      <c r="Q125" s="30" t="s">
        <v>338</v>
      </c>
      <c r="T125" s="165"/>
      <c r="U125" s="73"/>
      <c r="V125" s="28"/>
      <c r="W125" s="165"/>
      <c r="AA125" s="19"/>
    </row>
    <row r="126" spans="1:34" ht="19.5" customHeight="1">
      <c r="A126" s="94" t="s">
        <v>516</v>
      </c>
      <c r="B126" s="45">
        <v>193</v>
      </c>
      <c r="C126" s="45">
        <v>63</v>
      </c>
      <c r="D126" s="45">
        <v>50</v>
      </c>
      <c r="E126" s="95" t="s">
        <v>337</v>
      </c>
      <c r="F126" s="45">
        <v>44</v>
      </c>
      <c r="G126" s="45">
        <v>50</v>
      </c>
      <c r="H126" s="45">
        <v>58</v>
      </c>
      <c r="I126" s="15">
        <f t="shared" si="38"/>
        <v>157</v>
      </c>
      <c r="J126" s="15">
        <f t="shared" si="43"/>
        <v>265</v>
      </c>
      <c r="K126" s="15">
        <f t="shared" si="44"/>
        <v>564</v>
      </c>
      <c r="L126" s="34" t="s">
        <v>64</v>
      </c>
      <c r="M126" s="15">
        <f>NORMSDIST((U$82-K126)/Z$82)*100</f>
        <v>85.314094362410415</v>
      </c>
      <c r="N126" s="15">
        <f>NORMSDIST((V$82-K126)/Z$82)*100</f>
        <v>88.813446677415143</v>
      </c>
      <c r="O126" s="94" t="s">
        <v>345</v>
      </c>
      <c r="P126" s="41">
        <f>Y$82</f>
        <v>65.400000000000006</v>
      </c>
      <c r="Q126" s="30" t="s">
        <v>345</v>
      </c>
      <c r="T126" s="165"/>
      <c r="U126" s="73"/>
      <c r="V126" s="28"/>
      <c r="W126" s="165"/>
      <c r="AA126" s="19"/>
    </row>
    <row r="127" spans="1:34" ht="19.5" customHeight="1">
      <c r="A127" s="167" t="s">
        <v>517</v>
      </c>
      <c r="B127" s="177">
        <v>212</v>
      </c>
      <c r="C127" s="231"/>
      <c r="D127" s="230"/>
      <c r="E127" s="228" t="s">
        <v>337</v>
      </c>
      <c r="F127" s="230"/>
      <c r="G127" s="230"/>
      <c r="H127" s="230"/>
      <c r="I127" s="230">
        <f t="shared" si="38"/>
        <v>0</v>
      </c>
      <c r="J127" s="230">
        <f t="shared" si="43"/>
        <v>0</v>
      </c>
      <c r="K127" s="230">
        <f t="shared" si="44"/>
        <v>212</v>
      </c>
      <c r="L127" s="102" t="s">
        <v>64</v>
      </c>
      <c r="M127" s="230">
        <f>NORMSDIST((U$83-K127)/Z$83)*100</f>
        <v>99.999999999929628</v>
      </c>
      <c r="N127" s="230">
        <f>NORMSDIST((V$83-K127)/Z$83)*100</f>
        <v>99.999999999979167</v>
      </c>
      <c r="O127" s="229" t="s">
        <v>338</v>
      </c>
      <c r="P127" s="41">
        <f>Y$83</f>
        <v>68.2</v>
      </c>
      <c r="Q127" s="30" t="s">
        <v>338</v>
      </c>
      <c r="T127" s="165"/>
      <c r="U127" s="73"/>
      <c r="V127" s="28"/>
      <c r="W127" s="165"/>
      <c r="AA127" s="19"/>
    </row>
    <row r="128" spans="1:34" ht="19.5" customHeight="1">
      <c r="A128" s="94" t="s">
        <v>518</v>
      </c>
      <c r="B128" s="45">
        <v>226</v>
      </c>
      <c r="C128" s="112">
        <v>74</v>
      </c>
      <c r="D128" s="112">
        <v>46</v>
      </c>
      <c r="E128" s="95" t="s">
        <v>337</v>
      </c>
      <c r="F128" s="112">
        <v>58</v>
      </c>
      <c r="G128" s="112">
        <v>55</v>
      </c>
      <c r="H128" s="112">
        <v>44</v>
      </c>
      <c r="I128" s="15">
        <f t="shared" si="38"/>
        <v>178</v>
      </c>
      <c r="J128" s="15">
        <f t="shared" si="43"/>
        <v>277</v>
      </c>
      <c r="K128" s="15">
        <f t="shared" si="44"/>
        <v>614</v>
      </c>
      <c r="L128" s="34" t="s">
        <v>64</v>
      </c>
      <c r="M128" s="15">
        <f>NORMSDIST((U$83-K128)/Z$83)*100</f>
        <v>64.926368651678118</v>
      </c>
      <c r="N128" s="15">
        <f>NORMSDIST((V$83-K128)/Z$83)*100</f>
        <v>70.884031321165367</v>
      </c>
      <c r="O128" s="94" t="s">
        <v>345</v>
      </c>
      <c r="P128" s="41">
        <f>Y$83</f>
        <v>68.2</v>
      </c>
      <c r="Q128" s="30" t="s">
        <v>338</v>
      </c>
      <c r="T128" s="165"/>
      <c r="U128" s="73"/>
      <c r="V128" s="28"/>
      <c r="W128" s="165"/>
      <c r="AA128" s="19"/>
    </row>
    <row r="129" spans="1:30" ht="19.5" customHeight="1">
      <c r="A129" s="200" t="s">
        <v>519</v>
      </c>
      <c r="B129" s="201">
        <v>207</v>
      </c>
      <c r="C129" s="231"/>
      <c r="D129" s="230"/>
      <c r="E129" s="228" t="s">
        <v>337</v>
      </c>
      <c r="F129" s="230"/>
      <c r="G129" s="230"/>
      <c r="H129" s="230"/>
      <c r="I129" s="230">
        <f t="shared" si="38"/>
        <v>0</v>
      </c>
      <c r="J129" s="230">
        <f t="shared" si="43"/>
        <v>0</v>
      </c>
      <c r="K129" s="230">
        <f t="shared" si="44"/>
        <v>207</v>
      </c>
      <c r="L129" s="102" t="s">
        <v>64</v>
      </c>
      <c r="M129" s="230">
        <f>NORMSDIST((U$83-K129)/Z$83)*100</f>
        <v>99.999999999961574</v>
      </c>
      <c r="N129" s="230">
        <f>NORMSDIST((V$83-K129)/Z$83)*100</f>
        <v>99.999999999988773</v>
      </c>
      <c r="O129" s="229" t="s">
        <v>338</v>
      </c>
      <c r="P129" s="41">
        <f>Y$83</f>
        <v>68.2</v>
      </c>
      <c r="Q129" s="30" t="s">
        <v>338</v>
      </c>
      <c r="T129" s="165"/>
      <c r="U129" s="73"/>
      <c r="V129" s="28"/>
      <c r="W129" s="165"/>
      <c r="AA129" s="19"/>
    </row>
    <row r="130" spans="1:30" ht="19.5" customHeight="1">
      <c r="A130" s="79" t="s">
        <v>520</v>
      </c>
      <c r="B130" s="228">
        <v>189</v>
      </c>
      <c r="C130" s="231"/>
      <c r="D130" s="230"/>
      <c r="E130" s="228" t="s">
        <v>337</v>
      </c>
      <c r="F130" s="230"/>
      <c r="G130" s="228"/>
      <c r="H130" s="228"/>
      <c r="I130" s="230">
        <f t="shared" si="38"/>
        <v>0</v>
      </c>
      <c r="J130" s="230">
        <f t="shared" si="43"/>
        <v>0</v>
      </c>
      <c r="K130" s="230">
        <f t="shared" si="44"/>
        <v>189</v>
      </c>
      <c r="L130" s="102" t="s">
        <v>66</v>
      </c>
      <c r="M130" s="230">
        <f t="shared" ref="M130:M136" si="45">NORMSDIST((U$84-K130)/Z$84)*100</f>
        <v>99.999999999768804</v>
      </c>
      <c r="N130" s="230">
        <f t="shared" ref="N130:N136" si="46">NORMSDIST((V$84-K130)/Z$84)*100</f>
        <v>99.999999999929628</v>
      </c>
      <c r="O130" s="229" t="s">
        <v>338</v>
      </c>
      <c r="P130" s="41">
        <f>Y$84</f>
        <v>78.8</v>
      </c>
      <c r="Q130" s="30" t="s">
        <v>338</v>
      </c>
      <c r="T130" s="165"/>
      <c r="U130" s="73"/>
      <c r="V130" s="28"/>
      <c r="W130" s="165"/>
      <c r="AA130" s="19"/>
    </row>
    <row r="131" spans="1:30" ht="19.5" customHeight="1">
      <c r="A131" s="52" t="s">
        <v>521</v>
      </c>
      <c r="B131" s="228">
        <v>198</v>
      </c>
      <c r="C131" s="231"/>
      <c r="D131" s="230"/>
      <c r="E131" s="228" t="s">
        <v>337</v>
      </c>
      <c r="F131" s="230"/>
      <c r="G131" s="230"/>
      <c r="H131" s="230"/>
      <c r="I131" s="230">
        <f t="shared" si="38"/>
        <v>0</v>
      </c>
      <c r="J131" s="230">
        <f t="shared" ref="J131:J137" si="47">SUM(C131,D131,F131,G131,H131)</f>
        <v>0</v>
      </c>
      <c r="K131" s="230">
        <f t="shared" si="44"/>
        <v>198</v>
      </c>
      <c r="L131" s="102" t="s">
        <v>66</v>
      </c>
      <c r="M131" s="230">
        <f t="shared" si="45"/>
        <v>99.999999999341085</v>
      </c>
      <c r="N131" s="230">
        <f t="shared" si="46"/>
        <v>99.999999999794483</v>
      </c>
      <c r="O131" s="243" t="s">
        <v>349</v>
      </c>
      <c r="P131" s="41">
        <f t="shared" ref="P131:P136" si="48">Y$84</f>
        <v>78.8</v>
      </c>
      <c r="Q131" s="30" t="s">
        <v>338</v>
      </c>
      <c r="T131" s="165"/>
      <c r="U131" s="73"/>
      <c r="V131" s="28"/>
      <c r="W131" s="165"/>
      <c r="AA131" s="19"/>
    </row>
    <row r="132" spans="1:30" ht="19.5" customHeight="1">
      <c r="A132" s="52" t="s">
        <v>522</v>
      </c>
      <c r="B132" s="228">
        <v>193</v>
      </c>
      <c r="C132" s="231"/>
      <c r="D132" s="230"/>
      <c r="E132" s="228" t="s">
        <v>337</v>
      </c>
      <c r="F132" s="230"/>
      <c r="G132" s="230"/>
      <c r="H132" s="230"/>
      <c r="I132" s="230">
        <f t="shared" si="38"/>
        <v>0</v>
      </c>
      <c r="J132" s="230">
        <f t="shared" si="47"/>
        <v>0</v>
      </c>
      <c r="K132" s="230">
        <f t="shared" si="44"/>
        <v>193</v>
      </c>
      <c r="L132" s="102" t="s">
        <v>66</v>
      </c>
      <c r="M132" s="230">
        <f t="shared" si="45"/>
        <v>99.999999999630745</v>
      </c>
      <c r="N132" s="230">
        <f t="shared" si="46"/>
        <v>99.999999999886384</v>
      </c>
      <c r="O132" s="229" t="s">
        <v>338</v>
      </c>
      <c r="P132" s="41">
        <f t="shared" si="48"/>
        <v>78.8</v>
      </c>
      <c r="Q132" s="30" t="s">
        <v>338</v>
      </c>
      <c r="T132" s="165"/>
      <c r="U132" s="316"/>
      <c r="V132" s="28"/>
      <c r="W132" s="165"/>
      <c r="AA132" s="19"/>
    </row>
    <row r="133" spans="1:30" ht="19.5" customHeight="1">
      <c r="A133" s="178" t="s">
        <v>523</v>
      </c>
      <c r="B133" s="179">
        <v>180</v>
      </c>
      <c r="C133" s="231"/>
      <c r="D133" s="230"/>
      <c r="E133" s="228" t="s">
        <v>337</v>
      </c>
      <c r="F133" s="230"/>
      <c r="G133" s="230"/>
      <c r="H133" s="230"/>
      <c r="I133" s="230">
        <f t="shared" si="38"/>
        <v>0</v>
      </c>
      <c r="J133" s="230">
        <f t="shared" si="47"/>
        <v>0</v>
      </c>
      <c r="K133" s="230">
        <f t="shared" si="44"/>
        <v>180</v>
      </c>
      <c r="L133" s="102" t="s">
        <v>66</v>
      </c>
      <c r="M133" s="230">
        <f t="shared" si="45"/>
        <v>99.999999999920647</v>
      </c>
      <c r="N133" s="230">
        <f t="shared" si="46"/>
        <v>99.999999999976438</v>
      </c>
      <c r="O133" s="229" t="s">
        <v>338</v>
      </c>
      <c r="P133" s="41">
        <f t="shared" si="48"/>
        <v>78.8</v>
      </c>
      <c r="Q133" s="30" t="s">
        <v>338</v>
      </c>
      <c r="T133" s="165"/>
      <c r="U133" s="316"/>
      <c r="V133" s="28"/>
      <c r="W133" s="165"/>
      <c r="AA133" s="19"/>
    </row>
    <row r="134" spans="1:30" ht="19.5" customHeight="1">
      <c r="A134" s="178" t="s">
        <v>524</v>
      </c>
      <c r="B134" s="179">
        <v>207</v>
      </c>
      <c r="C134" s="231"/>
      <c r="D134" s="230"/>
      <c r="E134" s="228" t="s">
        <v>337</v>
      </c>
      <c r="F134" s="230"/>
      <c r="G134" s="230"/>
      <c r="H134" s="230"/>
      <c r="I134" s="230">
        <f t="shared" si="38"/>
        <v>0</v>
      </c>
      <c r="J134" s="230">
        <f t="shared" si="47"/>
        <v>0</v>
      </c>
      <c r="K134" s="230">
        <f t="shared" si="44"/>
        <v>207</v>
      </c>
      <c r="L134" s="102" t="s">
        <v>66</v>
      </c>
      <c r="M134" s="230">
        <f t="shared" si="45"/>
        <v>99.999999998163062</v>
      </c>
      <c r="N134" s="230">
        <f t="shared" si="46"/>
        <v>99.999999999412822</v>
      </c>
      <c r="O134" s="229" t="s">
        <v>338</v>
      </c>
      <c r="P134" s="41">
        <f t="shared" si="48"/>
        <v>78.8</v>
      </c>
      <c r="Q134" s="30" t="s">
        <v>338</v>
      </c>
      <c r="T134" s="165"/>
      <c r="U134" s="73"/>
      <c r="V134" s="28"/>
      <c r="W134" s="165"/>
      <c r="AA134" s="19"/>
    </row>
    <row r="135" spans="1:30" ht="19.5" customHeight="1">
      <c r="A135" s="178" t="s">
        <v>525</v>
      </c>
      <c r="B135" s="179">
        <v>166</v>
      </c>
      <c r="C135" s="231"/>
      <c r="D135" s="230"/>
      <c r="E135" s="228" t="s">
        <v>337</v>
      </c>
      <c r="F135" s="230"/>
      <c r="G135" s="230"/>
      <c r="H135" s="230"/>
      <c r="I135" s="230">
        <f t="shared" si="38"/>
        <v>0</v>
      </c>
      <c r="J135" s="230">
        <f t="shared" si="47"/>
        <v>0</v>
      </c>
      <c r="K135" s="230">
        <f t="shared" si="44"/>
        <v>166</v>
      </c>
      <c r="L135" s="102" t="s">
        <v>66</v>
      </c>
      <c r="M135" s="230">
        <f t="shared" si="45"/>
        <v>99.999999999985619</v>
      </c>
      <c r="N135" s="230">
        <f t="shared" si="46"/>
        <v>99.999999999995893</v>
      </c>
      <c r="O135" s="243" t="s">
        <v>349</v>
      </c>
      <c r="P135" s="41">
        <f t="shared" si="48"/>
        <v>78.8</v>
      </c>
      <c r="Q135" s="30" t="s">
        <v>338</v>
      </c>
      <c r="T135" s="165"/>
      <c r="U135" s="73"/>
      <c r="V135" s="28"/>
      <c r="W135" s="165"/>
      <c r="AA135" s="19"/>
    </row>
    <row r="136" spans="1:30" ht="19.5" customHeight="1">
      <c r="A136" s="167" t="s">
        <v>526</v>
      </c>
      <c r="B136" s="177">
        <v>198</v>
      </c>
      <c r="C136" s="231"/>
      <c r="D136" s="230"/>
      <c r="E136" s="228" t="s">
        <v>337</v>
      </c>
      <c r="F136" s="230"/>
      <c r="G136" s="230"/>
      <c r="H136" s="230"/>
      <c r="I136" s="230">
        <f t="shared" si="38"/>
        <v>0</v>
      </c>
      <c r="J136" s="230">
        <f t="shared" si="47"/>
        <v>0</v>
      </c>
      <c r="K136" s="230">
        <f t="shared" si="44"/>
        <v>198</v>
      </c>
      <c r="L136" s="102" t="s">
        <v>66</v>
      </c>
      <c r="M136" s="230">
        <f t="shared" si="45"/>
        <v>99.999999999341085</v>
      </c>
      <c r="N136" s="230">
        <f t="shared" si="46"/>
        <v>99.999999999794483</v>
      </c>
      <c r="O136" s="243" t="s">
        <v>349</v>
      </c>
      <c r="P136" s="41">
        <f t="shared" si="48"/>
        <v>78.8</v>
      </c>
      <c r="Q136" s="30" t="s">
        <v>338</v>
      </c>
      <c r="T136" s="165"/>
      <c r="U136" s="73"/>
      <c r="V136" s="28"/>
      <c r="W136" s="165"/>
      <c r="AA136" s="19"/>
    </row>
    <row r="137" spans="1:30" ht="19.5" customHeight="1">
      <c r="A137" s="52" t="s">
        <v>527</v>
      </c>
      <c r="B137" s="228">
        <v>198</v>
      </c>
      <c r="C137" s="231"/>
      <c r="D137" s="230"/>
      <c r="E137" s="228" t="s">
        <v>337</v>
      </c>
      <c r="F137" s="230"/>
      <c r="G137" s="230"/>
      <c r="H137" s="230"/>
      <c r="I137" s="230">
        <f t="shared" si="38"/>
        <v>0</v>
      </c>
      <c r="J137" s="230">
        <f t="shared" si="47"/>
        <v>0</v>
      </c>
      <c r="K137" s="230">
        <f t="shared" si="44"/>
        <v>198</v>
      </c>
      <c r="L137" s="102" t="s">
        <v>66</v>
      </c>
      <c r="M137" s="230">
        <f>NORMSDIST((U$85-K137)/Z$85)*100</f>
        <v>99.999999999707654</v>
      </c>
      <c r="N137" s="230">
        <f>NORMSDIST((V$85-K137)/Z$85)*100</f>
        <v>99.999999999910543</v>
      </c>
      <c r="O137" s="229" t="s">
        <v>338</v>
      </c>
      <c r="P137" s="41">
        <f>Y$85</f>
        <v>78.900000000000006</v>
      </c>
      <c r="Q137" s="30" t="s">
        <v>338</v>
      </c>
      <c r="T137" s="165"/>
      <c r="U137" s="73"/>
      <c r="V137" s="28"/>
      <c r="W137" s="165"/>
      <c r="AA137" s="19"/>
    </row>
    <row r="138" spans="1:30" ht="19.5" customHeight="1">
      <c r="A138" s="52" t="s">
        <v>528</v>
      </c>
      <c r="B138" s="228">
        <v>235</v>
      </c>
      <c r="C138" s="231"/>
      <c r="D138" s="230"/>
      <c r="E138" s="228" t="s">
        <v>337</v>
      </c>
      <c r="F138" s="230"/>
      <c r="G138" s="230"/>
      <c r="H138" s="230"/>
      <c r="I138" s="230">
        <f t="shared" si="38"/>
        <v>0</v>
      </c>
      <c r="J138" s="230">
        <f>SUM(C138,D138,F138,G138,H138)</f>
        <v>0</v>
      </c>
      <c r="K138" s="230">
        <f t="shared" si="44"/>
        <v>235</v>
      </c>
      <c r="L138" s="102" t="s">
        <v>66</v>
      </c>
      <c r="M138" s="230">
        <f>NORMSDIST((U$85-K138)/Z$85)*100</f>
        <v>99.999999981557082</v>
      </c>
      <c r="N138" s="230">
        <f>NORMSDIST((V$85-K138)/Z$85)*100</f>
        <v>99.999999993758223</v>
      </c>
      <c r="O138" s="229" t="s">
        <v>338</v>
      </c>
      <c r="P138" s="41">
        <f>Y$85</f>
        <v>78.900000000000006</v>
      </c>
      <c r="Q138" s="30" t="s">
        <v>338</v>
      </c>
      <c r="T138" s="165"/>
      <c r="U138" s="165"/>
      <c r="V138" s="165"/>
      <c r="W138" s="165"/>
    </row>
    <row r="139" spans="1:30" ht="19.5" customHeight="1">
      <c r="A139" s="52" t="s">
        <v>529</v>
      </c>
      <c r="B139" s="228">
        <v>203</v>
      </c>
      <c r="C139" s="231"/>
      <c r="D139" s="230"/>
      <c r="E139" s="228" t="s">
        <v>337</v>
      </c>
      <c r="F139" s="230"/>
      <c r="G139" s="228"/>
      <c r="H139" s="228"/>
      <c r="I139" s="230">
        <f t="shared" si="38"/>
        <v>0</v>
      </c>
      <c r="J139" s="230">
        <f>SUM(C139,D139,F139,G139,H139)</f>
        <v>0</v>
      </c>
      <c r="K139" s="230">
        <f t="shared" si="44"/>
        <v>203</v>
      </c>
      <c r="L139" s="102" t="s">
        <v>66</v>
      </c>
      <c r="M139" s="230">
        <f>NORMSDIST((U$85-K139)/Z$85)*100</f>
        <v>99.999999999476913</v>
      </c>
      <c r="N139" s="230">
        <f>NORMSDIST((V$85-K139)/Z$85)*100</f>
        <v>99.999999999837726</v>
      </c>
      <c r="O139" s="243" t="s">
        <v>345</v>
      </c>
      <c r="P139" s="41">
        <f>Y$85</f>
        <v>78.900000000000006</v>
      </c>
      <c r="Q139" s="30" t="s">
        <v>345</v>
      </c>
      <c r="T139" s="165"/>
      <c r="U139" s="165"/>
      <c r="V139" s="165"/>
      <c r="W139" s="165"/>
    </row>
    <row r="140" spans="1:30" ht="19.5" customHeight="1">
      <c r="A140" s="34" t="s">
        <v>530</v>
      </c>
      <c r="B140" s="46">
        <v>193</v>
      </c>
      <c r="C140" s="46">
        <v>66</v>
      </c>
      <c r="D140" s="15">
        <v>59</v>
      </c>
      <c r="E140" s="95" t="s">
        <v>337</v>
      </c>
      <c r="F140" s="15">
        <v>52</v>
      </c>
      <c r="G140" s="95">
        <v>40</v>
      </c>
      <c r="H140" s="95">
        <v>50</v>
      </c>
      <c r="I140" s="15">
        <f t="shared" si="38"/>
        <v>177</v>
      </c>
      <c r="J140" s="15">
        <f>SUM(C140,D140,F140,G140,H140)</f>
        <v>267</v>
      </c>
      <c r="K140" s="15">
        <f t="shared" si="44"/>
        <v>567</v>
      </c>
      <c r="L140" s="34" t="s">
        <v>66</v>
      </c>
      <c r="M140" s="15">
        <f>NORMSDIST((U$85-K140)/Z$85)*100</f>
        <v>76.832242536520184</v>
      </c>
      <c r="N140" s="15">
        <f>NORMSDIST((V$85-K140)/Z$85)*100</f>
        <v>81.593987465324048</v>
      </c>
      <c r="O140" s="94" t="s">
        <v>345</v>
      </c>
      <c r="P140" s="41">
        <f>Y$85</f>
        <v>78.900000000000006</v>
      </c>
      <c r="Q140" s="44" t="s">
        <v>338</v>
      </c>
      <c r="T140" s="165"/>
      <c r="U140" s="8"/>
      <c r="V140" s="28"/>
      <c r="W140" s="8"/>
      <c r="X140" s="28"/>
      <c r="Y140" s="28"/>
      <c r="Z140" s="28"/>
      <c r="AA140" s="28"/>
      <c r="AB140" s="28"/>
      <c r="AC140" s="384"/>
      <c r="AD140" s="384"/>
    </row>
    <row r="141" spans="1:30" ht="19.5" customHeight="1">
      <c r="A141" s="253" t="s">
        <v>531</v>
      </c>
      <c r="B141" s="340">
        <v>156</v>
      </c>
      <c r="C141" s="231"/>
      <c r="D141" s="230"/>
      <c r="E141" s="228" t="s">
        <v>337</v>
      </c>
      <c r="F141" s="230"/>
      <c r="G141" s="228"/>
      <c r="H141" s="228"/>
      <c r="I141" s="230">
        <f t="shared" si="38"/>
        <v>0</v>
      </c>
      <c r="J141" s="230">
        <f>SUM(C141,D141,F141,G141,H141)</f>
        <v>0</v>
      </c>
      <c r="K141" s="230">
        <f t="shared" si="44"/>
        <v>156</v>
      </c>
      <c r="L141" s="102" t="s">
        <v>466</v>
      </c>
      <c r="M141" s="230">
        <f>NORMSDIST((U$89-K141)/Z$89)*100</f>
        <v>99.999999999995893</v>
      </c>
      <c r="N141" s="230">
        <f>NORMSDIST((V$89-K141)/Z$89)*100</f>
        <v>99.999999999998863</v>
      </c>
      <c r="O141" s="243"/>
      <c r="P141" s="41">
        <f>Y$89</f>
        <v>68.7</v>
      </c>
      <c r="Q141" s="30" t="s">
        <v>345</v>
      </c>
      <c r="T141" s="165"/>
      <c r="U141" s="8"/>
      <c r="V141" s="28"/>
      <c r="W141" s="165"/>
      <c r="X141" s="28"/>
      <c r="Y141" s="28"/>
      <c r="Z141" s="28"/>
      <c r="AA141" s="28"/>
      <c r="AB141" s="28"/>
      <c r="AC141" s="384"/>
      <c r="AD141" s="384"/>
    </row>
    <row r="142" spans="1:30" ht="19.5" customHeight="1">
      <c r="A142" s="302" t="s">
        <v>532</v>
      </c>
      <c r="B142" s="238">
        <v>180</v>
      </c>
      <c r="C142" s="231"/>
      <c r="D142" s="230"/>
      <c r="E142" s="228" t="s">
        <v>337</v>
      </c>
      <c r="F142" s="230"/>
      <c r="G142" s="228"/>
      <c r="H142" s="228"/>
      <c r="I142" s="230">
        <f t="shared" si="38"/>
        <v>0</v>
      </c>
      <c r="J142" s="230">
        <f t="shared" ref="J142:J173" si="49">SUM(C142,D142,F142,G142,H142)</f>
        <v>0</v>
      </c>
      <c r="K142" s="230">
        <f t="shared" si="44"/>
        <v>180</v>
      </c>
      <c r="L142" s="102" t="s">
        <v>466</v>
      </c>
      <c r="M142" s="230">
        <f>NORMSDIST((U$89-K142)/Z$89)*100</f>
        <v>99.999999999920647</v>
      </c>
      <c r="N142" s="230">
        <f>NORMSDIST((V$89-K142)/Z$89)*100</f>
        <v>99.999999999976438</v>
      </c>
      <c r="O142" s="229" t="s">
        <v>338</v>
      </c>
      <c r="P142" s="41">
        <f>Y$89</f>
        <v>68.7</v>
      </c>
      <c r="Q142" s="30" t="s">
        <v>338</v>
      </c>
      <c r="T142" s="165"/>
      <c r="U142" s="8"/>
      <c r="V142" s="28"/>
      <c r="W142" s="8"/>
      <c r="X142" s="28"/>
      <c r="Y142" s="28"/>
      <c r="Z142" s="28"/>
      <c r="AA142" s="28"/>
      <c r="AB142" s="28"/>
      <c r="AC142" s="384"/>
      <c r="AD142" s="384"/>
    </row>
    <row r="143" spans="1:30" ht="19.5" customHeight="1">
      <c r="A143" s="353" t="s">
        <v>533</v>
      </c>
      <c r="B143" s="15">
        <v>212</v>
      </c>
      <c r="C143" s="403">
        <v>67</v>
      </c>
      <c r="D143" s="403">
        <v>74</v>
      </c>
      <c r="E143" s="95" t="s">
        <v>766</v>
      </c>
      <c r="F143" s="403">
        <v>80</v>
      </c>
      <c r="G143" s="403">
        <v>68</v>
      </c>
      <c r="H143" s="403">
        <v>62</v>
      </c>
      <c r="I143" s="15">
        <f t="shared" si="38"/>
        <v>221</v>
      </c>
      <c r="J143" s="15">
        <f t="shared" si="49"/>
        <v>351</v>
      </c>
      <c r="K143" s="15">
        <f t="shared" si="44"/>
        <v>703</v>
      </c>
      <c r="L143" s="34" t="s">
        <v>466</v>
      </c>
      <c r="M143" s="15">
        <f>NORMSDIST((U$90-K143)/Z$90)*100</f>
        <v>4.4565462758543042</v>
      </c>
      <c r="N143" s="15">
        <f>NORMSDIST((V$90-K143)/Z$90)*100</f>
        <v>6.2596872790906799</v>
      </c>
      <c r="O143" s="34" t="s">
        <v>338</v>
      </c>
      <c r="P143" s="41">
        <f>Y$90</f>
        <v>82.199999999999989</v>
      </c>
      <c r="Q143" s="30" t="s">
        <v>338</v>
      </c>
      <c r="T143" s="165"/>
      <c r="U143" s="8"/>
      <c r="V143" s="28"/>
      <c r="W143" s="8"/>
      <c r="X143" s="28"/>
      <c r="Y143" s="28"/>
      <c r="Z143" s="28"/>
      <c r="AA143" s="28"/>
      <c r="AB143" s="28"/>
      <c r="AC143" s="384"/>
      <c r="AD143" s="384"/>
    </row>
    <row r="144" spans="1:30" ht="19.5" customHeight="1">
      <c r="A144" s="302" t="s">
        <v>534</v>
      </c>
      <c r="B144" s="238">
        <v>198</v>
      </c>
      <c r="C144" s="231"/>
      <c r="D144" s="230"/>
      <c r="E144" s="228" t="s">
        <v>337</v>
      </c>
      <c r="F144" s="230"/>
      <c r="G144" s="228"/>
      <c r="H144" s="228"/>
      <c r="I144" s="230">
        <f t="shared" si="38"/>
        <v>0</v>
      </c>
      <c r="J144" s="230">
        <f t="shared" si="49"/>
        <v>0</v>
      </c>
      <c r="K144" s="230">
        <f t="shared" si="44"/>
        <v>198</v>
      </c>
      <c r="L144" s="102" t="s">
        <v>466</v>
      </c>
      <c r="M144" s="230">
        <f>NORMSDIST((U$90-K144)/Z$90)*100</f>
        <v>99.999999999070354</v>
      </c>
      <c r="N144" s="230">
        <f>NORMSDIST((V$90-K144)/Z$90)*100</f>
        <v>99.999999999707654</v>
      </c>
      <c r="O144" s="229" t="s">
        <v>338</v>
      </c>
      <c r="P144" s="41">
        <f>Y$90</f>
        <v>82.199999999999989</v>
      </c>
      <c r="Q144" s="30" t="s">
        <v>338</v>
      </c>
      <c r="T144" s="165"/>
      <c r="U144" s="8"/>
      <c r="V144" s="28"/>
      <c r="W144" s="8"/>
      <c r="X144" s="28"/>
      <c r="Y144" s="28"/>
      <c r="Z144" s="28"/>
      <c r="AA144" s="28"/>
      <c r="AB144" s="28"/>
      <c r="AC144" s="384"/>
      <c r="AD144" s="384"/>
    </row>
    <row r="145" spans="1:30" ht="19.5" customHeight="1">
      <c r="A145" s="302" t="s">
        <v>535</v>
      </c>
      <c r="B145" s="238">
        <v>193</v>
      </c>
      <c r="C145" s="231"/>
      <c r="D145" s="230"/>
      <c r="E145" s="228" t="s">
        <v>337</v>
      </c>
      <c r="F145" s="230"/>
      <c r="G145" s="228"/>
      <c r="H145" s="228"/>
      <c r="I145" s="230">
        <f t="shared" si="38"/>
        <v>0</v>
      </c>
      <c r="J145" s="230">
        <f t="shared" si="49"/>
        <v>0</v>
      </c>
      <c r="K145" s="230">
        <f t="shared" si="44"/>
        <v>193</v>
      </c>
      <c r="L145" s="102" t="s">
        <v>466</v>
      </c>
      <c r="M145" s="230">
        <f>NORMSDIST((U$90-K145)/Z$90)*100</f>
        <v>99.999999999476913</v>
      </c>
      <c r="N145" s="230">
        <f>NORMSDIST((V$90-K145)/Z$90)*100</f>
        <v>99.999999999837726</v>
      </c>
      <c r="O145" s="229" t="s">
        <v>338</v>
      </c>
      <c r="P145" s="41">
        <f>Y$90</f>
        <v>82.199999999999989</v>
      </c>
      <c r="Q145" s="30" t="s">
        <v>338</v>
      </c>
      <c r="T145" s="165"/>
      <c r="U145" s="8"/>
      <c r="V145" s="28"/>
      <c r="W145" s="8"/>
      <c r="X145" s="28"/>
      <c r="Y145" s="28"/>
      <c r="Z145" s="28"/>
      <c r="AA145" s="28"/>
      <c r="AB145" s="28"/>
      <c r="AC145" s="384"/>
      <c r="AD145" s="384"/>
    </row>
    <row r="146" spans="1:30" ht="19.5" customHeight="1">
      <c r="A146" s="34" t="s">
        <v>536</v>
      </c>
      <c r="B146" s="46">
        <v>198</v>
      </c>
      <c r="C146" s="46">
        <v>60</v>
      </c>
      <c r="D146" s="15">
        <v>55</v>
      </c>
      <c r="E146" s="95" t="s">
        <v>337</v>
      </c>
      <c r="F146" s="15">
        <v>44</v>
      </c>
      <c r="G146" s="95">
        <v>62</v>
      </c>
      <c r="H146" s="95">
        <v>61</v>
      </c>
      <c r="I146" s="15">
        <f t="shared" si="38"/>
        <v>159</v>
      </c>
      <c r="J146" s="15">
        <f t="shared" si="49"/>
        <v>282</v>
      </c>
      <c r="K146" s="15">
        <f t="shared" si="44"/>
        <v>593</v>
      </c>
      <c r="L146" s="94" t="s">
        <v>464</v>
      </c>
      <c r="M146" s="15">
        <f>NORMSDIST((U$88-K146)/Z$88)*100</f>
        <v>33.846111951068963</v>
      </c>
      <c r="N146" s="15">
        <f>NORMSDIST((V$88-K146)/Z$88)*100</f>
        <v>40.129367431707628</v>
      </c>
      <c r="O146" s="34" t="s">
        <v>338</v>
      </c>
      <c r="P146" s="342">
        <f>Y$88</f>
        <v>82.899999999999991</v>
      </c>
      <c r="Q146" s="72" t="s">
        <v>338</v>
      </c>
      <c r="R146" s="343" t="s">
        <v>537</v>
      </c>
      <c r="S146" s="343"/>
      <c r="T146" s="165"/>
      <c r="U146" s="8"/>
      <c r="V146" s="28"/>
      <c r="W146" s="8"/>
      <c r="X146" s="28"/>
      <c r="Y146" s="28"/>
      <c r="Z146" s="28"/>
      <c r="AA146" s="28"/>
      <c r="AB146" s="28"/>
      <c r="AC146" s="384"/>
      <c r="AD146" s="384"/>
    </row>
    <row r="147" spans="1:30" ht="19.5" customHeight="1">
      <c r="A147" s="200" t="s">
        <v>538</v>
      </c>
      <c r="B147" s="201">
        <v>207</v>
      </c>
      <c r="C147" s="231"/>
      <c r="D147" s="230"/>
      <c r="E147" s="228" t="s">
        <v>337</v>
      </c>
      <c r="F147" s="230"/>
      <c r="G147" s="228"/>
      <c r="H147" s="228"/>
      <c r="I147" s="230">
        <f t="shared" si="38"/>
        <v>0</v>
      </c>
      <c r="J147" s="230">
        <f t="shared" si="49"/>
        <v>0</v>
      </c>
      <c r="K147" s="230">
        <f t="shared" si="44"/>
        <v>207</v>
      </c>
      <c r="L147" s="379" t="s">
        <v>131</v>
      </c>
      <c r="M147" s="230">
        <f>NORMSDIST((U$91-K147)/Z$91)*100</f>
        <v>99.999999999998991</v>
      </c>
      <c r="N147" s="230">
        <f>NORMSDIST((V$91-K147)/Z$91)*100</f>
        <v>99.99999999999973</v>
      </c>
      <c r="O147" s="243" t="s">
        <v>345</v>
      </c>
      <c r="P147" s="41">
        <f>Y$91</f>
        <v>61.5</v>
      </c>
      <c r="Q147" s="30" t="s">
        <v>338</v>
      </c>
      <c r="T147" s="165"/>
      <c r="U147" s="8"/>
      <c r="V147" s="28"/>
      <c r="W147" s="8"/>
      <c r="X147" s="28"/>
      <c r="Y147" s="28"/>
      <c r="Z147" s="28"/>
      <c r="AA147" s="28"/>
      <c r="AB147" s="28"/>
      <c r="AC147" s="384"/>
      <c r="AD147" s="384"/>
    </row>
    <row r="148" spans="1:30" ht="19.5" customHeight="1">
      <c r="A148" s="52" t="s">
        <v>539</v>
      </c>
      <c r="B148" s="228">
        <v>189</v>
      </c>
      <c r="C148" s="231"/>
      <c r="D148" s="230"/>
      <c r="E148" s="228" t="s">
        <v>337</v>
      </c>
      <c r="F148" s="230"/>
      <c r="G148" s="228"/>
      <c r="H148" s="228"/>
      <c r="I148" s="230">
        <f t="shared" si="38"/>
        <v>0</v>
      </c>
      <c r="J148" s="230">
        <f t="shared" si="49"/>
        <v>0</v>
      </c>
      <c r="K148" s="230">
        <f t="shared" si="44"/>
        <v>189</v>
      </c>
      <c r="L148" s="102" t="s">
        <v>135</v>
      </c>
      <c r="M148" s="230">
        <f>NORMSDIST((U$97-K148)/Z$97)*100</f>
        <v>99.999999919694176</v>
      </c>
      <c r="N148" s="230">
        <f>NORMSDIST((V$97-K148)/Z$97)*100</f>
        <v>99.999999971768418</v>
      </c>
      <c r="O148" s="229" t="s">
        <v>338</v>
      </c>
      <c r="P148" s="41">
        <f>Y$97</f>
        <v>68.300000000000011</v>
      </c>
      <c r="Q148" s="30" t="s">
        <v>338</v>
      </c>
      <c r="T148" s="165"/>
      <c r="U148" s="8"/>
      <c r="V148" s="28"/>
      <c r="W148" s="8"/>
      <c r="X148" s="28"/>
      <c r="Y148" s="28"/>
      <c r="Z148" s="28"/>
      <c r="AA148" s="28"/>
      <c r="AB148" s="28"/>
      <c r="AC148" s="384"/>
      <c r="AD148" s="384"/>
    </row>
    <row r="149" spans="1:30" ht="19.5" customHeight="1">
      <c r="A149" s="34" t="s">
        <v>540</v>
      </c>
      <c r="B149" s="46">
        <v>189</v>
      </c>
      <c r="C149" s="46">
        <v>69</v>
      </c>
      <c r="D149" s="15">
        <v>62</v>
      </c>
      <c r="E149" s="95" t="s">
        <v>337</v>
      </c>
      <c r="F149" s="15">
        <v>61</v>
      </c>
      <c r="G149" s="95">
        <v>45</v>
      </c>
      <c r="H149" s="95">
        <v>40</v>
      </c>
      <c r="I149" s="15">
        <f t="shared" si="38"/>
        <v>192</v>
      </c>
      <c r="J149" s="15">
        <f t="shared" si="49"/>
        <v>277</v>
      </c>
      <c r="K149" s="15">
        <f t="shared" si="44"/>
        <v>577</v>
      </c>
      <c r="L149" s="34" t="s">
        <v>135</v>
      </c>
      <c r="M149" s="15">
        <f>NORMSDIST((U$97-K149)/Z$97)*100</f>
        <v>33.238631262667504</v>
      </c>
      <c r="N149" s="15">
        <f>NORMSDIST((V$97-K149)/Z$97)*100</f>
        <v>39.486291046402513</v>
      </c>
      <c r="O149" s="34" t="s">
        <v>338</v>
      </c>
      <c r="P149" s="41">
        <f>Y$97</f>
        <v>68.300000000000011</v>
      </c>
      <c r="Q149" s="30" t="s">
        <v>338</v>
      </c>
      <c r="T149" s="165"/>
      <c r="U149" s="8"/>
      <c r="V149" s="28"/>
      <c r="W149" s="8"/>
      <c r="X149" s="28"/>
      <c r="Y149" s="28"/>
      <c r="Z149" s="28"/>
      <c r="AA149" s="28"/>
      <c r="AB149" s="28"/>
      <c r="AC149" s="384"/>
      <c r="AD149" s="384"/>
    </row>
    <row r="150" spans="1:30" ht="19.5" customHeight="1">
      <c r="A150" s="253" t="s">
        <v>541</v>
      </c>
      <c r="B150" s="340">
        <v>180</v>
      </c>
      <c r="C150" s="231"/>
      <c r="D150" s="230"/>
      <c r="E150" s="228" t="s">
        <v>337</v>
      </c>
      <c r="F150" s="230"/>
      <c r="G150" s="228"/>
      <c r="H150" s="228"/>
      <c r="I150" s="230">
        <f t="shared" si="38"/>
        <v>0</v>
      </c>
      <c r="J150" s="230">
        <f t="shared" si="49"/>
        <v>0</v>
      </c>
      <c r="K150" s="230">
        <f t="shared" si="44"/>
        <v>180</v>
      </c>
      <c r="L150" s="99" t="s">
        <v>479</v>
      </c>
      <c r="M150" s="230">
        <f>NORMSDIST((U$98-K150)/Z$98)*100</f>
        <v>99.999999941145362</v>
      </c>
      <c r="N150" s="230">
        <f>NORMSDIST((V$98-K150)/Z$98)*100</f>
        <v>99.999999979477366</v>
      </c>
      <c r="O150" s="243" t="s">
        <v>345</v>
      </c>
      <c r="P150" s="41">
        <f>Y$98</f>
        <v>74.3</v>
      </c>
      <c r="Q150" s="30" t="s">
        <v>345</v>
      </c>
      <c r="T150" s="165"/>
      <c r="U150" s="8"/>
      <c r="V150" s="28"/>
      <c r="W150" s="8"/>
      <c r="X150" s="28"/>
      <c r="Y150" s="28"/>
      <c r="Z150" s="28"/>
      <c r="AA150" s="28"/>
      <c r="AB150" s="28"/>
      <c r="AC150" s="384"/>
      <c r="AD150" s="384"/>
    </row>
    <row r="151" spans="1:30" ht="19.5" customHeight="1">
      <c r="A151" s="353" t="s">
        <v>542</v>
      </c>
      <c r="B151" s="15">
        <v>184</v>
      </c>
      <c r="C151" s="403">
        <v>51</v>
      </c>
      <c r="D151" s="403">
        <v>61</v>
      </c>
      <c r="E151" s="95" t="s">
        <v>766</v>
      </c>
      <c r="F151" s="403">
        <v>62</v>
      </c>
      <c r="G151" s="403">
        <v>68</v>
      </c>
      <c r="H151" s="403">
        <v>55</v>
      </c>
      <c r="I151" s="15">
        <f t="shared" si="38"/>
        <v>174</v>
      </c>
      <c r="J151" s="15">
        <f t="shared" si="49"/>
        <v>297</v>
      </c>
      <c r="K151" s="15">
        <f t="shared" si="44"/>
        <v>600</v>
      </c>
      <c r="L151" s="100" t="s">
        <v>479</v>
      </c>
      <c r="M151" s="15">
        <f>NORMSDIST((U$98-K151)/Z$98)*100</f>
        <v>17.965866916478539</v>
      </c>
      <c r="N151" s="15">
        <f>NORMSDIST((V$98-K151)/Z$98)*100</f>
        <v>22.662735237686821</v>
      </c>
      <c r="O151" s="34" t="s">
        <v>338</v>
      </c>
      <c r="P151" s="41">
        <f>Y$98</f>
        <v>74.3</v>
      </c>
      <c r="Q151" s="30" t="s">
        <v>338</v>
      </c>
      <c r="T151" s="165"/>
      <c r="U151" s="8"/>
      <c r="V151" s="28"/>
      <c r="W151" s="165"/>
      <c r="X151" s="28"/>
      <c r="Y151" s="28"/>
      <c r="Z151" s="28"/>
      <c r="AA151" s="28"/>
      <c r="AB151" s="28"/>
      <c r="AC151" s="384"/>
      <c r="AD151" s="384"/>
    </row>
    <row r="152" spans="1:30" ht="19.5" customHeight="1">
      <c r="A152" s="184" t="s">
        <v>543</v>
      </c>
      <c r="B152" s="183">
        <v>198</v>
      </c>
      <c r="C152" s="231"/>
      <c r="D152" s="230"/>
      <c r="E152" s="228" t="s">
        <v>337</v>
      </c>
      <c r="F152" s="230"/>
      <c r="G152" s="228"/>
      <c r="H152" s="228"/>
      <c r="I152" s="230">
        <f t="shared" si="38"/>
        <v>0</v>
      </c>
      <c r="J152" s="230">
        <f t="shared" si="49"/>
        <v>0</v>
      </c>
      <c r="K152" s="230">
        <f t="shared" si="44"/>
        <v>198</v>
      </c>
      <c r="L152" s="128" t="s">
        <v>482</v>
      </c>
      <c r="M152" s="230">
        <f>NORMSDIST((U$100-K152)/Z$100)*100</f>
        <v>99.99999892824097</v>
      </c>
      <c r="N152" s="230">
        <f>NORMSDIST((V$100-K152)/Z$100)*100</f>
        <v>99.999999595726266</v>
      </c>
      <c r="O152" s="229" t="s">
        <v>338</v>
      </c>
      <c r="P152" s="41">
        <f>Y$100</f>
        <v>79.100000000000009</v>
      </c>
      <c r="Q152" s="30" t="s">
        <v>338</v>
      </c>
      <c r="T152" s="165"/>
      <c r="U152" s="8"/>
      <c r="V152" s="384"/>
      <c r="W152" s="8"/>
      <c r="X152" s="28"/>
      <c r="Y152" s="28"/>
      <c r="Z152" s="28"/>
      <c r="AA152" s="28"/>
      <c r="AB152" s="28"/>
      <c r="AC152" s="28"/>
      <c r="AD152" s="28"/>
    </row>
    <row r="153" spans="1:30" ht="19.5" customHeight="1">
      <c r="A153" s="184" t="s">
        <v>544</v>
      </c>
      <c r="B153" s="183">
        <v>193</v>
      </c>
      <c r="C153" s="231"/>
      <c r="D153" s="230"/>
      <c r="E153" s="228" t="s">
        <v>337</v>
      </c>
      <c r="F153" s="230"/>
      <c r="G153" s="228"/>
      <c r="H153" s="228"/>
      <c r="I153" s="230">
        <f t="shared" si="38"/>
        <v>0</v>
      </c>
      <c r="J153" s="230">
        <f t="shared" si="49"/>
        <v>0</v>
      </c>
      <c r="K153" s="230">
        <f t="shared" si="44"/>
        <v>193</v>
      </c>
      <c r="L153" s="128" t="s">
        <v>482</v>
      </c>
      <c r="M153" s="230">
        <f>NORMSDIST((U$101-K153)/Z$101)*100</f>
        <v>99.999999699836579</v>
      </c>
      <c r="N153" s="230">
        <f>NORMSDIST((V$101-K153)/Z$101)*100</f>
        <v>99.99999989069164</v>
      </c>
      <c r="O153" s="229" t="s">
        <v>338</v>
      </c>
      <c r="P153" s="41">
        <f>Y$101</f>
        <v>87.9</v>
      </c>
      <c r="Q153" s="30" t="s">
        <v>338</v>
      </c>
      <c r="T153" s="165"/>
      <c r="U153" s="8"/>
      <c r="V153" s="28"/>
      <c r="W153" s="8"/>
      <c r="X153" s="28"/>
      <c r="Y153" s="28"/>
      <c r="Z153" s="28"/>
      <c r="AA153" s="28"/>
      <c r="AB153" s="28"/>
      <c r="AC153" s="384"/>
      <c r="AD153" s="384"/>
    </row>
    <row r="154" spans="1:30" ht="19.5" customHeight="1">
      <c r="A154" s="184" t="s">
        <v>545</v>
      </c>
      <c r="B154" s="183">
        <v>189</v>
      </c>
      <c r="C154" s="231"/>
      <c r="D154" s="230"/>
      <c r="E154" s="228" t="s">
        <v>337</v>
      </c>
      <c r="F154" s="230"/>
      <c r="G154" s="228"/>
      <c r="H154" s="228"/>
      <c r="I154" s="230">
        <f t="shared" si="38"/>
        <v>0</v>
      </c>
      <c r="J154" s="230">
        <f t="shared" si="49"/>
        <v>0</v>
      </c>
      <c r="K154" s="230">
        <f t="shared" si="44"/>
        <v>189</v>
      </c>
      <c r="L154" s="128" t="s">
        <v>482</v>
      </c>
      <c r="M154" s="230">
        <f>NORMSDIST((U$101-K154)/Z$101)*100</f>
        <v>99.999999798957518</v>
      </c>
      <c r="N154" s="230">
        <f>NORMSDIST((V$101-K154)/Z$101)*100</f>
        <v>99.999999927577093</v>
      </c>
      <c r="O154" s="229" t="s">
        <v>338</v>
      </c>
      <c r="P154" s="41">
        <f>Y$101</f>
        <v>87.9</v>
      </c>
      <c r="Q154" s="30" t="s">
        <v>338</v>
      </c>
      <c r="T154" s="165"/>
      <c r="U154" s="165"/>
      <c r="V154" s="165"/>
      <c r="W154" s="165"/>
    </row>
    <row r="155" spans="1:30" ht="19.5" customHeight="1">
      <c r="A155" s="184" t="s">
        <v>546</v>
      </c>
      <c r="B155" s="183">
        <v>184</v>
      </c>
      <c r="C155" s="231"/>
      <c r="D155" s="230"/>
      <c r="E155" s="228" t="s">
        <v>337</v>
      </c>
      <c r="F155" s="230"/>
      <c r="G155" s="228"/>
      <c r="H155" s="228"/>
      <c r="I155" s="230">
        <f t="shared" si="38"/>
        <v>0</v>
      </c>
      <c r="J155" s="230">
        <f t="shared" si="49"/>
        <v>0</v>
      </c>
      <c r="K155" s="230">
        <f t="shared" si="44"/>
        <v>184</v>
      </c>
      <c r="L155" s="128" t="s">
        <v>482</v>
      </c>
      <c r="M155" s="230">
        <f>NORMSDIST((U$101-K155)/Z$101)*100</f>
        <v>99.999999878925308</v>
      </c>
      <c r="N155" s="230">
        <f>NORMSDIST((V$101-K155)/Z$101)*100</f>
        <v>99.99999995697172</v>
      </c>
      <c r="O155" s="229" t="s">
        <v>338</v>
      </c>
      <c r="P155" s="41">
        <f>Y$101</f>
        <v>87.9</v>
      </c>
      <c r="Q155" s="30" t="s">
        <v>338</v>
      </c>
      <c r="T155" s="165"/>
      <c r="U155" s="165"/>
      <c r="V155" s="165"/>
      <c r="W155" s="165"/>
    </row>
    <row r="156" spans="1:30" ht="19.5" customHeight="1">
      <c r="A156" s="184" t="s">
        <v>547</v>
      </c>
      <c r="B156" s="183">
        <v>221</v>
      </c>
      <c r="C156" s="231"/>
      <c r="D156" s="230"/>
      <c r="E156" s="228" t="s">
        <v>337</v>
      </c>
      <c r="F156" s="230"/>
      <c r="G156" s="228"/>
      <c r="H156" s="228"/>
      <c r="I156" s="230">
        <f t="shared" si="38"/>
        <v>0</v>
      </c>
      <c r="J156" s="230">
        <f t="shared" si="49"/>
        <v>0</v>
      </c>
      <c r="K156" s="230">
        <f t="shared" si="44"/>
        <v>221</v>
      </c>
      <c r="L156" s="229" t="s">
        <v>485</v>
      </c>
      <c r="M156" s="230">
        <f>NORMSDIST((U$102-K156)/Z$102)*100</f>
        <v>99.999998701707895</v>
      </c>
      <c r="N156" s="230">
        <f>NORMSDIST((V$102-K156)/Z$102)*100</f>
        <v>99.999999507620856</v>
      </c>
      <c r="O156" s="229" t="s">
        <v>338</v>
      </c>
      <c r="P156" s="41">
        <f>Y$102</f>
        <v>68.8</v>
      </c>
      <c r="Q156" s="30" t="s">
        <v>338</v>
      </c>
      <c r="T156" s="165"/>
      <c r="U156" s="165"/>
      <c r="V156" s="165"/>
      <c r="W156" s="165"/>
    </row>
    <row r="157" spans="1:30" ht="19.5" customHeight="1">
      <c r="A157" s="167" t="s">
        <v>548</v>
      </c>
      <c r="B157" s="177">
        <v>193</v>
      </c>
      <c r="C157" s="231"/>
      <c r="D157" s="230"/>
      <c r="E157" s="228" t="s">
        <v>337</v>
      </c>
      <c r="F157" s="230"/>
      <c r="G157" s="228"/>
      <c r="H157" s="228"/>
      <c r="I157" s="230">
        <f t="shared" si="38"/>
        <v>0</v>
      </c>
      <c r="J157" s="230">
        <f t="shared" si="49"/>
        <v>0</v>
      </c>
      <c r="K157" s="230">
        <f t="shared" si="44"/>
        <v>193</v>
      </c>
      <c r="L157" s="102" t="s">
        <v>74</v>
      </c>
      <c r="M157" s="230">
        <f>NORMSDIST((U$103-K157)/Z$103)*100</f>
        <v>99.999999798957518</v>
      </c>
      <c r="N157" s="230">
        <f>NORMSDIST((V$103-K157)/Z$103)*100</f>
        <v>99.999999927577093</v>
      </c>
      <c r="O157" s="229" t="s">
        <v>338</v>
      </c>
      <c r="P157" s="41">
        <f>Y$103</f>
        <v>87.8</v>
      </c>
      <c r="Q157" s="30" t="s">
        <v>338</v>
      </c>
      <c r="T157" s="165"/>
      <c r="U157" s="165"/>
      <c r="V157" s="165"/>
      <c r="W157" s="165"/>
    </row>
    <row r="158" spans="1:30" ht="19.5" customHeight="1">
      <c r="A158" s="34" t="s">
        <v>549</v>
      </c>
      <c r="B158" s="46">
        <v>184</v>
      </c>
      <c r="C158" s="46">
        <v>79</v>
      </c>
      <c r="D158" s="15">
        <v>35</v>
      </c>
      <c r="E158" s="95" t="s">
        <v>337</v>
      </c>
      <c r="F158" s="15">
        <v>44</v>
      </c>
      <c r="G158" s="95">
        <v>37</v>
      </c>
      <c r="H158" s="95">
        <v>28</v>
      </c>
      <c r="I158" s="15">
        <f t="shared" si="38"/>
        <v>158</v>
      </c>
      <c r="J158" s="15">
        <f t="shared" si="49"/>
        <v>223</v>
      </c>
      <c r="K158" s="15">
        <f t="shared" si="44"/>
        <v>496</v>
      </c>
      <c r="L158" s="34" t="s">
        <v>74</v>
      </c>
      <c r="M158" s="15">
        <f>NORMSDIST((U$103-K158)/Z$103)*100</f>
        <v>79.767161903635696</v>
      </c>
      <c r="N158" s="15">
        <f>NORMSDIST((V$103-K158)/Z$103)*100</f>
        <v>84.134474606854297</v>
      </c>
      <c r="O158" s="94" t="s">
        <v>349</v>
      </c>
      <c r="P158" s="41">
        <f>Y$103</f>
        <v>87.8</v>
      </c>
      <c r="Q158" s="30" t="s">
        <v>338</v>
      </c>
      <c r="T158" s="165"/>
      <c r="U158" s="165"/>
      <c r="V158" s="165"/>
      <c r="W158" s="165"/>
    </row>
    <row r="159" spans="1:30" ht="19.5" customHeight="1">
      <c r="A159" s="302" t="s">
        <v>550</v>
      </c>
      <c r="B159" s="238">
        <v>170</v>
      </c>
      <c r="C159" s="231"/>
      <c r="D159" s="230"/>
      <c r="E159" s="228" t="s">
        <v>337</v>
      </c>
      <c r="F159" s="230"/>
      <c r="G159" s="228"/>
      <c r="H159" s="228"/>
      <c r="I159" s="230">
        <f t="shared" si="38"/>
        <v>0</v>
      </c>
      <c r="J159" s="230">
        <f t="shared" si="49"/>
        <v>0</v>
      </c>
      <c r="K159" s="230">
        <f t="shared" si="44"/>
        <v>170</v>
      </c>
      <c r="L159" s="102" t="s">
        <v>74</v>
      </c>
      <c r="M159" s="230">
        <f>NORMSDIST((U$103-K159)/Z$103)*100</f>
        <v>99.999999981557082</v>
      </c>
      <c r="N159" s="230">
        <f>NORMSDIST((V$103-K159)/Z$103)*100</f>
        <v>99.999999993758223</v>
      </c>
      <c r="O159" s="229" t="s">
        <v>338</v>
      </c>
      <c r="P159" s="41">
        <f>Y$103</f>
        <v>87.8</v>
      </c>
      <c r="Q159" s="30" t="s">
        <v>338</v>
      </c>
      <c r="T159" s="165"/>
      <c r="U159" s="165"/>
      <c r="V159" s="165"/>
      <c r="W159" s="165"/>
    </row>
    <row r="160" spans="1:30" ht="19.5" customHeight="1">
      <c r="A160" s="52" t="s">
        <v>551</v>
      </c>
      <c r="B160" s="228">
        <v>180</v>
      </c>
      <c r="C160" s="231"/>
      <c r="D160" s="230"/>
      <c r="E160" s="228" t="s">
        <v>337</v>
      </c>
      <c r="F160" s="230"/>
      <c r="G160" s="228"/>
      <c r="H160" s="228"/>
      <c r="I160" s="230">
        <f t="shared" si="38"/>
        <v>0</v>
      </c>
      <c r="J160" s="230">
        <f t="shared" si="49"/>
        <v>0</v>
      </c>
      <c r="K160" s="230">
        <f t="shared" si="44"/>
        <v>180</v>
      </c>
      <c r="L160" s="229" t="s">
        <v>137</v>
      </c>
      <c r="M160" s="230">
        <f>NORMSDIST((U$105-K160)/Z$105)*100</f>
        <v>99.999998701707895</v>
      </c>
      <c r="N160" s="230">
        <f>NORMSDIST((V$105-K160)/Z$105)*100</f>
        <v>99.999999507620856</v>
      </c>
      <c r="O160" s="243" t="s">
        <v>345</v>
      </c>
      <c r="P160" s="41">
        <f>Y$105</f>
        <v>63.800000000000004</v>
      </c>
      <c r="Q160" s="30" t="s">
        <v>345</v>
      </c>
      <c r="T160" s="165"/>
      <c r="U160" s="165"/>
      <c r="V160" s="165"/>
      <c r="W160" s="165"/>
    </row>
    <row r="161" spans="1:23" ht="19.5" customHeight="1">
      <c r="A161" s="94" t="s">
        <v>552</v>
      </c>
      <c r="B161" s="46">
        <v>180</v>
      </c>
      <c r="C161" s="46">
        <v>64</v>
      </c>
      <c r="D161" s="15">
        <v>71</v>
      </c>
      <c r="E161" s="95" t="s">
        <v>337</v>
      </c>
      <c r="F161" s="15">
        <v>54</v>
      </c>
      <c r="G161" s="95">
        <v>30</v>
      </c>
      <c r="H161" s="95">
        <v>73</v>
      </c>
      <c r="I161" s="15">
        <f t="shared" si="38"/>
        <v>189</v>
      </c>
      <c r="J161" s="15">
        <f t="shared" si="49"/>
        <v>292</v>
      </c>
      <c r="K161" s="15">
        <f t="shared" si="44"/>
        <v>589</v>
      </c>
      <c r="L161" s="34" t="s">
        <v>137</v>
      </c>
      <c r="M161" s="15">
        <f>NORMSDIST((U$105-K161)/Z$105)*100</f>
        <v>10.564977366685525</v>
      </c>
      <c r="N161" s="15">
        <f>NORMSDIST((V$105-K161)/Z$105)*100</f>
        <v>13.933024744962202</v>
      </c>
      <c r="O161" s="34" t="s">
        <v>338</v>
      </c>
      <c r="P161" s="41">
        <f>Y$105</f>
        <v>63.800000000000004</v>
      </c>
      <c r="Q161" s="30" t="s">
        <v>338</v>
      </c>
      <c r="T161" s="165"/>
      <c r="U161" s="165"/>
      <c r="V161" s="165"/>
      <c r="W161" s="165"/>
    </row>
    <row r="162" spans="1:23" ht="19.5" customHeight="1">
      <c r="A162" s="94" t="s">
        <v>553</v>
      </c>
      <c r="B162" s="45">
        <v>180</v>
      </c>
      <c r="C162" s="45">
        <v>32</v>
      </c>
      <c r="D162" s="45">
        <v>54</v>
      </c>
      <c r="E162" s="45"/>
      <c r="F162" s="45">
        <v>44</v>
      </c>
      <c r="G162" s="45">
        <v>30</v>
      </c>
      <c r="H162" s="45">
        <v>60</v>
      </c>
      <c r="I162" s="15">
        <f t="shared" si="38"/>
        <v>130</v>
      </c>
      <c r="J162" s="15">
        <f t="shared" si="49"/>
        <v>220</v>
      </c>
      <c r="K162" s="15">
        <f t="shared" si="44"/>
        <v>488</v>
      </c>
      <c r="L162" s="34" t="s">
        <v>137</v>
      </c>
      <c r="M162" s="15">
        <f>NORMSDIST((U$105-K162)/Z$105)*100</f>
        <v>66.761368737332489</v>
      </c>
      <c r="N162" s="15">
        <f>NORMSDIST((V$105-K162)/Z$105)*100</f>
        <v>72.574688224992641</v>
      </c>
      <c r="O162" s="94" t="s">
        <v>349</v>
      </c>
      <c r="P162" s="41">
        <f>Y$105</f>
        <v>63.800000000000004</v>
      </c>
      <c r="Q162" s="30" t="s">
        <v>338</v>
      </c>
      <c r="T162" s="165"/>
      <c r="U162" s="165"/>
      <c r="V162" s="165"/>
      <c r="W162" s="165"/>
    </row>
    <row r="163" spans="1:23" ht="19.5" customHeight="1">
      <c r="A163" s="200" t="s">
        <v>554</v>
      </c>
      <c r="B163" s="201">
        <v>189</v>
      </c>
      <c r="C163" s="231"/>
      <c r="D163" s="230"/>
      <c r="E163" s="228" t="s">
        <v>337</v>
      </c>
      <c r="F163" s="230"/>
      <c r="G163" s="228"/>
      <c r="H163" s="228"/>
      <c r="I163" s="230">
        <f t="shared" si="38"/>
        <v>0</v>
      </c>
      <c r="J163" s="230">
        <f t="shared" si="49"/>
        <v>0</v>
      </c>
      <c r="K163" s="230">
        <f t="shared" si="44"/>
        <v>189</v>
      </c>
      <c r="L163" s="229" t="s">
        <v>137</v>
      </c>
      <c r="M163" s="230">
        <f>NORMSDIST((U$105-K163)/Z$105)*100</f>
        <v>99.999996963980522</v>
      </c>
      <c r="N163" s="230">
        <f>NORMSDIST((V$105-K163)/Z$105)*100</f>
        <v>99.999998820240549</v>
      </c>
      <c r="O163" s="229" t="s">
        <v>338</v>
      </c>
      <c r="P163" s="41">
        <f>Y$105</f>
        <v>63.800000000000004</v>
      </c>
      <c r="Q163" s="30" t="s">
        <v>338</v>
      </c>
      <c r="T163" s="165"/>
      <c r="U163" s="165"/>
      <c r="V163" s="165"/>
      <c r="W163" s="165"/>
    </row>
    <row r="164" spans="1:23" ht="19.5" customHeight="1">
      <c r="A164" s="52" t="s">
        <v>555</v>
      </c>
      <c r="B164" s="228">
        <v>166</v>
      </c>
      <c r="C164" s="231"/>
      <c r="D164" s="230"/>
      <c r="E164" s="228" t="s">
        <v>337</v>
      </c>
      <c r="F164" s="230"/>
      <c r="G164" s="228"/>
      <c r="H164" s="228"/>
      <c r="I164" s="230">
        <f t="shared" si="38"/>
        <v>0</v>
      </c>
      <c r="J164" s="230">
        <f t="shared" si="49"/>
        <v>0</v>
      </c>
      <c r="K164" s="230">
        <f t="shared" si="44"/>
        <v>166</v>
      </c>
      <c r="L164" s="99" t="s">
        <v>72</v>
      </c>
      <c r="M164" s="230">
        <f>NORMSDIST((U$106-K164)/Z$106)*100</f>
        <v>99.999999798957518</v>
      </c>
      <c r="N164" s="230">
        <f>NORMSDIST((V$106-K164)/Z$106)*100</f>
        <v>99.999999927577093</v>
      </c>
      <c r="O164" s="243" t="s">
        <v>345</v>
      </c>
      <c r="P164" s="41">
        <f>Y$106</f>
        <v>75.900000000000006</v>
      </c>
      <c r="Q164" s="30" t="s">
        <v>345</v>
      </c>
      <c r="T164" s="165"/>
      <c r="U164" s="165"/>
      <c r="V164" s="165"/>
      <c r="W164" s="165"/>
    </row>
    <row r="165" spans="1:23" ht="19.5" customHeight="1">
      <c r="A165" s="52" t="s">
        <v>556</v>
      </c>
      <c r="B165" s="228">
        <v>156</v>
      </c>
      <c r="C165" s="231"/>
      <c r="D165" s="230"/>
      <c r="E165" s="228" t="s">
        <v>337</v>
      </c>
      <c r="F165" s="230"/>
      <c r="G165" s="228"/>
      <c r="H165" s="228"/>
      <c r="I165" s="230">
        <f t="shared" si="38"/>
        <v>0</v>
      </c>
      <c r="J165" s="230">
        <f t="shared" si="49"/>
        <v>0</v>
      </c>
      <c r="K165" s="230">
        <f t="shared" si="44"/>
        <v>156</v>
      </c>
      <c r="L165" s="99" t="s">
        <v>72</v>
      </c>
      <c r="M165" s="230">
        <f>NORMSDIST((U$106-K165)/Z$106)*100</f>
        <v>99.999999927577093</v>
      </c>
      <c r="N165" s="230">
        <f>NORMSDIST((V$106-K165)/Z$106)*100</f>
        <v>99.999999974608656</v>
      </c>
      <c r="O165" s="229" t="s">
        <v>338</v>
      </c>
      <c r="P165" s="41">
        <f>Y$106</f>
        <v>75.900000000000006</v>
      </c>
      <c r="Q165" s="30" t="s">
        <v>338</v>
      </c>
      <c r="T165" s="165"/>
      <c r="U165" s="165"/>
      <c r="V165" s="165"/>
      <c r="W165" s="165"/>
    </row>
    <row r="166" spans="1:23" ht="19.5" customHeight="1">
      <c r="A166" s="178" t="s">
        <v>557</v>
      </c>
      <c r="B166" s="179">
        <v>170</v>
      </c>
      <c r="C166" s="231"/>
      <c r="D166" s="230"/>
      <c r="E166" s="228" t="s">
        <v>337</v>
      </c>
      <c r="F166" s="230"/>
      <c r="G166" s="228"/>
      <c r="H166" s="228"/>
      <c r="I166" s="230">
        <f t="shared" si="38"/>
        <v>0</v>
      </c>
      <c r="J166" s="230">
        <f t="shared" si="49"/>
        <v>0</v>
      </c>
      <c r="K166" s="230">
        <f t="shared" si="44"/>
        <v>170</v>
      </c>
      <c r="L166" s="99" t="s">
        <v>72</v>
      </c>
      <c r="M166" s="230">
        <f>NORMSDIST((U$106-K166)/Z$106)*100</f>
        <v>99.999999699836579</v>
      </c>
      <c r="N166" s="230">
        <f>NORMSDIST((V$106-K166)/Z$106)*100</f>
        <v>99.99999989069164</v>
      </c>
      <c r="O166" s="229" t="s">
        <v>338</v>
      </c>
      <c r="P166" s="41">
        <f>Y$106</f>
        <v>75.900000000000006</v>
      </c>
      <c r="Q166" s="30" t="s">
        <v>338</v>
      </c>
      <c r="T166" s="165"/>
      <c r="U166" s="165"/>
      <c r="V166" s="165"/>
      <c r="W166" s="165"/>
    </row>
    <row r="167" spans="1:23" ht="19.5" customHeight="1">
      <c r="A167" s="52" t="s">
        <v>558</v>
      </c>
      <c r="B167" s="228">
        <v>161</v>
      </c>
      <c r="C167" s="231"/>
      <c r="D167" s="230"/>
      <c r="E167" s="228" t="s">
        <v>337</v>
      </c>
      <c r="F167" s="230"/>
      <c r="G167" s="228"/>
      <c r="H167" s="228"/>
      <c r="I167" s="230">
        <f t="shared" ref="I167:I173" si="50">SUM(C167,D167,F167)</f>
        <v>0</v>
      </c>
      <c r="J167" s="230">
        <f t="shared" si="49"/>
        <v>0</v>
      </c>
      <c r="K167" s="230">
        <f t="shared" si="44"/>
        <v>161</v>
      </c>
      <c r="L167" s="99" t="s">
        <v>72</v>
      </c>
      <c r="M167" s="230">
        <f>NORMSDIST((U$107-K167)/Z$107)*100</f>
        <v>99.99999989069164</v>
      </c>
      <c r="N167" s="230">
        <f>NORMSDIST((V$107-K167)/Z$107)*100</f>
        <v>99.999999961258524</v>
      </c>
      <c r="O167" s="229" t="s">
        <v>338</v>
      </c>
      <c r="P167" s="41">
        <f>Y$107</f>
        <v>95.199999999999989</v>
      </c>
      <c r="Q167" s="30" t="s">
        <v>338</v>
      </c>
      <c r="T167" s="165"/>
      <c r="U167" s="165"/>
      <c r="V167" s="165"/>
      <c r="W167" s="165"/>
    </row>
    <row r="168" spans="1:23" ht="19.5" customHeight="1">
      <c r="A168" s="52" t="s">
        <v>559</v>
      </c>
      <c r="B168" s="228">
        <v>170</v>
      </c>
      <c r="C168" s="231"/>
      <c r="D168" s="230"/>
      <c r="E168" s="228" t="s">
        <v>337</v>
      </c>
      <c r="F168" s="230"/>
      <c r="G168" s="228"/>
      <c r="H168" s="228"/>
      <c r="I168" s="230">
        <f t="shared" si="50"/>
        <v>0</v>
      </c>
      <c r="J168" s="230">
        <f t="shared" si="49"/>
        <v>0</v>
      </c>
      <c r="K168" s="230">
        <f t="shared" si="44"/>
        <v>170</v>
      </c>
      <c r="L168" s="99" t="s">
        <v>560</v>
      </c>
      <c r="M168" s="230">
        <f>NORMSDIST((U$108-K168)/Z$108)*100</f>
        <v>99.999981456599471</v>
      </c>
      <c r="N168" s="230">
        <f>NORMSDIST((V$108-K168)/Z$108)*100</f>
        <v>99.999992395039484</v>
      </c>
      <c r="O168" s="229" t="s">
        <v>338</v>
      </c>
      <c r="P168" s="41">
        <f>Y$108</f>
        <v>83.3</v>
      </c>
      <c r="Q168" s="30" t="s">
        <v>338</v>
      </c>
      <c r="T168" s="165"/>
      <c r="U168" s="165"/>
      <c r="V168" s="165"/>
      <c r="W168" s="165"/>
    </row>
    <row r="169" spans="1:23" ht="19.5" customHeight="1">
      <c r="A169" s="52" t="s">
        <v>561</v>
      </c>
      <c r="B169" s="228">
        <v>129</v>
      </c>
      <c r="C169" s="231"/>
      <c r="D169" s="230"/>
      <c r="E169" s="228" t="s">
        <v>337</v>
      </c>
      <c r="F169" s="230"/>
      <c r="G169" s="228"/>
      <c r="H169" s="228"/>
      <c r="I169" s="230">
        <f t="shared" si="50"/>
        <v>0</v>
      </c>
      <c r="J169" s="230">
        <f t="shared" si="49"/>
        <v>0</v>
      </c>
      <c r="K169" s="230">
        <f t="shared" si="44"/>
        <v>129</v>
      </c>
      <c r="L169" s="102" t="s">
        <v>496</v>
      </c>
      <c r="M169" s="230">
        <f>NORMSDIST((U$110-K169)/Z$110)*100</f>
        <v>99.999988084714658</v>
      </c>
      <c r="N169" s="230">
        <f>NORMSDIST((V$110-K169)/Z$110)*100</f>
        <v>99.999995178696636</v>
      </c>
      <c r="O169" s="229" t="s">
        <v>338</v>
      </c>
      <c r="P169" s="41">
        <f>Y$109</f>
        <v>79.600000000000009</v>
      </c>
      <c r="Q169" s="30" t="s">
        <v>338</v>
      </c>
      <c r="T169" s="165"/>
      <c r="U169" s="165"/>
      <c r="V169" s="165"/>
      <c r="W169" s="165"/>
    </row>
    <row r="170" spans="1:23" ht="19.5" customHeight="1">
      <c r="A170" s="315" t="s">
        <v>562</v>
      </c>
      <c r="B170" s="341">
        <v>156</v>
      </c>
      <c r="C170" s="231"/>
      <c r="D170" s="230"/>
      <c r="E170" s="228" t="s">
        <v>337</v>
      </c>
      <c r="F170" s="230"/>
      <c r="G170" s="228"/>
      <c r="H170" s="228"/>
      <c r="I170" s="230">
        <f t="shared" si="50"/>
        <v>0</v>
      </c>
      <c r="J170" s="230">
        <f t="shared" si="49"/>
        <v>0</v>
      </c>
      <c r="K170" s="230">
        <f t="shared" si="44"/>
        <v>156</v>
      </c>
      <c r="L170" s="102" t="s">
        <v>496</v>
      </c>
      <c r="M170" s="230">
        <f>NORMSDIST((U$111-K170)/Z$111)*100</f>
        <v>99.999962893259209</v>
      </c>
      <c r="N170" s="230">
        <f>NORMSDIST((V$111-K170)/Z$111)*100</f>
        <v>99.999984450875161</v>
      </c>
      <c r="O170" s="243" t="s">
        <v>345</v>
      </c>
      <c r="P170" s="41">
        <f>Y$110</f>
        <v>68.899999999999991</v>
      </c>
      <c r="Q170" s="30" t="s">
        <v>345</v>
      </c>
      <c r="T170" s="165"/>
      <c r="U170" s="165"/>
      <c r="V170" s="165"/>
      <c r="W170" s="165"/>
    </row>
    <row r="171" spans="1:23" ht="19.5" customHeight="1">
      <c r="A171" s="353" t="s">
        <v>563</v>
      </c>
      <c r="B171" s="15">
        <v>180</v>
      </c>
      <c r="C171" s="403">
        <v>66</v>
      </c>
      <c r="D171" s="403">
        <v>47</v>
      </c>
      <c r="E171" s="95" t="s">
        <v>766</v>
      </c>
      <c r="F171" s="403">
        <v>52</v>
      </c>
      <c r="G171" s="403">
        <v>45</v>
      </c>
      <c r="H171" s="403">
        <v>50</v>
      </c>
      <c r="I171" s="15">
        <f t="shared" si="50"/>
        <v>165</v>
      </c>
      <c r="J171" s="15">
        <f t="shared" si="49"/>
        <v>260</v>
      </c>
      <c r="K171" s="15">
        <f t="shared" si="44"/>
        <v>544</v>
      </c>
      <c r="L171" s="100" t="s">
        <v>500</v>
      </c>
      <c r="M171" s="15">
        <f>NORMSDIST((U$113-K171)/Z$113)*100</f>
        <v>25.784611080586465</v>
      </c>
      <c r="N171" s="15">
        <f>NORMSDIST((V$113-K171)/Z$113)*100</f>
        <v>31.442953786117755</v>
      </c>
      <c r="O171" s="34" t="s">
        <v>338</v>
      </c>
      <c r="P171" s="41">
        <f>Y$113</f>
        <v>68.100000000000009</v>
      </c>
      <c r="Q171" s="30" t="s">
        <v>338</v>
      </c>
      <c r="T171" s="165"/>
      <c r="U171" s="165"/>
      <c r="V171" s="165"/>
      <c r="W171" s="165"/>
    </row>
    <row r="172" spans="1:23" ht="19.5" customHeight="1">
      <c r="A172" s="34" t="s">
        <v>564</v>
      </c>
      <c r="B172" s="46">
        <v>170</v>
      </c>
      <c r="C172" s="46">
        <v>59</v>
      </c>
      <c r="D172" s="15">
        <v>38</v>
      </c>
      <c r="E172" s="95" t="s">
        <v>337</v>
      </c>
      <c r="F172" s="15">
        <v>36</v>
      </c>
      <c r="G172" s="95">
        <v>36</v>
      </c>
      <c r="H172" s="95">
        <v>24</v>
      </c>
      <c r="I172" s="15">
        <f t="shared" si="50"/>
        <v>133</v>
      </c>
      <c r="J172" s="15">
        <f t="shared" si="49"/>
        <v>193</v>
      </c>
      <c r="K172" s="15">
        <f t="shared" si="44"/>
        <v>440</v>
      </c>
      <c r="L172" s="34" t="s">
        <v>502</v>
      </c>
      <c r="M172" s="15">
        <f>NORMSDIST((U$114-K172)/Z$114)*100</f>
        <v>61.153933629473386</v>
      </c>
      <c r="N172" s="15">
        <f>NORMSDIST((V$114-K172)/Z$114)*100</f>
        <v>67.364477971208004</v>
      </c>
      <c r="O172" s="94" t="s">
        <v>349</v>
      </c>
      <c r="P172" s="41">
        <f>Y$114</f>
        <v>83.3</v>
      </c>
      <c r="Q172" s="30" t="s">
        <v>338</v>
      </c>
      <c r="T172" s="165"/>
      <c r="U172" s="165"/>
      <c r="V172" s="165"/>
      <c r="W172" s="165"/>
    </row>
    <row r="173" spans="1:23" ht="19.5" customHeight="1">
      <c r="A173" s="200" t="s">
        <v>565</v>
      </c>
      <c r="B173" s="201">
        <v>161</v>
      </c>
      <c r="C173" s="231"/>
      <c r="D173" s="230"/>
      <c r="E173" s="228" t="s">
        <v>337</v>
      </c>
      <c r="F173" s="230"/>
      <c r="G173" s="228"/>
      <c r="H173" s="228"/>
      <c r="I173" s="230">
        <f t="shared" si="50"/>
        <v>0</v>
      </c>
      <c r="J173" s="230">
        <f t="shared" si="49"/>
        <v>0</v>
      </c>
      <c r="K173" s="230">
        <f t="shared" si="44"/>
        <v>161</v>
      </c>
      <c r="L173" s="102" t="s">
        <v>502</v>
      </c>
      <c r="M173" s="230">
        <f>NORMSDIST((U$114-K173)/Z$114)*100</f>
        <v>99.999959580988488</v>
      </c>
      <c r="N173" s="230">
        <f>NORMSDIST((V$114-K173)/Z$114)*100</f>
        <v>99.999983017325931</v>
      </c>
      <c r="O173" s="243"/>
      <c r="P173" s="41">
        <f>Y$114</f>
        <v>83.3</v>
      </c>
      <c r="Q173" s="30" t="s">
        <v>338</v>
      </c>
      <c r="T173" s="165"/>
      <c r="U173" s="165"/>
      <c r="V173" s="165"/>
      <c r="W173" s="165"/>
    </row>
    <row r="174" spans="1:23" ht="19.5" customHeight="1">
      <c r="G174">
        <f>AVERAGE(G41:G173)</f>
        <v>65.228571428571428</v>
      </c>
      <c r="H174">
        <f>AVERAGE(H41:H173)</f>
        <v>65.542857142857144</v>
      </c>
      <c r="T174" s="165"/>
      <c r="U174" s="165"/>
      <c r="V174" s="165"/>
      <c r="W174" s="165"/>
    </row>
    <row r="175" spans="1:23" ht="19.5" customHeight="1">
      <c r="T175" s="165"/>
      <c r="U175" s="165"/>
      <c r="V175" s="165"/>
      <c r="W175" s="165"/>
    </row>
    <row r="176" spans="1:23" ht="19.5" customHeight="1">
      <c r="T176" s="165"/>
      <c r="U176" s="165"/>
      <c r="V176" s="165"/>
      <c r="W176" s="165"/>
    </row>
    <row r="177" spans="20:23" ht="19.5" customHeight="1">
      <c r="T177" s="165"/>
      <c r="U177" s="165"/>
      <c r="V177" s="165"/>
      <c r="W177" s="165"/>
    </row>
    <row r="178" spans="20:23" ht="19.5" customHeight="1">
      <c r="T178" s="165"/>
      <c r="U178" s="165"/>
      <c r="V178" s="165"/>
      <c r="W178" s="165"/>
    </row>
    <row r="179" spans="20:23" ht="19.5" customHeight="1">
      <c r="T179" s="165"/>
      <c r="U179" s="165"/>
      <c r="V179" s="165"/>
      <c r="W179" s="165"/>
    </row>
    <row r="180" spans="20:23" ht="19.5" customHeight="1">
      <c r="T180" s="165"/>
      <c r="U180" s="165"/>
      <c r="V180" s="165"/>
      <c r="W180" s="165"/>
    </row>
    <row r="181" spans="20:23" ht="19.5" customHeight="1">
      <c r="T181" s="165"/>
      <c r="U181" s="165"/>
      <c r="V181" s="165"/>
      <c r="W181" s="165"/>
    </row>
    <row r="182" spans="20:23" ht="19.5" customHeight="1">
      <c r="T182" s="165"/>
      <c r="U182" s="165"/>
      <c r="V182" s="165"/>
      <c r="W182" s="165"/>
    </row>
    <row r="183" spans="20:23" ht="19.5" customHeight="1">
      <c r="T183" s="165"/>
      <c r="U183" s="165"/>
      <c r="V183" s="165"/>
      <c r="W183" s="165"/>
    </row>
    <row r="184" spans="20:23" ht="19.5" customHeight="1">
      <c r="T184" s="165"/>
      <c r="U184" s="165"/>
      <c r="V184" s="165"/>
      <c r="W184" s="165"/>
    </row>
    <row r="185" spans="20:23" ht="19.5" customHeight="1">
      <c r="T185" s="165"/>
      <c r="U185" s="165"/>
      <c r="V185" s="165"/>
      <c r="W185" s="165"/>
    </row>
    <row r="186" spans="20:23" ht="19.5" customHeight="1">
      <c r="T186" s="165"/>
      <c r="U186" s="165"/>
      <c r="V186" s="165"/>
      <c r="W186" s="165"/>
    </row>
    <row r="187" spans="20:23" ht="19.5" customHeight="1">
      <c r="T187" s="165"/>
      <c r="U187" s="165"/>
      <c r="V187" s="165"/>
      <c r="W187" s="165"/>
    </row>
    <row r="188" spans="20:23" ht="19.5" customHeight="1">
      <c r="T188" s="165"/>
      <c r="U188" s="165"/>
      <c r="V188" s="165"/>
      <c r="W188" s="165"/>
    </row>
    <row r="189" spans="20:23" ht="19.5" customHeight="1">
      <c r="T189" s="165"/>
      <c r="U189" s="165"/>
      <c r="V189" s="165"/>
      <c r="W189" s="165"/>
    </row>
    <row r="190" spans="20:23" ht="19.5" customHeight="1">
      <c r="T190" s="165"/>
      <c r="U190" s="165"/>
      <c r="V190" s="165"/>
      <c r="W190" s="165"/>
    </row>
    <row r="191" spans="20:23" ht="19.5" customHeight="1">
      <c r="T191" s="165"/>
      <c r="U191" s="165"/>
      <c r="V191" s="165"/>
      <c r="W191" s="165"/>
    </row>
    <row r="192" spans="20:23" ht="19.5" customHeight="1">
      <c r="T192" s="165"/>
      <c r="U192" s="165"/>
      <c r="V192" s="165"/>
      <c r="W192" s="165"/>
    </row>
    <row r="193" spans="20:23" ht="19.5" customHeight="1">
      <c r="T193" s="165"/>
      <c r="U193" s="165"/>
      <c r="V193" s="165"/>
      <c r="W193" s="165"/>
    </row>
    <row r="194" spans="20:23" ht="19.5" customHeight="1">
      <c r="T194" s="165"/>
      <c r="U194" s="165"/>
      <c r="V194" s="165"/>
      <c r="W194" s="165"/>
    </row>
    <row r="195" spans="20:23" ht="19.5" customHeight="1">
      <c r="T195" s="165"/>
      <c r="U195" s="165"/>
      <c r="V195" s="165"/>
      <c r="W195" s="165"/>
    </row>
    <row r="196" spans="20:23" ht="19.5" customHeight="1">
      <c r="T196" s="165"/>
      <c r="U196" s="165"/>
      <c r="V196" s="165"/>
      <c r="W196" s="165"/>
    </row>
    <row r="197" spans="20:23" ht="19.5" customHeight="1">
      <c r="T197" s="165"/>
      <c r="U197" s="165"/>
      <c r="V197" s="165"/>
      <c r="W197" s="165"/>
    </row>
    <row r="198" spans="20:23" ht="19.5" customHeight="1">
      <c r="T198" s="165"/>
      <c r="U198" s="165"/>
      <c r="V198" s="165"/>
      <c r="W198" s="165"/>
    </row>
    <row r="199" spans="20:23" ht="19.5" customHeight="1">
      <c r="T199" s="165"/>
      <c r="U199" s="165"/>
      <c r="V199" s="165"/>
      <c r="W199" s="165"/>
    </row>
    <row r="200" spans="20:23" ht="19.5" customHeight="1">
      <c r="T200" s="165"/>
      <c r="U200" s="165"/>
      <c r="V200" s="165"/>
      <c r="W200" s="165"/>
    </row>
    <row r="201" spans="20:23" ht="19.5" customHeight="1">
      <c r="T201" s="165"/>
      <c r="U201" s="165"/>
      <c r="V201" s="165"/>
      <c r="W201" s="165"/>
    </row>
    <row r="202" spans="20:23" ht="19.5" customHeight="1">
      <c r="T202" s="165"/>
      <c r="U202" s="165"/>
      <c r="V202" s="165"/>
      <c r="W202" s="165"/>
    </row>
    <row r="203" spans="20:23" ht="19.5" customHeight="1">
      <c r="T203" s="165"/>
      <c r="U203" s="165"/>
      <c r="V203" s="165"/>
      <c r="W203" s="165"/>
    </row>
    <row r="204" spans="20:23" ht="19.5" customHeight="1">
      <c r="T204" s="165"/>
      <c r="U204" s="165"/>
      <c r="V204" s="165"/>
      <c r="W204" s="165"/>
    </row>
    <row r="205" spans="20:23" ht="19.5" customHeight="1">
      <c r="T205" s="165"/>
      <c r="U205" s="165"/>
      <c r="V205" s="165"/>
      <c r="W205" s="165"/>
    </row>
    <row r="206" spans="20:23" ht="19.5" customHeight="1">
      <c r="T206" s="165"/>
      <c r="U206" s="165"/>
      <c r="V206" s="165"/>
      <c r="W206" s="165"/>
    </row>
    <row r="207" spans="20:23" ht="19.5" customHeight="1">
      <c r="T207" s="165"/>
      <c r="U207" s="165"/>
      <c r="V207" s="165"/>
      <c r="W207" s="165"/>
    </row>
    <row r="208" spans="20:23" ht="19.5" customHeight="1">
      <c r="T208" s="165"/>
      <c r="U208" s="165"/>
      <c r="V208" s="165"/>
      <c r="W208" s="165"/>
    </row>
    <row r="209" spans="20:23" ht="19.5" customHeight="1">
      <c r="T209" s="165"/>
      <c r="U209" s="165"/>
      <c r="V209" s="165"/>
      <c r="W209" s="165"/>
    </row>
    <row r="210" spans="20:23" ht="19.5" customHeight="1">
      <c r="T210" s="165"/>
      <c r="U210" s="165"/>
      <c r="V210" s="165"/>
      <c r="W210" s="165"/>
    </row>
    <row r="211" spans="20:23" ht="19.5" customHeight="1">
      <c r="T211" s="165"/>
      <c r="U211" s="165"/>
      <c r="V211" s="165"/>
      <c r="W211" s="165"/>
    </row>
    <row r="212" spans="20:23" ht="19.5" customHeight="1">
      <c r="T212" s="165"/>
      <c r="U212" s="165"/>
      <c r="V212" s="165"/>
      <c r="W212" s="165"/>
    </row>
    <row r="213" spans="20:23" ht="19.5" customHeight="1">
      <c r="T213" s="165"/>
      <c r="U213" s="165"/>
      <c r="V213" s="165"/>
      <c r="W213" s="165"/>
    </row>
    <row r="214" spans="20:23" ht="19.5" customHeight="1">
      <c r="T214" s="165"/>
      <c r="U214" s="165"/>
      <c r="V214" s="165"/>
      <c r="W214" s="165"/>
    </row>
    <row r="215" spans="20:23" ht="19.5" customHeight="1">
      <c r="T215" s="165"/>
      <c r="U215" s="165"/>
      <c r="V215" s="165"/>
      <c r="W215" s="165"/>
    </row>
    <row r="216" spans="20:23" ht="19.5" customHeight="1">
      <c r="T216" s="165"/>
      <c r="U216" s="165"/>
      <c r="V216" s="165"/>
      <c r="W216" s="165"/>
    </row>
    <row r="217" spans="20:23" ht="19.5" customHeight="1">
      <c r="T217" s="165"/>
      <c r="U217" s="165"/>
      <c r="V217" s="165"/>
      <c r="W217" s="165"/>
    </row>
    <row r="218" spans="20:23" ht="19.5" customHeight="1">
      <c r="T218" s="165"/>
      <c r="U218" s="165"/>
      <c r="V218" s="165"/>
      <c r="W218" s="165"/>
    </row>
    <row r="219" spans="20:23" ht="19.5" customHeight="1"/>
    <row r="220" spans="20:23" ht="19.5" customHeight="1"/>
    <row r="221" spans="20:23" ht="19.5" customHeight="1"/>
    <row r="222" spans="20:23" ht="19.5" customHeight="1"/>
    <row r="223" spans="20:23" ht="19.5" customHeight="1"/>
    <row r="224" spans="20:23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</sheetData>
  <mergeCells count="6">
    <mergeCell ref="S116:V116"/>
    <mergeCell ref="A1:O1"/>
    <mergeCell ref="M5:N5"/>
    <mergeCell ref="T5:V5"/>
    <mergeCell ref="M42:N42"/>
    <mergeCell ref="U42:V42"/>
  </mergeCells>
  <phoneticPr fontId="9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17"/>
  <sheetViews>
    <sheetView topLeftCell="A59" workbookViewId="0">
      <selection activeCell="A79" sqref="A79:A91"/>
    </sheetView>
  </sheetViews>
  <sheetFormatPr defaultColWidth="9" defaultRowHeight="13.5"/>
  <cols>
    <col min="1" max="1" width="6.5" style="53" customWidth="1"/>
    <col min="2" max="2" width="11.875" style="53" customWidth="1"/>
    <col min="3" max="3" width="4.625" style="53" customWidth="1"/>
    <col min="4" max="9" width="3.375" style="53" customWidth="1"/>
    <col min="10" max="13" width="9" style="53"/>
    <col min="14" max="14" width="5.375" style="53" customWidth="1"/>
    <col min="15" max="15" width="6.625" style="53" customWidth="1"/>
    <col min="16" max="16" width="15" style="53" customWidth="1"/>
    <col min="17" max="17" width="10.625" style="53" customWidth="1"/>
    <col min="18" max="18" width="19.625" style="53" customWidth="1"/>
    <col min="19" max="19" width="10.875" style="53" customWidth="1"/>
    <col min="20" max="20" width="9" style="53"/>
    <col min="21" max="21" width="12.5" style="53" customWidth="1"/>
    <col min="22" max="22" width="3.875" style="53" customWidth="1"/>
    <col min="23" max="23" width="9.625" style="53" customWidth="1"/>
    <col min="24" max="24" width="10.5" style="53" customWidth="1"/>
    <col min="25" max="25" width="9.75" style="53" customWidth="1"/>
    <col min="26" max="26" width="9.875" style="53" customWidth="1"/>
    <col min="27" max="27" width="10.625" style="53" customWidth="1"/>
    <col min="28" max="16384" width="9" style="53"/>
  </cols>
  <sheetData>
    <row r="1" spans="1:28" ht="26.25" customHeight="1">
      <c r="A1" s="678" t="s">
        <v>566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387"/>
      <c r="V1" s="387"/>
    </row>
    <row r="3" spans="1:28" ht="18.75" customHeight="1"/>
    <row r="4" spans="1:28" ht="21.75" customHeight="1">
      <c r="S4" s="53" t="s">
        <v>567</v>
      </c>
      <c r="U4" s="243" t="s">
        <v>568</v>
      </c>
      <c r="X4" s="80" t="s">
        <v>569</v>
      </c>
    </row>
    <row r="5" spans="1:28" ht="20.100000000000001" customHeight="1">
      <c r="B5" s="379" t="s">
        <v>324</v>
      </c>
      <c r="C5" s="379"/>
      <c r="D5" s="626" t="s">
        <v>570</v>
      </c>
      <c r="E5" s="631"/>
      <c r="F5" s="631"/>
      <c r="G5" s="631"/>
      <c r="H5" s="631"/>
      <c r="I5" s="627"/>
      <c r="J5" s="227" t="s">
        <v>571</v>
      </c>
      <c r="K5" s="227" t="s">
        <v>572</v>
      </c>
      <c r="L5" s="243" t="s">
        <v>573</v>
      </c>
      <c r="M5" s="243" t="s">
        <v>328</v>
      </c>
      <c r="N5" s="8"/>
      <c r="O5" s="8"/>
      <c r="P5" s="8"/>
      <c r="Q5" s="8"/>
      <c r="R5" s="8" t="s">
        <v>574</v>
      </c>
      <c r="S5" s="8" t="s">
        <v>575</v>
      </c>
      <c r="U5" s="379" t="s">
        <v>324</v>
      </c>
      <c r="V5" s="379"/>
      <c r="W5" s="243" t="s">
        <v>576</v>
      </c>
      <c r="X5" s="243" t="s">
        <v>77</v>
      </c>
      <c r="Y5" s="243" t="s">
        <v>577</v>
      </c>
      <c r="Z5" s="243" t="s">
        <v>578</v>
      </c>
      <c r="AA5" s="243" t="s">
        <v>579</v>
      </c>
    </row>
    <row r="6" spans="1:28" ht="20.100000000000001" customHeight="1">
      <c r="B6" s="379" t="s">
        <v>14</v>
      </c>
      <c r="C6" s="379" t="s">
        <v>339</v>
      </c>
      <c r="D6" s="679">
        <f>ROUND(AA6,0)</f>
        <v>806</v>
      </c>
      <c r="E6" s="680"/>
      <c r="F6" s="680"/>
      <c r="G6" s="680"/>
      <c r="H6" s="680"/>
      <c r="I6" s="681"/>
      <c r="J6" s="54">
        <v>2.4700000000000002</v>
      </c>
      <c r="K6" s="54">
        <v>1.75</v>
      </c>
      <c r="L6" s="16">
        <f t="shared" ref="L6:L22" si="0">(FIXED(1/K6,3))*100</f>
        <v>57.099999999999994</v>
      </c>
      <c r="M6" s="103">
        <v>50</v>
      </c>
      <c r="N6" s="8"/>
      <c r="O6" s="8"/>
      <c r="P6" s="8"/>
      <c r="Q6" s="8"/>
      <c r="R6" s="8">
        <v>114.5</v>
      </c>
      <c r="S6" s="241">
        <v>55</v>
      </c>
      <c r="U6" s="379" t="s">
        <v>14</v>
      </c>
      <c r="V6" s="379" t="s">
        <v>339</v>
      </c>
      <c r="W6" s="241">
        <v>211.2</v>
      </c>
      <c r="X6" s="115">
        <f>SUM(R6:S6)</f>
        <v>169.5</v>
      </c>
      <c r="Y6" s="241">
        <f>SUM(W6:X6)</f>
        <v>380.7</v>
      </c>
      <c r="Z6" s="187">
        <v>273</v>
      </c>
      <c r="AA6" s="241">
        <f>(Y6*1.4+Z6)</f>
        <v>805.9799999999999</v>
      </c>
      <c r="AB6" s="80"/>
    </row>
    <row r="7" spans="1:28" ht="20.100000000000001" customHeight="1">
      <c r="B7" s="379" t="s">
        <v>14</v>
      </c>
      <c r="C7" s="379" t="s">
        <v>343</v>
      </c>
      <c r="D7" s="679">
        <f t="shared" ref="D7:D22" si="1">ROUND(AA7,0)</f>
        <v>808</v>
      </c>
      <c r="E7" s="680"/>
      <c r="F7" s="680"/>
      <c r="G7" s="680"/>
      <c r="H7" s="680"/>
      <c r="I7" s="681"/>
      <c r="J7" s="54">
        <v>2.0299999999999998</v>
      </c>
      <c r="K7" s="54">
        <v>1.62</v>
      </c>
      <c r="L7" s="16">
        <f t="shared" si="0"/>
        <v>61.7</v>
      </c>
      <c r="M7" s="103">
        <v>50</v>
      </c>
      <c r="N7" s="17"/>
      <c r="O7" s="17"/>
      <c r="P7" s="17"/>
      <c r="Q7" s="17"/>
      <c r="R7" s="17"/>
      <c r="S7" s="103">
        <v>50</v>
      </c>
      <c r="U7" s="379" t="s">
        <v>14</v>
      </c>
      <c r="V7" s="379" t="s">
        <v>343</v>
      </c>
      <c r="W7" s="241">
        <v>208.1</v>
      </c>
      <c r="X7" s="115">
        <f>SUM(R6+S7)</f>
        <v>164.5</v>
      </c>
      <c r="Y7" s="241">
        <f>SUM(W7:X7)</f>
        <v>372.6</v>
      </c>
      <c r="Z7" s="187">
        <v>286</v>
      </c>
      <c r="AA7" s="241">
        <f>(Y7*1.4+Z7)</f>
        <v>807.64</v>
      </c>
    </row>
    <row r="8" spans="1:28" ht="20.100000000000001" customHeight="1">
      <c r="B8" s="379" t="s">
        <v>16</v>
      </c>
      <c r="C8" s="379" t="s">
        <v>339</v>
      </c>
      <c r="D8" s="679">
        <f t="shared" si="1"/>
        <v>794</v>
      </c>
      <c r="E8" s="680"/>
      <c r="F8" s="680"/>
      <c r="G8" s="680"/>
      <c r="H8" s="680"/>
      <c r="I8" s="681"/>
      <c r="J8" s="54">
        <v>1.96</v>
      </c>
      <c r="K8" s="54">
        <v>1.63</v>
      </c>
      <c r="L8" s="16">
        <f t="shared" si="0"/>
        <v>61.3</v>
      </c>
      <c r="M8" s="103">
        <v>50</v>
      </c>
      <c r="N8" s="17"/>
      <c r="O8" s="17"/>
      <c r="P8" s="17"/>
      <c r="Q8" s="17"/>
      <c r="R8" s="17"/>
      <c r="S8" s="103">
        <v>55</v>
      </c>
      <c r="U8" s="379" t="s">
        <v>16</v>
      </c>
      <c r="V8" s="379" t="s">
        <v>339</v>
      </c>
      <c r="W8" s="25">
        <v>207.1</v>
      </c>
      <c r="X8" s="107">
        <f>SUM(R6+S8)</f>
        <v>169.5</v>
      </c>
      <c r="Y8" s="241">
        <f>SUM(W8:X8)</f>
        <v>376.6</v>
      </c>
      <c r="Z8" s="81">
        <v>267</v>
      </c>
      <c r="AA8" s="25">
        <f t="shared" ref="AA8:AA22" si="2">SUM(Y8*1.4+Z8)</f>
        <v>794.24</v>
      </c>
    </row>
    <row r="9" spans="1:28" ht="20.100000000000001" customHeight="1">
      <c r="B9" s="379" t="s">
        <v>16</v>
      </c>
      <c r="C9" s="379" t="s">
        <v>343</v>
      </c>
      <c r="D9" s="679">
        <f t="shared" si="1"/>
        <v>789</v>
      </c>
      <c r="E9" s="680"/>
      <c r="F9" s="680"/>
      <c r="G9" s="680"/>
      <c r="H9" s="680"/>
      <c r="I9" s="681"/>
      <c r="J9" s="54">
        <v>1.72</v>
      </c>
      <c r="K9" s="54">
        <v>1.45</v>
      </c>
      <c r="L9" s="16">
        <f t="shared" si="0"/>
        <v>69</v>
      </c>
      <c r="M9" s="103">
        <v>50</v>
      </c>
      <c r="N9" s="17"/>
      <c r="O9" s="17"/>
      <c r="P9" s="17"/>
      <c r="Q9" s="17"/>
      <c r="R9" s="17"/>
      <c r="S9" s="103">
        <v>50</v>
      </c>
      <c r="U9" s="379" t="s">
        <v>16</v>
      </c>
      <c r="V9" s="379" t="s">
        <v>343</v>
      </c>
      <c r="W9" s="25">
        <v>197.5</v>
      </c>
      <c r="X9" s="107">
        <f>SUM(R6+S9)</f>
        <v>164.5</v>
      </c>
      <c r="Y9" s="241">
        <f>SUM(W9:X9)</f>
        <v>362</v>
      </c>
      <c r="Z9" s="81">
        <v>282</v>
      </c>
      <c r="AA9" s="25">
        <f t="shared" si="2"/>
        <v>788.8</v>
      </c>
    </row>
    <row r="10" spans="1:28" ht="20.100000000000001" customHeight="1">
      <c r="B10" s="379" t="s">
        <v>20</v>
      </c>
      <c r="C10" s="379" t="s">
        <v>339</v>
      </c>
      <c r="D10" s="679">
        <f t="shared" si="1"/>
        <v>784</v>
      </c>
      <c r="E10" s="680"/>
      <c r="F10" s="680"/>
      <c r="G10" s="680"/>
      <c r="H10" s="680"/>
      <c r="I10" s="681"/>
      <c r="J10" s="54">
        <v>1.57</v>
      </c>
      <c r="K10" s="54">
        <v>1.35</v>
      </c>
      <c r="L10" s="16">
        <f t="shared" si="0"/>
        <v>74.099999999999994</v>
      </c>
      <c r="M10" s="103">
        <v>50</v>
      </c>
      <c r="N10" s="17"/>
      <c r="O10" s="17"/>
      <c r="P10" s="17"/>
      <c r="Q10" s="17"/>
      <c r="R10" s="17"/>
      <c r="S10" s="103">
        <v>50</v>
      </c>
      <c r="T10" s="266"/>
      <c r="U10" s="267" t="s">
        <v>20</v>
      </c>
      <c r="V10" s="379" t="s">
        <v>339</v>
      </c>
      <c r="W10" s="25">
        <v>198.9</v>
      </c>
      <c r="X10" s="107">
        <f>SUM(R6+S10)</f>
        <v>164.5</v>
      </c>
      <c r="Y10" s="241">
        <f t="shared" ref="Y10:Y22" si="3">SUM(W10:X10)</f>
        <v>363.4</v>
      </c>
      <c r="Z10" s="81">
        <v>275</v>
      </c>
      <c r="AA10" s="25">
        <f t="shared" si="2"/>
        <v>783.76</v>
      </c>
    </row>
    <row r="11" spans="1:28" ht="20.100000000000001" customHeight="1">
      <c r="B11" s="379" t="s">
        <v>20</v>
      </c>
      <c r="C11" s="379" t="s">
        <v>343</v>
      </c>
      <c r="D11" s="679">
        <f t="shared" si="1"/>
        <v>775</v>
      </c>
      <c r="E11" s="680"/>
      <c r="F11" s="680"/>
      <c r="G11" s="680"/>
      <c r="H11" s="680"/>
      <c r="I11" s="681"/>
      <c r="J11" s="54">
        <v>1.54</v>
      </c>
      <c r="K11" s="54">
        <v>1.43</v>
      </c>
      <c r="L11" s="16">
        <f t="shared" si="0"/>
        <v>69.899999999999991</v>
      </c>
      <c r="M11" s="103">
        <v>50</v>
      </c>
      <c r="N11" s="17"/>
      <c r="O11" s="17"/>
      <c r="P11" s="17"/>
      <c r="Q11" s="17"/>
      <c r="R11" s="17"/>
      <c r="S11" s="103">
        <v>45</v>
      </c>
      <c r="T11" s="266"/>
      <c r="U11" s="267" t="s">
        <v>20</v>
      </c>
      <c r="V11" s="379" t="s">
        <v>343</v>
      </c>
      <c r="W11" s="25">
        <v>189.9</v>
      </c>
      <c r="X11" s="107">
        <f>SUM(R6+S11)</f>
        <v>159.5</v>
      </c>
      <c r="Y11" s="241">
        <f t="shared" si="3"/>
        <v>349.4</v>
      </c>
      <c r="Z11" s="81">
        <v>286</v>
      </c>
      <c r="AA11" s="25">
        <f t="shared" si="2"/>
        <v>775.15999999999985</v>
      </c>
    </row>
    <row r="12" spans="1:28" ht="20.100000000000001" customHeight="1">
      <c r="B12" s="379" t="s">
        <v>580</v>
      </c>
      <c r="C12" s="379" t="s">
        <v>339</v>
      </c>
      <c r="D12" s="679">
        <f t="shared" si="1"/>
        <v>750</v>
      </c>
      <c r="E12" s="680"/>
      <c r="F12" s="680"/>
      <c r="G12" s="680"/>
      <c r="H12" s="680"/>
      <c r="I12" s="681"/>
      <c r="J12" s="54">
        <v>1.89</v>
      </c>
      <c r="K12" s="54">
        <v>1.52</v>
      </c>
      <c r="L12" s="16">
        <f t="shared" si="0"/>
        <v>65.8</v>
      </c>
      <c r="M12" s="103">
        <v>50</v>
      </c>
      <c r="N12" s="17"/>
      <c r="O12" s="17"/>
      <c r="P12" s="17"/>
      <c r="Q12" s="17"/>
      <c r="R12" s="17"/>
      <c r="S12" s="103">
        <v>47</v>
      </c>
      <c r="T12" s="266"/>
      <c r="U12" s="267" t="s">
        <v>580</v>
      </c>
      <c r="V12" s="379" t="s">
        <v>339</v>
      </c>
      <c r="W12" s="25">
        <v>184.9</v>
      </c>
      <c r="X12" s="107">
        <f>SUM(R6+S12)</f>
        <v>161.5</v>
      </c>
      <c r="Y12" s="241">
        <f t="shared" si="3"/>
        <v>346.4</v>
      </c>
      <c r="Z12" s="81">
        <v>265</v>
      </c>
      <c r="AA12" s="25">
        <f t="shared" si="2"/>
        <v>749.95999999999992</v>
      </c>
    </row>
    <row r="13" spans="1:28" ht="20.100000000000001" customHeight="1">
      <c r="B13" s="379" t="s">
        <v>22</v>
      </c>
      <c r="C13" s="379" t="s">
        <v>343</v>
      </c>
      <c r="D13" s="679">
        <f t="shared" si="1"/>
        <v>736</v>
      </c>
      <c r="E13" s="680"/>
      <c r="F13" s="680"/>
      <c r="G13" s="680"/>
      <c r="H13" s="680"/>
      <c r="I13" s="681"/>
      <c r="J13" s="54">
        <v>1.71</v>
      </c>
      <c r="K13" s="54">
        <v>1.51</v>
      </c>
      <c r="L13" s="16">
        <f t="shared" si="0"/>
        <v>66.2</v>
      </c>
      <c r="M13" s="103">
        <v>50</v>
      </c>
      <c r="N13" s="17"/>
      <c r="O13" s="17"/>
      <c r="P13" s="17"/>
      <c r="Q13" s="17"/>
      <c r="R13" s="17"/>
      <c r="S13" s="103">
        <v>43</v>
      </c>
      <c r="T13" s="266"/>
      <c r="U13" s="267" t="s">
        <v>22</v>
      </c>
      <c r="V13" s="379" t="s">
        <v>343</v>
      </c>
      <c r="W13" s="25">
        <v>176.5</v>
      </c>
      <c r="X13" s="107">
        <f>SUM(R6+S13)</f>
        <v>157.5</v>
      </c>
      <c r="Y13" s="241">
        <f t="shared" si="3"/>
        <v>334</v>
      </c>
      <c r="Z13" s="81">
        <v>268</v>
      </c>
      <c r="AA13" s="25">
        <f t="shared" si="2"/>
        <v>735.59999999999991</v>
      </c>
    </row>
    <row r="14" spans="1:28" ht="20.100000000000001" customHeight="1">
      <c r="B14" s="379" t="s">
        <v>23</v>
      </c>
      <c r="C14" s="379" t="s">
        <v>339</v>
      </c>
      <c r="D14" s="679">
        <f t="shared" si="1"/>
        <v>756</v>
      </c>
      <c r="E14" s="680"/>
      <c r="F14" s="680"/>
      <c r="G14" s="680"/>
      <c r="H14" s="680"/>
      <c r="I14" s="681"/>
      <c r="J14" s="54">
        <v>1.34</v>
      </c>
      <c r="K14" s="54">
        <v>1.25</v>
      </c>
      <c r="L14" s="16">
        <f t="shared" si="0"/>
        <v>80</v>
      </c>
      <c r="M14" s="103">
        <v>50</v>
      </c>
      <c r="N14" s="17"/>
      <c r="O14" s="17"/>
      <c r="P14" s="17"/>
      <c r="Q14" s="17"/>
      <c r="R14" s="17"/>
      <c r="S14" s="103">
        <v>42</v>
      </c>
      <c r="T14" s="266"/>
      <c r="U14" s="267" t="s">
        <v>23</v>
      </c>
      <c r="V14" s="379" t="s">
        <v>339</v>
      </c>
      <c r="W14" s="25">
        <v>201.4</v>
      </c>
      <c r="X14" s="107">
        <f>SUM(R6+S14)</f>
        <v>156.5</v>
      </c>
      <c r="Y14" s="241">
        <f t="shared" si="3"/>
        <v>357.9</v>
      </c>
      <c r="Z14" s="81">
        <v>255</v>
      </c>
      <c r="AA14" s="25">
        <f t="shared" si="2"/>
        <v>756.06</v>
      </c>
    </row>
    <row r="15" spans="1:28" ht="20.100000000000001" customHeight="1">
      <c r="B15" s="379" t="s">
        <v>23</v>
      </c>
      <c r="C15" s="379" t="s">
        <v>343</v>
      </c>
      <c r="D15" s="679">
        <f t="shared" si="1"/>
        <v>756</v>
      </c>
      <c r="E15" s="680"/>
      <c r="F15" s="680"/>
      <c r="G15" s="680"/>
      <c r="H15" s="680"/>
      <c r="I15" s="681"/>
      <c r="J15" s="54">
        <v>1.39</v>
      </c>
      <c r="K15" s="54">
        <v>1.33</v>
      </c>
      <c r="L15" s="16">
        <f t="shared" si="0"/>
        <v>75.2</v>
      </c>
      <c r="M15" s="103">
        <v>50</v>
      </c>
      <c r="N15" s="17"/>
      <c r="O15" s="17"/>
      <c r="P15" s="17"/>
      <c r="Q15" s="17"/>
      <c r="R15" s="17"/>
      <c r="S15" s="103">
        <v>40</v>
      </c>
      <c r="T15" s="266"/>
      <c r="U15" s="267" t="s">
        <v>23</v>
      </c>
      <c r="V15" s="379" t="s">
        <v>343</v>
      </c>
      <c r="W15" s="25">
        <v>193.4</v>
      </c>
      <c r="X15" s="107">
        <f>SUM(R6+S15)</f>
        <v>154.5</v>
      </c>
      <c r="Y15" s="241">
        <f t="shared" si="3"/>
        <v>347.9</v>
      </c>
      <c r="Z15" s="81">
        <v>269</v>
      </c>
      <c r="AA15" s="25">
        <f t="shared" si="2"/>
        <v>756.06</v>
      </c>
    </row>
    <row r="16" spans="1:28" ht="19.5" customHeight="1">
      <c r="B16" s="379" t="s">
        <v>352</v>
      </c>
      <c r="C16" s="379" t="s">
        <v>339</v>
      </c>
      <c r="D16" s="679">
        <f t="shared" si="1"/>
        <v>749</v>
      </c>
      <c r="E16" s="680"/>
      <c r="F16" s="680"/>
      <c r="G16" s="680"/>
      <c r="H16" s="680"/>
      <c r="I16" s="681"/>
      <c r="J16" s="54">
        <v>1.67</v>
      </c>
      <c r="K16" s="54">
        <v>1.48</v>
      </c>
      <c r="L16" s="16">
        <f t="shared" si="0"/>
        <v>67.600000000000009</v>
      </c>
      <c r="M16" s="103">
        <v>50</v>
      </c>
      <c r="N16" s="17"/>
      <c r="O16" s="17"/>
      <c r="R16" s="17"/>
      <c r="S16" s="228">
        <v>45</v>
      </c>
      <c r="T16" s="268"/>
      <c r="U16" s="62" t="s">
        <v>352</v>
      </c>
      <c r="V16" s="243" t="s">
        <v>339</v>
      </c>
      <c r="W16" s="232">
        <v>186.6</v>
      </c>
      <c r="X16" s="269">
        <f>SUM(R6+S16)</f>
        <v>159.5</v>
      </c>
      <c r="Y16" s="241">
        <f t="shared" si="3"/>
        <v>346.1</v>
      </c>
      <c r="Z16" s="81">
        <v>264</v>
      </c>
      <c r="AA16" s="25">
        <f t="shared" si="2"/>
        <v>748.54</v>
      </c>
      <c r="AB16" s="80"/>
    </row>
    <row r="17" spans="1:28" ht="19.5" customHeight="1">
      <c r="B17" s="379" t="s">
        <v>352</v>
      </c>
      <c r="C17" s="379" t="s">
        <v>343</v>
      </c>
      <c r="D17" s="679">
        <f t="shared" si="1"/>
        <v>743</v>
      </c>
      <c r="E17" s="680"/>
      <c r="F17" s="680"/>
      <c r="G17" s="680"/>
      <c r="H17" s="680"/>
      <c r="I17" s="681"/>
      <c r="J17" s="54">
        <v>1.5</v>
      </c>
      <c r="K17" s="54">
        <v>1.44</v>
      </c>
      <c r="L17" s="16">
        <f t="shared" si="0"/>
        <v>69.399999999999991</v>
      </c>
      <c r="M17" s="103">
        <v>50</v>
      </c>
      <c r="N17" s="17"/>
      <c r="O17" s="17"/>
      <c r="R17" s="17"/>
      <c r="S17" s="228">
        <v>40</v>
      </c>
      <c r="T17" s="268"/>
      <c r="U17" s="62" t="s">
        <v>352</v>
      </c>
      <c r="V17" s="243" t="s">
        <v>343</v>
      </c>
      <c r="W17" s="232">
        <v>178.8</v>
      </c>
      <c r="X17" s="269">
        <f>SUM(R6+S17)</f>
        <v>154.5</v>
      </c>
      <c r="Y17" s="241">
        <f t="shared" si="3"/>
        <v>333.3</v>
      </c>
      <c r="Z17" s="81">
        <v>276</v>
      </c>
      <c r="AA17" s="25">
        <f t="shared" si="2"/>
        <v>742.62</v>
      </c>
    </row>
    <row r="18" spans="1:28" ht="19.5" customHeight="1">
      <c r="B18" s="379" t="s">
        <v>113</v>
      </c>
      <c r="C18" s="379" t="s">
        <v>339</v>
      </c>
      <c r="D18" s="679">
        <f t="shared" si="1"/>
        <v>764</v>
      </c>
      <c r="E18" s="680"/>
      <c r="F18" s="680"/>
      <c r="G18" s="680"/>
      <c r="H18" s="680"/>
      <c r="I18" s="681"/>
      <c r="J18" s="54">
        <v>1.98</v>
      </c>
      <c r="K18" s="54">
        <v>1.7</v>
      </c>
      <c r="L18" s="16">
        <f t="shared" si="0"/>
        <v>58.8</v>
      </c>
      <c r="M18" s="103">
        <v>50</v>
      </c>
      <c r="N18" s="17"/>
      <c r="O18" s="17"/>
      <c r="P18" s="17"/>
      <c r="Q18" s="17"/>
      <c r="R18" s="17"/>
      <c r="S18" s="103">
        <v>45</v>
      </c>
      <c r="T18" s="266"/>
      <c r="U18" s="267" t="s">
        <v>113</v>
      </c>
      <c r="V18" s="379" t="s">
        <v>339</v>
      </c>
      <c r="W18" s="25">
        <v>199.4</v>
      </c>
      <c r="X18" s="107">
        <f>SUM(R6+S18)</f>
        <v>159.5</v>
      </c>
      <c r="Y18" s="241">
        <f t="shared" si="3"/>
        <v>358.9</v>
      </c>
      <c r="Z18" s="81">
        <v>262</v>
      </c>
      <c r="AA18" s="25">
        <f t="shared" si="2"/>
        <v>764.45999999999992</v>
      </c>
    </row>
    <row r="19" spans="1:28" ht="19.5" customHeight="1">
      <c r="B19" s="379" t="s">
        <v>113</v>
      </c>
      <c r="C19" s="379" t="s">
        <v>343</v>
      </c>
      <c r="D19" s="679">
        <f t="shared" si="1"/>
        <v>778</v>
      </c>
      <c r="E19" s="680"/>
      <c r="F19" s="680"/>
      <c r="G19" s="680"/>
      <c r="H19" s="680"/>
      <c r="I19" s="681"/>
      <c r="J19" s="54">
        <v>2.08</v>
      </c>
      <c r="K19" s="54">
        <v>1.81</v>
      </c>
      <c r="L19" s="16">
        <f t="shared" si="0"/>
        <v>55.2</v>
      </c>
      <c r="M19" s="103">
        <v>50</v>
      </c>
      <c r="N19" s="17"/>
      <c r="O19" s="17"/>
      <c r="P19" s="17"/>
      <c r="Q19" s="17"/>
      <c r="R19" s="17"/>
      <c r="S19" s="103">
        <v>41</v>
      </c>
      <c r="T19" s="266"/>
      <c r="U19" s="267" t="s">
        <v>113</v>
      </c>
      <c r="V19" s="379" t="s">
        <v>343</v>
      </c>
      <c r="W19" s="25">
        <v>201.8</v>
      </c>
      <c r="X19" s="107">
        <f>SUM(R6+S19)</f>
        <v>155.5</v>
      </c>
      <c r="Y19" s="241">
        <f t="shared" si="3"/>
        <v>357.3</v>
      </c>
      <c r="Z19" s="81">
        <v>278</v>
      </c>
      <c r="AA19" s="25">
        <f t="shared" si="2"/>
        <v>778.22</v>
      </c>
    </row>
    <row r="20" spans="1:28" ht="19.5" customHeight="1">
      <c r="B20" s="379" t="s">
        <v>581</v>
      </c>
      <c r="C20" s="379" t="s">
        <v>337</v>
      </c>
      <c r="D20" s="679">
        <f t="shared" si="1"/>
        <v>790</v>
      </c>
      <c r="E20" s="680"/>
      <c r="F20" s="680"/>
      <c r="G20" s="680"/>
      <c r="H20" s="680"/>
      <c r="I20" s="681"/>
      <c r="J20" s="54">
        <v>2.66</v>
      </c>
      <c r="K20" s="54">
        <v>2.13</v>
      </c>
      <c r="L20" s="16">
        <f t="shared" si="0"/>
        <v>46.9</v>
      </c>
      <c r="M20" s="103">
        <v>50</v>
      </c>
      <c r="N20" s="17"/>
      <c r="O20" s="17"/>
      <c r="P20" s="17"/>
      <c r="Q20" s="17"/>
      <c r="R20" s="17"/>
      <c r="S20" s="103">
        <v>40</v>
      </c>
      <c r="T20" s="266"/>
      <c r="U20" s="267" t="s">
        <v>581</v>
      </c>
      <c r="V20" s="379" t="s">
        <v>337</v>
      </c>
      <c r="W20" s="25">
        <v>230</v>
      </c>
      <c r="X20" s="107">
        <f>SUM(R6+S20)</f>
        <v>154.5</v>
      </c>
      <c r="Y20" s="241">
        <f t="shared" si="3"/>
        <v>384.5</v>
      </c>
      <c r="Z20" s="81">
        <v>252</v>
      </c>
      <c r="AA20" s="25">
        <f t="shared" si="2"/>
        <v>790.3</v>
      </c>
    </row>
    <row r="21" spans="1:28" ht="19.5" customHeight="1">
      <c r="B21" s="379" t="s">
        <v>33</v>
      </c>
      <c r="C21" s="379" t="s">
        <v>337</v>
      </c>
      <c r="D21" s="679">
        <f t="shared" si="1"/>
        <v>736</v>
      </c>
      <c r="E21" s="680"/>
      <c r="F21" s="680"/>
      <c r="G21" s="680"/>
      <c r="H21" s="680"/>
      <c r="I21" s="681"/>
      <c r="J21" s="54">
        <v>1.79</v>
      </c>
      <c r="K21" s="54">
        <v>1.63</v>
      </c>
      <c r="L21" s="16">
        <f t="shared" si="0"/>
        <v>61.3</v>
      </c>
      <c r="M21" s="103">
        <v>50</v>
      </c>
      <c r="N21" s="17"/>
      <c r="O21" s="685" t="s">
        <v>582</v>
      </c>
      <c r="P21" s="685"/>
      <c r="Q21" s="17"/>
      <c r="R21" s="17"/>
      <c r="S21" s="103">
        <v>40</v>
      </c>
      <c r="T21" s="266"/>
      <c r="U21" s="267" t="s">
        <v>33</v>
      </c>
      <c r="V21" s="379" t="s">
        <v>337</v>
      </c>
      <c r="W21" s="25">
        <v>187.3</v>
      </c>
      <c r="X21" s="107">
        <f>SUM(R6+S21)</f>
        <v>154.5</v>
      </c>
      <c r="Y21" s="241">
        <f t="shared" si="3"/>
        <v>341.8</v>
      </c>
      <c r="Z21" s="81">
        <v>257</v>
      </c>
      <c r="AA21" s="25">
        <f t="shared" si="2"/>
        <v>735.52</v>
      </c>
      <c r="AB21" s="80"/>
    </row>
    <row r="22" spans="1:28" ht="19.5" customHeight="1">
      <c r="B22" s="379" t="s">
        <v>31</v>
      </c>
      <c r="C22" s="379" t="s">
        <v>337</v>
      </c>
      <c r="D22" s="679">
        <f t="shared" si="1"/>
        <v>735</v>
      </c>
      <c r="E22" s="680"/>
      <c r="F22" s="680"/>
      <c r="G22" s="680"/>
      <c r="H22" s="680"/>
      <c r="I22" s="681"/>
      <c r="J22" s="54">
        <v>2.4</v>
      </c>
      <c r="K22" s="54">
        <v>2.11</v>
      </c>
      <c r="L22" s="16">
        <f t="shared" si="0"/>
        <v>47.4</v>
      </c>
      <c r="M22" s="103">
        <v>50</v>
      </c>
      <c r="N22" s="17"/>
      <c r="O22" s="388" t="s">
        <v>583</v>
      </c>
      <c r="P22" s="388" t="s">
        <v>328</v>
      </c>
      <c r="Q22" s="17"/>
      <c r="R22" s="17"/>
      <c r="S22" s="228">
        <v>40</v>
      </c>
      <c r="T22" s="266"/>
      <c r="U22" s="267" t="s">
        <v>31</v>
      </c>
      <c r="V22" s="379" t="s">
        <v>337</v>
      </c>
      <c r="W22" s="25">
        <v>183.3</v>
      </c>
      <c r="X22" s="107">
        <f>SUM(R6+S22)</f>
        <v>154.5</v>
      </c>
      <c r="Y22" s="241">
        <f t="shared" si="3"/>
        <v>337.8</v>
      </c>
      <c r="Z22" s="81">
        <v>262</v>
      </c>
      <c r="AA22" s="25">
        <f t="shared" si="2"/>
        <v>734.92</v>
      </c>
      <c r="AB22" s="80"/>
    </row>
    <row r="23" spans="1:28" ht="19.5" customHeight="1">
      <c r="B23" s="379"/>
      <c r="C23" s="379"/>
      <c r="D23" s="673"/>
      <c r="E23" s="674"/>
      <c r="F23" s="674"/>
      <c r="G23" s="674"/>
      <c r="H23" s="674"/>
      <c r="I23" s="675"/>
      <c r="J23" s="18"/>
      <c r="K23" s="18"/>
      <c r="L23" s="16"/>
      <c r="M23" s="103"/>
      <c r="N23" s="17"/>
      <c r="O23" s="228">
        <v>298.10000000000002</v>
      </c>
      <c r="P23" s="107">
        <v>87.5</v>
      </c>
      <c r="Q23" s="39" t="s">
        <v>584</v>
      </c>
    </row>
    <row r="24" spans="1:28" ht="19.5" customHeight="1">
      <c r="N24" s="17"/>
      <c r="P24" s="17"/>
      <c r="Q24" s="17"/>
      <c r="R24" s="17"/>
      <c r="S24" s="17"/>
      <c r="U24" s="8" t="s">
        <v>585</v>
      </c>
      <c r="W24" s="56" t="s">
        <v>586</v>
      </c>
      <c r="X24" s="56" t="s">
        <v>586</v>
      </c>
    </row>
    <row r="25" spans="1:28" ht="19.5" customHeight="1">
      <c r="B25" s="102" t="s">
        <v>324</v>
      </c>
      <c r="C25" s="102"/>
      <c r="D25" s="626" t="s">
        <v>570</v>
      </c>
      <c r="E25" s="631"/>
      <c r="F25" s="631"/>
      <c r="G25" s="631"/>
      <c r="H25" s="631"/>
      <c r="I25" s="627"/>
      <c r="J25" s="229" t="s">
        <v>571</v>
      </c>
      <c r="K25" s="229" t="s">
        <v>572</v>
      </c>
      <c r="L25" s="229" t="s">
        <v>573</v>
      </c>
      <c r="M25" s="229" t="s">
        <v>328</v>
      </c>
      <c r="N25" s="116"/>
      <c r="O25" s="121"/>
      <c r="P25" s="103" t="s">
        <v>587</v>
      </c>
      <c r="Q25" s="103" t="s">
        <v>588</v>
      </c>
      <c r="R25" s="103" t="s">
        <v>589</v>
      </c>
      <c r="S25" s="103" t="s">
        <v>590</v>
      </c>
      <c r="U25" s="102" t="s">
        <v>324</v>
      </c>
      <c r="V25" s="102"/>
      <c r="W25" s="124" t="s">
        <v>591</v>
      </c>
      <c r="X25" s="124" t="s">
        <v>592</v>
      </c>
    </row>
    <row r="26" spans="1:28" ht="19.5" customHeight="1">
      <c r="A26" s="646" t="s">
        <v>593</v>
      </c>
      <c r="B26" s="102" t="s">
        <v>594</v>
      </c>
      <c r="C26" s="102" t="s">
        <v>339</v>
      </c>
      <c r="D26" s="637">
        <v>849</v>
      </c>
      <c r="E26" s="638"/>
      <c r="F26" s="638"/>
      <c r="G26" s="638"/>
      <c r="H26" s="638"/>
      <c r="I26" s="639"/>
      <c r="J26" s="18">
        <v>1.82</v>
      </c>
      <c r="K26" s="18">
        <v>1.64</v>
      </c>
      <c r="L26" s="16">
        <f>(FIXED(1/K26,3))*100</f>
        <v>61</v>
      </c>
      <c r="M26" s="103">
        <v>50</v>
      </c>
      <c r="N26" s="116"/>
      <c r="O26" s="4" t="s">
        <v>595</v>
      </c>
      <c r="P26" s="228">
        <v>62</v>
      </c>
      <c r="Q26" s="228">
        <v>54</v>
      </c>
      <c r="R26" s="228">
        <f>INT((O$23+((P26-50)*P$23/10))*1.4+(Q26/65*300))</f>
        <v>813</v>
      </c>
      <c r="S26" s="228">
        <f t="shared" ref="S26:S34" si="4">ROUND(R26-M26*NORMSINV(0.4),0)</f>
        <v>826</v>
      </c>
      <c r="U26" s="34" t="s">
        <v>594</v>
      </c>
      <c r="V26" s="100" t="s">
        <v>339</v>
      </c>
      <c r="W26" s="75">
        <v>840</v>
      </c>
      <c r="X26" s="75">
        <v>820</v>
      </c>
      <c r="Z26" s="147"/>
      <c r="AA26" s="53" t="s">
        <v>596</v>
      </c>
    </row>
    <row r="27" spans="1:28" ht="19.5" customHeight="1">
      <c r="A27" s="647"/>
      <c r="B27" s="102" t="s">
        <v>594</v>
      </c>
      <c r="C27" s="102" t="s">
        <v>343</v>
      </c>
      <c r="D27" s="637">
        <v>861</v>
      </c>
      <c r="E27" s="638"/>
      <c r="F27" s="638"/>
      <c r="G27" s="638"/>
      <c r="H27" s="638"/>
      <c r="I27" s="639"/>
      <c r="J27" s="18">
        <v>1.94</v>
      </c>
      <c r="K27" s="18">
        <v>1.86</v>
      </c>
      <c r="L27" s="16">
        <f>(FIXED(1/K27,3))*100</f>
        <v>53.800000000000004</v>
      </c>
      <c r="M27" s="103">
        <v>50</v>
      </c>
      <c r="N27" s="116"/>
      <c r="O27" s="4" t="s">
        <v>595</v>
      </c>
      <c r="P27" s="228">
        <v>62</v>
      </c>
      <c r="Q27" s="228">
        <v>58</v>
      </c>
      <c r="R27" s="228">
        <f>INT((O$23+((P27-50)*P$23/10))*1.4+(Q27/65*300))</f>
        <v>832</v>
      </c>
      <c r="S27" s="228">
        <f t="shared" si="4"/>
        <v>845</v>
      </c>
      <c r="U27" s="34" t="s">
        <v>594</v>
      </c>
      <c r="V27" s="34" t="s">
        <v>343</v>
      </c>
      <c r="W27" s="75">
        <v>860</v>
      </c>
      <c r="X27" s="75">
        <v>840</v>
      </c>
    </row>
    <row r="28" spans="1:28" ht="19.5" customHeight="1">
      <c r="A28" s="647"/>
      <c r="B28" s="243" t="s">
        <v>129</v>
      </c>
      <c r="C28" s="229" t="s">
        <v>339</v>
      </c>
      <c r="D28" s="643">
        <v>682</v>
      </c>
      <c r="E28" s="644"/>
      <c r="F28" s="644"/>
      <c r="G28" s="644"/>
      <c r="H28" s="644"/>
      <c r="I28" s="645"/>
      <c r="J28" s="172">
        <v>2.12</v>
      </c>
      <c r="K28" s="172">
        <v>1.75</v>
      </c>
      <c r="L28" s="250">
        <f t="shared" ref="L28:L33" si="5">(FIXED(1/K28,3))*100</f>
        <v>57.099999999999994</v>
      </c>
      <c r="M28" s="103">
        <v>60</v>
      </c>
      <c r="N28" s="117"/>
      <c r="O28" s="251" t="s">
        <v>595</v>
      </c>
      <c r="P28" s="228">
        <v>53</v>
      </c>
      <c r="Q28" s="228">
        <v>45</v>
      </c>
      <c r="R28" s="228">
        <f t="shared" ref="R28:R33" si="6">INT((O$23+((P28-50)*P$23/10))*1.4+(Q28/65*300))</f>
        <v>661</v>
      </c>
      <c r="S28" s="228">
        <f t="shared" si="4"/>
        <v>676</v>
      </c>
      <c r="T28" s="57"/>
      <c r="U28" s="243" t="s">
        <v>129</v>
      </c>
      <c r="V28" s="229" t="s">
        <v>339</v>
      </c>
      <c r="W28" s="85">
        <v>675</v>
      </c>
      <c r="X28" s="85">
        <v>670</v>
      </c>
    </row>
    <row r="29" spans="1:28" ht="19.5" customHeight="1">
      <c r="A29" s="647"/>
      <c r="B29" s="229" t="s">
        <v>597</v>
      </c>
      <c r="C29" s="229" t="s">
        <v>343</v>
      </c>
      <c r="D29" s="643">
        <v>557</v>
      </c>
      <c r="E29" s="644"/>
      <c r="F29" s="644"/>
      <c r="G29" s="644"/>
      <c r="H29" s="644"/>
      <c r="I29" s="645"/>
      <c r="J29" s="172">
        <v>1.96</v>
      </c>
      <c r="K29" s="172">
        <v>1.65</v>
      </c>
      <c r="L29" s="250">
        <f t="shared" si="5"/>
        <v>60.6</v>
      </c>
      <c r="M29" s="103">
        <v>60</v>
      </c>
      <c r="N29" s="117"/>
      <c r="O29" s="251" t="s">
        <v>595</v>
      </c>
      <c r="P29" s="228">
        <v>48</v>
      </c>
      <c r="Q29" s="228">
        <v>42.5</v>
      </c>
      <c r="R29" s="228">
        <f t="shared" si="6"/>
        <v>588</v>
      </c>
      <c r="S29" s="228">
        <f t="shared" si="4"/>
        <v>603</v>
      </c>
      <c r="T29" s="57"/>
      <c r="U29" s="229" t="s">
        <v>597</v>
      </c>
      <c r="V29" s="62" t="s">
        <v>343</v>
      </c>
      <c r="W29" s="85">
        <v>580</v>
      </c>
      <c r="X29" s="85">
        <v>590</v>
      </c>
      <c r="Z29" s="58"/>
      <c r="AA29" s="53" t="s">
        <v>598</v>
      </c>
    </row>
    <row r="30" spans="1:28" ht="19.5" customHeight="1">
      <c r="A30" s="647"/>
      <c r="B30" s="99" t="s">
        <v>493</v>
      </c>
      <c r="C30" s="99" t="s">
        <v>339</v>
      </c>
      <c r="D30" s="637">
        <v>447</v>
      </c>
      <c r="E30" s="638"/>
      <c r="F30" s="638"/>
      <c r="G30" s="638"/>
      <c r="H30" s="638"/>
      <c r="I30" s="639"/>
      <c r="J30" s="35">
        <v>1.22</v>
      </c>
      <c r="K30" s="35">
        <v>1.2</v>
      </c>
      <c r="L30" s="36">
        <f t="shared" si="5"/>
        <v>83.3</v>
      </c>
      <c r="M30" s="103">
        <v>60</v>
      </c>
      <c r="N30" s="116"/>
      <c r="O30" s="37" t="s">
        <v>595</v>
      </c>
      <c r="P30" s="64">
        <v>39</v>
      </c>
      <c r="Q30" s="64">
        <v>36.5</v>
      </c>
      <c r="R30" s="64">
        <f t="shared" si="6"/>
        <v>451</v>
      </c>
      <c r="S30" s="64">
        <f t="shared" si="4"/>
        <v>466</v>
      </c>
      <c r="U30" s="229" t="s">
        <v>493</v>
      </c>
      <c r="V30" s="229" t="s">
        <v>339</v>
      </c>
      <c r="W30" s="85">
        <v>435</v>
      </c>
      <c r="X30" s="85">
        <v>450</v>
      </c>
    </row>
    <row r="31" spans="1:28" ht="19.5" customHeight="1">
      <c r="A31" s="648"/>
      <c r="B31" s="102" t="s">
        <v>493</v>
      </c>
      <c r="C31" s="102" t="s">
        <v>343</v>
      </c>
      <c r="D31" s="637">
        <v>461</v>
      </c>
      <c r="E31" s="638"/>
      <c r="F31" s="638"/>
      <c r="G31" s="638"/>
      <c r="H31" s="638"/>
      <c r="I31" s="639"/>
      <c r="J31" s="18">
        <v>1.38</v>
      </c>
      <c r="K31" s="18">
        <v>1.19</v>
      </c>
      <c r="L31" s="16">
        <f t="shared" si="5"/>
        <v>84</v>
      </c>
      <c r="M31" s="103">
        <v>60</v>
      </c>
      <c r="N31" s="116"/>
      <c r="O31" s="4" t="s">
        <v>595</v>
      </c>
      <c r="P31" s="228">
        <v>39.5</v>
      </c>
      <c r="Q31" s="228">
        <v>37</v>
      </c>
      <c r="R31" s="228">
        <f t="shared" si="6"/>
        <v>459</v>
      </c>
      <c r="S31" s="228">
        <f t="shared" si="4"/>
        <v>474</v>
      </c>
      <c r="U31" s="229" t="s">
        <v>493</v>
      </c>
      <c r="V31" s="229" t="s">
        <v>343</v>
      </c>
      <c r="W31" s="85">
        <v>455</v>
      </c>
      <c r="X31" s="85">
        <v>460</v>
      </c>
    </row>
    <row r="32" spans="1:28" ht="19.5" customHeight="1">
      <c r="A32" s="649" t="s">
        <v>599</v>
      </c>
      <c r="B32" s="102" t="s">
        <v>416</v>
      </c>
      <c r="C32" s="102" t="s">
        <v>343</v>
      </c>
      <c r="D32" s="637">
        <v>794</v>
      </c>
      <c r="E32" s="638"/>
      <c r="F32" s="638"/>
      <c r="G32" s="638"/>
      <c r="H32" s="638"/>
      <c r="I32" s="639"/>
      <c r="J32" s="18">
        <v>2.2200000000000002</v>
      </c>
      <c r="K32" s="18">
        <v>2.02</v>
      </c>
      <c r="L32" s="16">
        <f t="shared" si="5"/>
        <v>49.5</v>
      </c>
      <c r="M32" s="103">
        <v>50</v>
      </c>
      <c r="N32" s="116"/>
      <c r="O32" s="4" t="s">
        <v>595</v>
      </c>
      <c r="P32" s="228">
        <v>58.5</v>
      </c>
      <c r="Q32" s="228">
        <v>52</v>
      </c>
      <c r="R32" s="228">
        <f t="shared" si="6"/>
        <v>761</v>
      </c>
      <c r="S32" s="228">
        <f t="shared" si="4"/>
        <v>774</v>
      </c>
      <c r="U32" s="34" t="s">
        <v>416</v>
      </c>
      <c r="V32" s="34" t="s">
        <v>343</v>
      </c>
      <c r="W32" s="82">
        <v>790</v>
      </c>
      <c r="X32" s="82">
        <v>770</v>
      </c>
      <c r="Z32" s="59"/>
      <c r="AA32" s="53" t="s">
        <v>600</v>
      </c>
    </row>
    <row r="33" spans="1:24" ht="19.5" customHeight="1">
      <c r="A33" s="650"/>
      <c r="B33" s="229" t="s">
        <v>601</v>
      </c>
      <c r="C33" s="102" t="s">
        <v>343</v>
      </c>
      <c r="D33" s="643">
        <v>694</v>
      </c>
      <c r="E33" s="644"/>
      <c r="F33" s="644"/>
      <c r="G33" s="644"/>
      <c r="H33" s="644"/>
      <c r="I33" s="645"/>
      <c r="J33" s="172">
        <v>1.79</v>
      </c>
      <c r="K33" s="172">
        <v>1.68</v>
      </c>
      <c r="L33" s="250">
        <f t="shared" si="5"/>
        <v>59.5</v>
      </c>
      <c r="M33" s="103">
        <v>60</v>
      </c>
      <c r="N33" s="117"/>
      <c r="O33" s="251" t="s">
        <v>595</v>
      </c>
      <c r="P33" s="228">
        <v>53</v>
      </c>
      <c r="Q33" s="228">
        <v>49</v>
      </c>
      <c r="R33" s="228">
        <f t="shared" si="6"/>
        <v>680</v>
      </c>
      <c r="S33" s="228">
        <f t="shared" si="4"/>
        <v>695</v>
      </c>
      <c r="T33" s="57"/>
      <c r="U33" s="229" t="s">
        <v>601</v>
      </c>
      <c r="V33" s="102" t="s">
        <v>343</v>
      </c>
      <c r="W33" s="85">
        <v>690</v>
      </c>
      <c r="X33" s="85">
        <v>690</v>
      </c>
    </row>
    <row r="34" spans="1:24" ht="19.5" customHeight="1">
      <c r="A34" s="651" t="s">
        <v>602</v>
      </c>
      <c r="B34" s="102" t="s">
        <v>35</v>
      </c>
      <c r="C34" s="102" t="s">
        <v>339</v>
      </c>
      <c r="D34" s="637">
        <v>826</v>
      </c>
      <c r="E34" s="638"/>
      <c r="F34" s="638"/>
      <c r="G34" s="638"/>
      <c r="H34" s="638"/>
      <c r="I34" s="639"/>
      <c r="J34" s="18">
        <v>1.47</v>
      </c>
      <c r="K34" s="18">
        <v>1.36</v>
      </c>
      <c r="L34" s="16">
        <f>(FIXED(1/K34,3))*100</f>
        <v>73.5</v>
      </c>
      <c r="M34" s="103">
        <v>50</v>
      </c>
      <c r="N34" s="116"/>
      <c r="O34" s="4" t="s">
        <v>595</v>
      </c>
      <c r="P34" s="228">
        <v>60.5</v>
      </c>
      <c r="Q34" s="228">
        <v>51.5</v>
      </c>
      <c r="R34" s="228">
        <f>INT((O$23+((P34-50)*P$23/10))*1.4+(Q34/65*300))</f>
        <v>783</v>
      </c>
      <c r="S34" s="228">
        <f t="shared" si="4"/>
        <v>796</v>
      </c>
      <c r="U34" s="34" t="s">
        <v>35</v>
      </c>
      <c r="V34" s="34" t="s">
        <v>339</v>
      </c>
      <c r="W34" s="75">
        <v>815</v>
      </c>
      <c r="X34" s="75">
        <v>790</v>
      </c>
    </row>
    <row r="35" spans="1:24" ht="19.5" customHeight="1">
      <c r="A35" s="652"/>
      <c r="B35" s="102" t="s">
        <v>35</v>
      </c>
      <c r="C35" s="102" t="s">
        <v>343</v>
      </c>
      <c r="D35" s="637">
        <v>840</v>
      </c>
      <c r="E35" s="638"/>
      <c r="F35" s="638"/>
      <c r="G35" s="638"/>
      <c r="H35" s="638"/>
      <c r="I35" s="639"/>
      <c r="J35" s="18">
        <v>1.49</v>
      </c>
      <c r="K35" s="18">
        <v>1.46</v>
      </c>
      <c r="L35" s="16">
        <f>(FIXED(1/K35,3))*100</f>
        <v>68.5</v>
      </c>
      <c r="M35" s="103">
        <v>50</v>
      </c>
      <c r="N35" s="116"/>
      <c r="O35" s="4" t="s">
        <v>595</v>
      </c>
      <c r="P35" s="228">
        <v>61</v>
      </c>
      <c r="Q35" s="228">
        <v>55</v>
      </c>
      <c r="R35" s="228">
        <f>INT((O$23+((P35-50)*P$23/10))*1.4+(Q35/65*300))</f>
        <v>805</v>
      </c>
      <c r="S35" s="228">
        <f>ROUND(R35-M35*NORMSINV(0.4),0)</f>
        <v>818</v>
      </c>
      <c r="U35" s="126" t="s">
        <v>35</v>
      </c>
      <c r="V35" s="126" t="s">
        <v>343</v>
      </c>
      <c r="W35" s="127">
        <v>830</v>
      </c>
      <c r="X35" s="127">
        <v>800</v>
      </c>
    </row>
    <row r="36" spans="1:24" ht="19.5" customHeight="1">
      <c r="A36" s="652"/>
      <c r="B36" s="102" t="s">
        <v>397</v>
      </c>
      <c r="C36" s="102" t="s">
        <v>339</v>
      </c>
      <c r="D36" s="637">
        <v>801</v>
      </c>
      <c r="E36" s="638"/>
      <c r="F36" s="638"/>
      <c r="G36" s="638"/>
      <c r="H36" s="638"/>
      <c r="I36" s="639"/>
      <c r="J36" s="18">
        <v>1.34</v>
      </c>
      <c r="K36" s="18">
        <v>1.19</v>
      </c>
      <c r="L36" s="16">
        <f t="shared" ref="L36:L69" si="7">(FIXED(1/K36,3))*100</f>
        <v>84</v>
      </c>
      <c r="M36" s="103">
        <v>50</v>
      </c>
      <c r="N36" s="116"/>
      <c r="O36" s="4" t="s">
        <v>595</v>
      </c>
      <c r="P36" s="228">
        <v>58.5</v>
      </c>
      <c r="Q36" s="228">
        <v>50.5</v>
      </c>
      <c r="R36" s="228">
        <f t="shared" ref="R36:R69" si="8">INT((O$23+((P36-50)*P$23/10))*1.4+(Q36/65*300))</f>
        <v>754</v>
      </c>
      <c r="S36" s="228">
        <f t="shared" ref="S36:S78" si="9">ROUND(R36-M36*NORMSINV(0.4),0)</f>
        <v>767</v>
      </c>
      <c r="U36" s="34" t="s">
        <v>397</v>
      </c>
      <c r="V36" s="34" t="s">
        <v>339</v>
      </c>
      <c r="W36" s="82">
        <v>785</v>
      </c>
      <c r="X36" s="82">
        <v>760</v>
      </c>
    </row>
    <row r="37" spans="1:24" ht="19.5" customHeight="1">
      <c r="A37" s="652"/>
      <c r="B37" s="102" t="s">
        <v>397</v>
      </c>
      <c r="C37" s="102" t="s">
        <v>343</v>
      </c>
      <c r="D37" s="637">
        <v>811</v>
      </c>
      <c r="E37" s="638"/>
      <c r="F37" s="638"/>
      <c r="G37" s="638"/>
      <c r="H37" s="638"/>
      <c r="I37" s="639"/>
      <c r="J37" s="18">
        <v>1.53</v>
      </c>
      <c r="K37" s="18">
        <v>1.41</v>
      </c>
      <c r="L37" s="16">
        <f t="shared" si="7"/>
        <v>70.899999999999991</v>
      </c>
      <c r="M37" s="103">
        <v>50</v>
      </c>
      <c r="N37" s="116"/>
      <c r="O37" s="4" t="s">
        <v>595</v>
      </c>
      <c r="P37" s="228">
        <v>58.5</v>
      </c>
      <c r="Q37" s="228">
        <v>54</v>
      </c>
      <c r="R37" s="228">
        <f t="shared" si="8"/>
        <v>770</v>
      </c>
      <c r="S37" s="228">
        <f t="shared" si="9"/>
        <v>783</v>
      </c>
      <c r="U37" s="34" t="s">
        <v>397</v>
      </c>
      <c r="V37" s="34" t="s">
        <v>343</v>
      </c>
      <c r="W37" s="82">
        <v>800</v>
      </c>
      <c r="X37" s="82">
        <v>780</v>
      </c>
    </row>
    <row r="38" spans="1:24" ht="19.5" customHeight="1">
      <c r="A38" s="652"/>
      <c r="B38" s="102" t="s">
        <v>410</v>
      </c>
      <c r="C38" s="102" t="s">
        <v>339</v>
      </c>
      <c r="D38" s="643">
        <v>753</v>
      </c>
      <c r="E38" s="644"/>
      <c r="F38" s="644"/>
      <c r="G38" s="644"/>
      <c r="H38" s="644"/>
      <c r="I38" s="645"/>
      <c r="J38" s="18">
        <v>1.6</v>
      </c>
      <c r="K38" s="18">
        <v>1.5</v>
      </c>
      <c r="L38" s="16">
        <f t="shared" si="7"/>
        <v>66.7</v>
      </c>
      <c r="M38" s="103">
        <v>50</v>
      </c>
      <c r="N38" s="116"/>
      <c r="O38" s="4" t="s">
        <v>595</v>
      </c>
      <c r="P38" s="228">
        <v>56.5</v>
      </c>
      <c r="Q38" s="228">
        <v>47</v>
      </c>
      <c r="R38" s="228">
        <f t="shared" si="8"/>
        <v>713</v>
      </c>
      <c r="S38" s="228">
        <f t="shared" si="9"/>
        <v>726</v>
      </c>
      <c r="T38" s="53">
        <v>750</v>
      </c>
      <c r="U38" s="60" t="s">
        <v>410</v>
      </c>
      <c r="V38" s="60" t="s">
        <v>339</v>
      </c>
      <c r="W38" s="82">
        <v>740</v>
      </c>
      <c r="X38" s="82">
        <v>720</v>
      </c>
    </row>
    <row r="39" spans="1:24" ht="19.5" customHeight="1">
      <c r="A39" s="652"/>
      <c r="B39" s="102" t="s">
        <v>410</v>
      </c>
      <c r="C39" s="102" t="s">
        <v>343</v>
      </c>
      <c r="D39" s="643">
        <v>785</v>
      </c>
      <c r="E39" s="644"/>
      <c r="F39" s="644"/>
      <c r="G39" s="644"/>
      <c r="H39" s="644"/>
      <c r="I39" s="645"/>
      <c r="J39" s="18">
        <v>1.67</v>
      </c>
      <c r="K39" s="18">
        <v>1.56</v>
      </c>
      <c r="L39" s="16">
        <f t="shared" si="7"/>
        <v>64.099999999999994</v>
      </c>
      <c r="M39" s="103">
        <v>50</v>
      </c>
      <c r="N39" s="116"/>
      <c r="O39" s="4" t="s">
        <v>595</v>
      </c>
      <c r="P39" s="228">
        <v>56.5</v>
      </c>
      <c r="Q39" s="228">
        <v>51.5</v>
      </c>
      <c r="R39" s="228">
        <f t="shared" si="8"/>
        <v>734</v>
      </c>
      <c r="S39" s="228">
        <f t="shared" si="9"/>
        <v>747</v>
      </c>
      <c r="U39" s="229" t="s">
        <v>410</v>
      </c>
      <c r="V39" s="229" t="s">
        <v>343</v>
      </c>
      <c r="W39" s="24">
        <v>760</v>
      </c>
      <c r="X39" s="24">
        <v>750</v>
      </c>
    </row>
    <row r="40" spans="1:24" ht="19.5" customHeight="1">
      <c r="A40" s="652"/>
      <c r="B40" s="102" t="s">
        <v>56</v>
      </c>
      <c r="C40" s="102" t="s">
        <v>339</v>
      </c>
      <c r="D40" s="637">
        <v>659</v>
      </c>
      <c r="E40" s="638"/>
      <c r="F40" s="638"/>
      <c r="G40" s="638"/>
      <c r="H40" s="638"/>
      <c r="I40" s="639"/>
      <c r="J40" s="18">
        <v>1.41</v>
      </c>
      <c r="K40" s="18">
        <v>1.27</v>
      </c>
      <c r="L40" s="16">
        <f t="shared" si="7"/>
        <v>78.7</v>
      </c>
      <c r="M40" s="103">
        <v>60</v>
      </c>
      <c r="N40" s="117"/>
      <c r="O40" s="4" t="s">
        <v>595</v>
      </c>
      <c r="P40" s="228">
        <v>53</v>
      </c>
      <c r="Q40" s="228">
        <v>43.5</v>
      </c>
      <c r="R40" s="228">
        <f t="shared" si="8"/>
        <v>654</v>
      </c>
      <c r="S40" s="228">
        <f t="shared" si="9"/>
        <v>669</v>
      </c>
      <c r="T40" s="53">
        <v>690</v>
      </c>
      <c r="U40" s="102" t="s">
        <v>56</v>
      </c>
      <c r="V40" s="102" t="s">
        <v>339</v>
      </c>
      <c r="W40" s="81">
        <v>670</v>
      </c>
      <c r="X40" s="85">
        <v>670</v>
      </c>
    </row>
    <row r="41" spans="1:24" ht="19.5" customHeight="1">
      <c r="A41" s="652"/>
      <c r="B41" s="102" t="s">
        <v>56</v>
      </c>
      <c r="C41" s="102" t="s">
        <v>343</v>
      </c>
      <c r="D41" s="637">
        <v>706</v>
      </c>
      <c r="E41" s="638"/>
      <c r="F41" s="638"/>
      <c r="G41" s="638"/>
      <c r="H41" s="638"/>
      <c r="I41" s="639"/>
      <c r="J41" s="18">
        <v>1.53</v>
      </c>
      <c r="K41" s="18">
        <v>1.49</v>
      </c>
      <c r="L41" s="16">
        <f t="shared" si="7"/>
        <v>67.100000000000009</v>
      </c>
      <c r="M41" s="103">
        <v>60</v>
      </c>
      <c r="N41" s="116"/>
      <c r="O41" s="4" t="s">
        <v>595</v>
      </c>
      <c r="P41" s="228">
        <v>53.5</v>
      </c>
      <c r="Q41" s="228">
        <v>48</v>
      </c>
      <c r="R41" s="228">
        <f t="shared" si="8"/>
        <v>681</v>
      </c>
      <c r="S41" s="228">
        <f t="shared" si="9"/>
        <v>696</v>
      </c>
      <c r="U41" s="229" t="s">
        <v>56</v>
      </c>
      <c r="V41" s="229" t="s">
        <v>343</v>
      </c>
      <c r="W41" s="85">
        <v>700</v>
      </c>
      <c r="X41" s="85">
        <v>690</v>
      </c>
    </row>
    <row r="42" spans="1:24" ht="19.5" customHeight="1">
      <c r="A42" s="652"/>
      <c r="B42" s="102" t="s">
        <v>448</v>
      </c>
      <c r="C42" s="102" t="s">
        <v>339</v>
      </c>
      <c r="D42" s="663">
        <v>602</v>
      </c>
      <c r="E42" s="664"/>
      <c r="F42" s="664"/>
      <c r="G42" s="664"/>
      <c r="H42" s="664"/>
      <c r="I42" s="665"/>
      <c r="J42" s="18">
        <v>1.42</v>
      </c>
      <c r="K42" s="18">
        <v>1.24</v>
      </c>
      <c r="L42" s="16">
        <f t="shared" si="7"/>
        <v>80.600000000000009</v>
      </c>
      <c r="M42" s="103">
        <v>60</v>
      </c>
      <c r="N42" s="116"/>
      <c r="O42" s="4" t="s">
        <v>595</v>
      </c>
      <c r="P42" s="228">
        <v>50</v>
      </c>
      <c r="Q42" s="228">
        <v>40.5</v>
      </c>
      <c r="R42" s="228">
        <f t="shared" si="8"/>
        <v>604</v>
      </c>
      <c r="S42" s="228">
        <f t="shared" si="9"/>
        <v>619</v>
      </c>
      <c r="U42" s="229" t="s">
        <v>448</v>
      </c>
      <c r="V42" s="229" t="s">
        <v>339</v>
      </c>
      <c r="W42" s="85">
        <v>605</v>
      </c>
      <c r="X42" s="85">
        <v>610</v>
      </c>
    </row>
    <row r="43" spans="1:24" ht="19.5" customHeight="1">
      <c r="A43" s="652"/>
      <c r="B43" s="102" t="s">
        <v>448</v>
      </c>
      <c r="C43" s="102" t="s">
        <v>343</v>
      </c>
      <c r="D43" s="663">
        <v>635</v>
      </c>
      <c r="E43" s="664"/>
      <c r="F43" s="664"/>
      <c r="G43" s="664"/>
      <c r="H43" s="664"/>
      <c r="I43" s="665"/>
      <c r="J43" s="18">
        <v>1.5</v>
      </c>
      <c r="K43" s="18">
        <v>1.3</v>
      </c>
      <c r="L43" s="16">
        <f t="shared" si="7"/>
        <v>76.900000000000006</v>
      </c>
      <c r="M43" s="103">
        <v>60</v>
      </c>
      <c r="N43" s="116"/>
      <c r="O43" s="4" t="s">
        <v>595</v>
      </c>
      <c r="P43" s="228">
        <v>50</v>
      </c>
      <c r="Q43" s="228">
        <v>44</v>
      </c>
      <c r="R43" s="228">
        <f t="shared" si="8"/>
        <v>620</v>
      </c>
      <c r="S43" s="228">
        <f t="shared" si="9"/>
        <v>635</v>
      </c>
      <c r="U43" s="102" t="s">
        <v>448</v>
      </c>
      <c r="V43" s="102" t="s">
        <v>343</v>
      </c>
      <c r="W43" s="81">
        <v>625</v>
      </c>
      <c r="X43" s="85">
        <v>620</v>
      </c>
    </row>
    <row r="44" spans="1:24" ht="19.5" customHeight="1">
      <c r="A44" s="652"/>
      <c r="B44" s="102" t="s">
        <v>452</v>
      </c>
      <c r="C44" s="102" t="s">
        <v>339</v>
      </c>
      <c r="D44" s="637">
        <v>597</v>
      </c>
      <c r="E44" s="638"/>
      <c r="F44" s="638"/>
      <c r="G44" s="638"/>
      <c r="H44" s="638"/>
      <c r="I44" s="639"/>
      <c r="J44" s="18">
        <v>1.25</v>
      </c>
      <c r="K44" s="18">
        <v>1.52</v>
      </c>
      <c r="L44" s="16">
        <f t="shared" si="7"/>
        <v>65.8</v>
      </c>
      <c r="M44" s="103">
        <v>60</v>
      </c>
      <c r="N44" s="116"/>
      <c r="O44" s="4" t="s">
        <v>595</v>
      </c>
      <c r="P44" s="228">
        <v>49.5</v>
      </c>
      <c r="Q44" s="228">
        <v>41</v>
      </c>
      <c r="R44" s="228">
        <f t="shared" si="8"/>
        <v>600</v>
      </c>
      <c r="S44" s="228">
        <f t="shared" si="9"/>
        <v>615</v>
      </c>
      <c r="U44" s="34" t="s">
        <v>452</v>
      </c>
      <c r="V44" s="34" t="s">
        <v>339</v>
      </c>
      <c r="W44" s="82">
        <v>595</v>
      </c>
      <c r="X44" s="82">
        <v>610</v>
      </c>
    </row>
    <row r="45" spans="1:24" ht="19.5" customHeight="1">
      <c r="A45" s="652"/>
      <c r="B45" s="102" t="s">
        <v>452</v>
      </c>
      <c r="C45" s="102" t="s">
        <v>343</v>
      </c>
      <c r="D45" s="637">
        <v>613</v>
      </c>
      <c r="E45" s="638"/>
      <c r="F45" s="638"/>
      <c r="G45" s="638"/>
      <c r="H45" s="638"/>
      <c r="I45" s="639"/>
      <c r="J45" s="18">
        <v>1.46</v>
      </c>
      <c r="K45" s="18">
        <v>1.56</v>
      </c>
      <c r="L45" s="16">
        <f t="shared" si="7"/>
        <v>64.099999999999994</v>
      </c>
      <c r="M45" s="103">
        <v>60</v>
      </c>
      <c r="N45" s="116"/>
      <c r="O45" s="4" t="s">
        <v>595</v>
      </c>
      <c r="P45" s="228">
        <v>50</v>
      </c>
      <c r="Q45" s="228">
        <v>44.5</v>
      </c>
      <c r="R45" s="228">
        <f t="shared" si="8"/>
        <v>622</v>
      </c>
      <c r="S45" s="228">
        <f t="shared" si="9"/>
        <v>637</v>
      </c>
      <c r="U45" s="229" t="s">
        <v>452</v>
      </c>
      <c r="V45" s="229" t="s">
        <v>343</v>
      </c>
      <c r="W45" s="85">
        <v>625</v>
      </c>
      <c r="X45" s="85">
        <v>630</v>
      </c>
    </row>
    <row r="46" spans="1:24" ht="19.5" customHeight="1">
      <c r="A46" s="652"/>
      <c r="B46" s="99" t="s">
        <v>64</v>
      </c>
      <c r="C46" s="99" t="s">
        <v>339</v>
      </c>
      <c r="D46" s="670">
        <v>613</v>
      </c>
      <c r="E46" s="671"/>
      <c r="F46" s="671"/>
      <c r="G46" s="671"/>
      <c r="H46" s="671"/>
      <c r="I46" s="672"/>
      <c r="J46" s="35">
        <v>1.61</v>
      </c>
      <c r="K46" s="35">
        <v>1.57</v>
      </c>
      <c r="L46" s="36">
        <f t="shared" si="7"/>
        <v>63.7</v>
      </c>
      <c r="M46" s="103">
        <v>60</v>
      </c>
      <c r="N46" s="116"/>
      <c r="O46" s="4" t="s">
        <v>595</v>
      </c>
      <c r="P46" s="64">
        <v>50</v>
      </c>
      <c r="Q46" s="64">
        <v>41</v>
      </c>
      <c r="R46" s="228">
        <f t="shared" si="8"/>
        <v>606</v>
      </c>
      <c r="S46" s="64">
        <f t="shared" si="9"/>
        <v>621</v>
      </c>
      <c r="U46" s="128" t="s">
        <v>64</v>
      </c>
      <c r="V46" s="359" t="s">
        <v>339</v>
      </c>
      <c r="W46" s="129">
        <v>605</v>
      </c>
      <c r="X46" s="129">
        <v>610</v>
      </c>
    </row>
    <row r="47" spans="1:24" ht="19.5" customHeight="1">
      <c r="A47" s="652"/>
      <c r="B47" s="102" t="s">
        <v>64</v>
      </c>
      <c r="C47" s="102" t="s">
        <v>343</v>
      </c>
      <c r="D47" s="637">
        <v>613</v>
      </c>
      <c r="E47" s="638"/>
      <c r="F47" s="638"/>
      <c r="G47" s="638"/>
      <c r="H47" s="638"/>
      <c r="I47" s="639"/>
      <c r="J47" s="18">
        <v>1.49</v>
      </c>
      <c r="K47" s="18">
        <v>1.6</v>
      </c>
      <c r="L47" s="16">
        <f t="shared" si="7"/>
        <v>62.5</v>
      </c>
      <c r="M47" s="103">
        <v>60</v>
      </c>
      <c r="N47" s="116"/>
      <c r="O47" s="4" t="s">
        <v>595</v>
      </c>
      <c r="P47" s="228">
        <v>49.5</v>
      </c>
      <c r="Q47" s="228">
        <v>44.5</v>
      </c>
      <c r="R47" s="228">
        <f t="shared" si="8"/>
        <v>616</v>
      </c>
      <c r="S47" s="228">
        <f t="shared" si="9"/>
        <v>631</v>
      </c>
      <c r="T47" s="53">
        <v>631</v>
      </c>
      <c r="U47" s="229" t="s">
        <v>64</v>
      </c>
      <c r="V47" s="62" t="s">
        <v>343</v>
      </c>
      <c r="W47" s="85">
        <v>625</v>
      </c>
      <c r="X47" s="85">
        <v>630</v>
      </c>
    </row>
    <row r="48" spans="1:24" ht="19.5" customHeight="1">
      <c r="A48" s="652"/>
      <c r="B48" s="102" t="s">
        <v>66</v>
      </c>
      <c r="C48" s="102" t="s">
        <v>339</v>
      </c>
      <c r="D48" s="637">
        <v>567</v>
      </c>
      <c r="E48" s="638"/>
      <c r="F48" s="638"/>
      <c r="G48" s="638"/>
      <c r="H48" s="638"/>
      <c r="I48" s="639"/>
      <c r="J48" s="18">
        <v>1.3</v>
      </c>
      <c r="K48" s="18">
        <v>1.39</v>
      </c>
      <c r="L48" s="16">
        <f t="shared" si="7"/>
        <v>71.899999999999991</v>
      </c>
      <c r="M48" s="103">
        <v>60</v>
      </c>
      <c r="N48" s="117"/>
      <c r="O48" s="4" t="s">
        <v>595</v>
      </c>
      <c r="P48" s="228">
        <v>47.5</v>
      </c>
      <c r="Q48" s="228">
        <v>39.5</v>
      </c>
      <c r="R48" s="228">
        <f t="shared" si="8"/>
        <v>569</v>
      </c>
      <c r="S48" s="228">
        <f t="shared" si="9"/>
        <v>584</v>
      </c>
      <c r="T48" s="53">
        <v>598</v>
      </c>
      <c r="U48" s="229" t="s">
        <v>66</v>
      </c>
      <c r="V48" s="62" t="s">
        <v>339</v>
      </c>
      <c r="W48" s="85">
        <v>565</v>
      </c>
      <c r="X48" s="85">
        <v>570</v>
      </c>
    </row>
    <row r="49" spans="1:24" ht="19.5" customHeight="1">
      <c r="A49" s="652"/>
      <c r="B49" s="102" t="s">
        <v>66</v>
      </c>
      <c r="C49" s="102" t="s">
        <v>343</v>
      </c>
      <c r="D49" s="637">
        <v>583</v>
      </c>
      <c r="E49" s="638"/>
      <c r="F49" s="638"/>
      <c r="G49" s="638"/>
      <c r="H49" s="638"/>
      <c r="I49" s="639"/>
      <c r="J49" s="18">
        <v>1.31</v>
      </c>
      <c r="K49" s="18">
        <v>1.1399999999999999</v>
      </c>
      <c r="L49" s="16">
        <f t="shared" si="7"/>
        <v>87.7</v>
      </c>
      <c r="M49" s="103">
        <v>60</v>
      </c>
      <c r="N49" s="117"/>
      <c r="O49" s="4" t="s">
        <v>595</v>
      </c>
      <c r="P49" s="228">
        <v>47.5</v>
      </c>
      <c r="Q49" s="228">
        <v>42.5</v>
      </c>
      <c r="R49" s="228">
        <f t="shared" si="8"/>
        <v>582</v>
      </c>
      <c r="S49" s="228">
        <f t="shared" si="9"/>
        <v>597</v>
      </c>
      <c r="U49" s="229" t="s">
        <v>66</v>
      </c>
      <c r="V49" s="62" t="s">
        <v>343</v>
      </c>
      <c r="W49" s="85">
        <v>580</v>
      </c>
      <c r="X49" s="85">
        <v>580</v>
      </c>
    </row>
    <row r="50" spans="1:24" ht="19.5" customHeight="1">
      <c r="A50" s="652"/>
      <c r="B50" s="102" t="s">
        <v>466</v>
      </c>
      <c r="C50" s="102" t="s">
        <v>339</v>
      </c>
      <c r="D50" s="637">
        <v>535</v>
      </c>
      <c r="E50" s="638"/>
      <c r="F50" s="638"/>
      <c r="G50" s="638"/>
      <c r="H50" s="638"/>
      <c r="I50" s="639"/>
      <c r="J50" s="18">
        <v>1.48</v>
      </c>
      <c r="K50" s="18">
        <v>1.46</v>
      </c>
      <c r="L50" s="16">
        <f t="shared" si="7"/>
        <v>68.5</v>
      </c>
      <c r="M50" s="103">
        <v>60</v>
      </c>
      <c r="N50" s="116"/>
      <c r="O50" s="4" t="s">
        <v>595</v>
      </c>
      <c r="P50" s="228">
        <v>45.5</v>
      </c>
      <c r="Q50" s="228">
        <v>39.5</v>
      </c>
      <c r="R50" s="228">
        <f t="shared" si="8"/>
        <v>544</v>
      </c>
      <c r="S50" s="228">
        <f t="shared" si="9"/>
        <v>559</v>
      </c>
      <c r="T50" s="53">
        <v>596</v>
      </c>
      <c r="U50" s="229" t="s">
        <v>466</v>
      </c>
      <c r="V50" s="62" t="s">
        <v>339</v>
      </c>
      <c r="W50" s="85">
        <v>540</v>
      </c>
      <c r="X50" s="85">
        <v>550</v>
      </c>
    </row>
    <row r="51" spans="1:24" ht="19.5" customHeight="1">
      <c r="A51" s="652"/>
      <c r="B51" s="102" t="s">
        <v>466</v>
      </c>
      <c r="C51" s="102" t="s">
        <v>343</v>
      </c>
      <c r="D51" s="637">
        <v>544</v>
      </c>
      <c r="E51" s="638"/>
      <c r="F51" s="638"/>
      <c r="G51" s="638"/>
      <c r="H51" s="638"/>
      <c r="I51" s="639"/>
      <c r="J51" s="18">
        <v>1.29</v>
      </c>
      <c r="K51" s="18">
        <v>1.22</v>
      </c>
      <c r="L51" s="16">
        <f t="shared" si="7"/>
        <v>82</v>
      </c>
      <c r="M51" s="103">
        <v>60</v>
      </c>
      <c r="N51" s="116"/>
      <c r="O51" s="4" t="s">
        <v>595</v>
      </c>
      <c r="P51" s="228">
        <v>46</v>
      </c>
      <c r="Q51" s="228">
        <v>42</v>
      </c>
      <c r="R51" s="228">
        <f t="shared" si="8"/>
        <v>562</v>
      </c>
      <c r="S51" s="228">
        <f t="shared" si="9"/>
        <v>577</v>
      </c>
      <c r="U51" s="34" t="s">
        <v>466</v>
      </c>
      <c r="V51" s="60" t="s">
        <v>343</v>
      </c>
      <c r="W51" s="82">
        <v>550</v>
      </c>
      <c r="X51" s="82">
        <v>570</v>
      </c>
    </row>
    <row r="52" spans="1:24" ht="19.5" customHeight="1">
      <c r="A52" s="652"/>
      <c r="B52" s="99" t="s">
        <v>479</v>
      </c>
      <c r="C52" s="102" t="s">
        <v>339</v>
      </c>
      <c r="D52" s="637">
        <v>513</v>
      </c>
      <c r="E52" s="638"/>
      <c r="F52" s="638"/>
      <c r="G52" s="638"/>
      <c r="H52" s="638"/>
      <c r="I52" s="639"/>
      <c r="J52" s="35">
        <v>1.41</v>
      </c>
      <c r="K52" s="35">
        <v>1.35</v>
      </c>
      <c r="L52" s="36">
        <f t="shared" si="7"/>
        <v>74.099999999999994</v>
      </c>
      <c r="M52" s="103">
        <v>60</v>
      </c>
      <c r="N52" s="116"/>
      <c r="O52" s="4" t="s">
        <v>595</v>
      </c>
      <c r="P52" s="64">
        <v>43</v>
      </c>
      <c r="Q52" s="64">
        <v>38</v>
      </c>
      <c r="R52" s="228">
        <f t="shared" si="8"/>
        <v>506</v>
      </c>
      <c r="S52" s="228">
        <f t="shared" si="9"/>
        <v>521</v>
      </c>
      <c r="U52" s="128" t="s">
        <v>479</v>
      </c>
      <c r="V52" s="229" t="s">
        <v>339</v>
      </c>
      <c r="W52" s="129">
        <v>510</v>
      </c>
      <c r="X52" s="129">
        <v>500</v>
      </c>
    </row>
    <row r="53" spans="1:24" ht="19.5" customHeight="1">
      <c r="A53" s="652"/>
      <c r="B53" s="102" t="s">
        <v>479</v>
      </c>
      <c r="C53" s="102" t="s">
        <v>343</v>
      </c>
      <c r="D53" s="637">
        <v>517</v>
      </c>
      <c r="E53" s="638"/>
      <c r="F53" s="638"/>
      <c r="G53" s="638"/>
      <c r="H53" s="638"/>
      <c r="I53" s="639"/>
      <c r="J53" s="18">
        <v>1.41</v>
      </c>
      <c r="K53" s="18">
        <v>1.39</v>
      </c>
      <c r="L53" s="16">
        <f t="shared" si="7"/>
        <v>71.899999999999991</v>
      </c>
      <c r="M53" s="103">
        <v>60</v>
      </c>
      <c r="N53" s="116"/>
      <c r="O53" s="4" t="s">
        <v>595</v>
      </c>
      <c r="P53" s="228">
        <v>43.5</v>
      </c>
      <c r="Q53" s="228">
        <v>41</v>
      </c>
      <c r="R53" s="228">
        <f t="shared" si="8"/>
        <v>526</v>
      </c>
      <c r="S53" s="228">
        <f t="shared" si="9"/>
        <v>541</v>
      </c>
      <c r="U53" s="229" t="s">
        <v>479</v>
      </c>
      <c r="V53" s="229" t="s">
        <v>343</v>
      </c>
      <c r="W53" s="85">
        <v>520</v>
      </c>
      <c r="X53" s="85">
        <v>530</v>
      </c>
    </row>
    <row r="54" spans="1:24" ht="19.5" customHeight="1">
      <c r="A54" s="652"/>
      <c r="B54" s="99" t="s">
        <v>72</v>
      </c>
      <c r="C54" s="99" t="s">
        <v>339</v>
      </c>
      <c r="D54" s="643">
        <v>482</v>
      </c>
      <c r="E54" s="644"/>
      <c r="F54" s="644"/>
      <c r="G54" s="644"/>
      <c r="H54" s="644"/>
      <c r="I54" s="645"/>
      <c r="J54" s="35">
        <v>1.42</v>
      </c>
      <c r="K54" s="35">
        <v>1.32</v>
      </c>
      <c r="L54" s="36">
        <f t="shared" si="7"/>
        <v>75.8</v>
      </c>
      <c r="M54" s="103">
        <v>60</v>
      </c>
      <c r="N54" s="116"/>
      <c r="O54" s="4" t="s">
        <v>595</v>
      </c>
      <c r="P54" s="64">
        <v>41.5</v>
      </c>
      <c r="Q54" s="64">
        <v>36</v>
      </c>
      <c r="R54" s="228">
        <f t="shared" si="8"/>
        <v>479</v>
      </c>
      <c r="S54" s="64">
        <f t="shared" si="9"/>
        <v>494</v>
      </c>
      <c r="U54" s="128" t="s">
        <v>72</v>
      </c>
      <c r="V54" s="128" t="s">
        <v>339</v>
      </c>
      <c r="W54" s="129">
        <v>480</v>
      </c>
      <c r="X54" s="129">
        <v>480</v>
      </c>
    </row>
    <row r="55" spans="1:24" ht="19.5" customHeight="1">
      <c r="A55" s="652"/>
      <c r="B55" s="102" t="s">
        <v>72</v>
      </c>
      <c r="C55" s="102" t="s">
        <v>343</v>
      </c>
      <c r="D55" s="643">
        <v>492</v>
      </c>
      <c r="E55" s="644"/>
      <c r="F55" s="644"/>
      <c r="G55" s="644"/>
      <c r="H55" s="644"/>
      <c r="I55" s="645"/>
      <c r="J55" s="18">
        <v>1.34</v>
      </c>
      <c r="K55" s="18">
        <v>1.05</v>
      </c>
      <c r="L55" s="16">
        <f t="shared" si="7"/>
        <v>95.199999999999989</v>
      </c>
      <c r="M55" s="103">
        <v>60</v>
      </c>
      <c r="N55" s="116"/>
      <c r="O55" s="4" t="s">
        <v>595</v>
      </c>
      <c r="P55" s="228">
        <v>41</v>
      </c>
      <c r="Q55" s="228">
        <v>38</v>
      </c>
      <c r="R55" s="228">
        <f t="shared" si="8"/>
        <v>482</v>
      </c>
      <c r="S55" s="228">
        <f t="shared" si="9"/>
        <v>497</v>
      </c>
      <c r="U55" s="360" t="s">
        <v>72</v>
      </c>
      <c r="V55" s="360" t="s">
        <v>343</v>
      </c>
      <c r="W55" s="361">
        <v>490</v>
      </c>
      <c r="X55" s="361">
        <v>480</v>
      </c>
    </row>
    <row r="56" spans="1:24" ht="19.5" customHeight="1">
      <c r="A56" s="652"/>
      <c r="B56" s="102" t="s">
        <v>496</v>
      </c>
      <c r="C56" s="102" t="s">
        <v>339</v>
      </c>
      <c r="D56" s="637">
        <v>403</v>
      </c>
      <c r="E56" s="638"/>
      <c r="F56" s="638"/>
      <c r="G56" s="638"/>
      <c r="H56" s="638"/>
      <c r="I56" s="639"/>
      <c r="J56" s="18">
        <v>1.5</v>
      </c>
      <c r="K56" s="18">
        <v>1.45</v>
      </c>
      <c r="L56" s="16">
        <f t="shared" si="7"/>
        <v>69</v>
      </c>
      <c r="M56" s="103">
        <v>60</v>
      </c>
      <c r="N56" s="116"/>
      <c r="O56" s="4" t="s">
        <v>595</v>
      </c>
      <c r="P56" s="228">
        <v>38</v>
      </c>
      <c r="Q56" s="228">
        <v>32</v>
      </c>
      <c r="R56" s="228">
        <f t="shared" si="8"/>
        <v>418</v>
      </c>
      <c r="S56" s="228">
        <f t="shared" si="9"/>
        <v>433</v>
      </c>
      <c r="U56" s="125" t="s">
        <v>496</v>
      </c>
      <c r="V56" s="125" t="s">
        <v>339</v>
      </c>
      <c r="W56" s="83">
        <v>390</v>
      </c>
      <c r="X56" s="83">
        <v>440</v>
      </c>
    </row>
    <row r="57" spans="1:24" ht="19.5" customHeight="1">
      <c r="A57" s="653"/>
      <c r="B57" s="102" t="s">
        <v>496</v>
      </c>
      <c r="C57" s="102" t="s">
        <v>343</v>
      </c>
      <c r="D57" s="637">
        <v>442</v>
      </c>
      <c r="E57" s="638"/>
      <c r="F57" s="638"/>
      <c r="G57" s="638"/>
      <c r="H57" s="638"/>
      <c r="I57" s="639"/>
      <c r="J57" s="18">
        <v>1.89</v>
      </c>
      <c r="K57" s="18">
        <v>1.81</v>
      </c>
      <c r="L57" s="16">
        <f t="shared" si="7"/>
        <v>55.2</v>
      </c>
      <c r="M57" s="103">
        <v>60</v>
      </c>
      <c r="N57" s="116"/>
      <c r="O57" s="4" t="s">
        <v>595</v>
      </c>
      <c r="P57" s="228">
        <v>38</v>
      </c>
      <c r="Q57" s="228">
        <v>35.5</v>
      </c>
      <c r="R57" s="228">
        <f t="shared" si="8"/>
        <v>434</v>
      </c>
      <c r="S57" s="228">
        <f t="shared" si="9"/>
        <v>449</v>
      </c>
      <c r="U57" s="125" t="s">
        <v>496</v>
      </c>
      <c r="V57" s="125" t="s">
        <v>343</v>
      </c>
      <c r="W57" s="83">
        <v>420</v>
      </c>
      <c r="X57" s="83">
        <v>460</v>
      </c>
    </row>
    <row r="58" spans="1:24" ht="19.5" customHeight="1">
      <c r="A58" s="654" t="s">
        <v>603</v>
      </c>
      <c r="B58" s="102" t="s">
        <v>414</v>
      </c>
      <c r="C58" s="102" t="s">
        <v>339</v>
      </c>
      <c r="D58" s="643">
        <v>779</v>
      </c>
      <c r="E58" s="644"/>
      <c r="F58" s="644"/>
      <c r="G58" s="644"/>
      <c r="H58" s="644"/>
      <c r="I58" s="645"/>
      <c r="J58" s="172">
        <v>1.3</v>
      </c>
      <c r="K58" s="172">
        <v>1.21</v>
      </c>
      <c r="L58" s="250">
        <f t="shared" si="7"/>
        <v>82.6</v>
      </c>
      <c r="M58" s="228">
        <v>50</v>
      </c>
      <c r="N58" s="117"/>
      <c r="O58" s="251" t="s">
        <v>595</v>
      </c>
      <c r="P58" s="228">
        <v>58</v>
      </c>
      <c r="Q58" s="228">
        <v>48</v>
      </c>
      <c r="R58" s="228">
        <f t="shared" si="8"/>
        <v>736</v>
      </c>
      <c r="S58" s="228">
        <f t="shared" si="9"/>
        <v>749</v>
      </c>
      <c r="U58" s="229" t="s">
        <v>414</v>
      </c>
      <c r="V58" s="229" t="s">
        <v>339</v>
      </c>
      <c r="W58" s="24">
        <v>760</v>
      </c>
      <c r="X58" s="24">
        <v>750</v>
      </c>
    </row>
    <row r="59" spans="1:24" ht="19.5" customHeight="1">
      <c r="A59" s="655"/>
      <c r="B59" s="102" t="s">
        <v>414</v>
      </c>
      <c r="C59" s="102" t="s">
        <v>343</v>
      </c>
      <c r="D59" s="643">
        <v>794</v>
      </c>
      <c r="E59" s="644"/>
      <c r="F59" s="644"/>
      <c r="G59" s="644"/>
      <c r="H59" s="644"/>
      <c r="I59" s="645"/>
      <c r="J59" s="18">
        <v>1.36</v>
      </c>
      <c r="K59" s="18">
        <v>1.3</v>
      </c>
      <c r="L59" s="16">
        <f t="shared" si="7"/>
        <v>76.900000000000006</v>
      </c>
      <c r="M59" s="103">
        <v>50</v>
      </c>
      <c r="N59" s="116"/>
      <c r="O59" s="4" t="s">
        <v>595</v>
      </c>
      <c r="P59" s="228">
        <v>58</v>
      </c>
      <c r="Q59" s="228">
        <v>53.5</v>
      </c>
      <c r="R59" s="228">
        <f t="shared" si="8"/>
        <v>762</v>
      </c>
      <c r="S59" s="228">
        <f t="shared" si="9"/>
        <v>775</v>
      </c>
      <c r="U59" s="34" t="s">
        <v>414</v>
      </c>
      <c r="V59" s="34" t="s">
        <v>343</v>
      </c>
      <c r="W59" s="75">
        <v>790</v>
      </c>
      <c r="X59" s="75">
        <v>770</v>
      </c>
    </row>
    <row r="60" spans="1:24" ht="19.5" customHeight="1">
      <c r="A60" s="655"/>
      <c r="B60" s="229" t="s">
        <v>425</v>
      </c>
      <c r="C60" s="229" t="s">
        <v>339</v>
      </c>
      <c r="D60" s="643">
        <v>734</v>
      </c>
      <c r="E60" s="644"/>
      <c r="F60" s="644"/>
      <c r="G60" s="644"/>
      <c r="H60" s="644"/>
      <c r="I60" s="645"/>
      <c r="J60" s="172">
        <v>1.59</v>
      </c>
      <c r="K60" s="172">
        <v>1.49</v>
      </c>
      <c r="L60" s="250">
        <f t="shared" si="7"/>
        <v>67.100000000000009</v>
      </c>
      <c r="M60" s="228">
        <v>50</v>
      </c>
      <c r="N60" s="117"/>
      <c r="O60" s="251" t="s">
        <v>595</v>
      </c>
      <c r="P60" s="228">
        <v>55.5</v>
      </c>
      <c r="Q60" s="228">
        <v>47</v>
      </c>
      <c r="R60" s="228">
        <f t="shared" si="8"/>
        <v>701</v>
      </c>
      <c r="S60" s="228">
        <f t="shared" si="9"/>
        <v>714</v>
      </c>
      <c r="T60" s="57"/>
      <c r="U60" s="126" t="s">
        <v>425</v>
      </c>
      <c r="V60" s="126" t="s">
        <v>339</v>
      </c>
      <c r="W60" s="130">
        <v>730</v>
      </c>
      <c r="X60" s="130">
        <v>700</v>
      </c>
    </row>
    <row r="61" spans="1:24" ht="19.5" customHeight="1">
      <c r="A61" s="655"/>
      <c r="B61" s="229" t="s">
        <v>425</v>
      </c>
      <c r="C61" s="229" t="s">
        <v>343</v>
      </c>
      <c r="D61" s="643">
        <v>739</v>
      </c>
      <c r="E61" s="644"/>
      <c r="F61" s="644"/>
      <c r="G61" s="644"/>
      <c r="H61" s="644"/>
      <c r="I61" s="645"/>
      <c r="J61" s="172">
        <v>1.5</v>
      </c>
      <c r="K61" s="172">
        <v>1.46</v>
      </c>
      <c r="L61" s="250">
        <f t="shared" si="7"/>
        <v>68.5</v>
      </c>
      <c r="M61" s="228">
        <v>50</v>
      </c>
      <c r="N61" s="117"/>
      <c r="O61" s="251" t="s">
        <v>595</v>
      </c>
      <c r="P61" s="228">
        <v>55</v>
      </c>
      <c r="Q61" s="228">
        <v>50.5</v>
      </c>
      <c r="R61" s="228">
        <f t="shared" si="8"/>
        <v>711</v>
      </c>
      <c r="S61" s="228">
        <f t="shared" si="9"/>
        <v>724</v>
      </c>
      <c r="T61" s="57"/>
      <c r="U61" s="229" t="s">
        <v>425</v>
      </c>
      <c r="V61" s="229" t="s">
        <v>343</v>
      </c>
      <c r="W61" s="85">
        <v>730</v>
      </c>
      <c r="X61" s="85">
        <v>720</v>
      </c>
    </row>
    <row r="62" spans="1:24" ht="19.5" customHeight="1">
      <c r="A62" s="655"/>
      <c r="B62" s="229" t="s">
        <v>445</v>
      </c>
      <c r="C62" s="229" t="s">
        <v>339</v>
      </c>
      <c r="D62" s="643">
        <v>627</v>
      </c>
      <c r="E62" s="644"/>
      <c r="F62" s="644"/>
      <c r="G62" s="644"/>
      <c r="H62" s="644"/>
      <c r="I62" s="645"/>
      <c r="J62" s="172">
        <v>1.55</v>
      </c>
      <c r="K62" s="172">
        <v>1.5</v>
      </c>
      <c r="L62" s="250">
        <f t="shared" si="7"/>
        <v>66.7</v>
      </c>
      <c r="M62" s="103">
        <v>60</v>
      </c>
      <c r="N62" s="117"/>
      <c r="O62" s="251" t="s">
        <v>595</v>
      </c>
      <c r="P62" s="228">
        <v>50</v>
      </c>
      <c r="Q62" s="228">
        <v>43</v>
      </c>
      <c r="R62" s="228">
        <f t="shared" si="8"/>
        <v>615</v>
      </c>
      <c r="S62" s="228">
        <f t="shared" si="9"/>
        <v>630</v>
      </c>
      <c r="T62" s="57"/>
      <c r="U62" s="229" t="s">
        <v>445</v>
      </c>
      <c r="V62" s="229" t="s">
        <v>339</v>
      </c>
      <c r="W62" s="85">
        <v>620</v>
      </c>
      <c r="X62" s="85">
        <v>620</v>
      </c>
    </row>
    <row r="63" spans="1:24" ht="19.5" customHeight="1">
      <c r="A63" s="655"/>
      <c r="B63" s="102" t="s">
        <v>445</v>
      </c>
      <c r="C63" s="102" t="s">
        <v>343</v>
      </c>
      <c r="D63" s="637">
        <v>633</v>
      </c>
      <c r="E63" s="638"/>
      <c r="F63" s="638"/>
      <c r="G63" s="638"/>
      <c r="H63" s="638"/>
      <c r="I63" s="639"/>
      <c r="J63" s="18">
        <v>1.36</v>
      </c>
      <c r="K63" s="18">
        <v>1.32</v>
      </c>
      <c r="L63" s="16">
        <f t="shared" si="7"/>
        <v>75.8</v>
      </c>
      <c r="M63" s="103">
        <v>60</v>
      </c>
      <c r="N63" s="116"/>
      <c r="O63" s="4" t="s">
        <v>595</v>
      </c>
      <c r="P63" s="228">
        <v>49.5</v>
      </c>
      <c r="Q63" s="228">
        <v>47</v>
      </c>
      <c r="R63" s="228">
        <f t="shared" si="8"/>
        <v>628</v>
      </c>
      <c r="S63" s="228">
        <f t="shared" si="9"/>
        <v>643</v>
      </c>
      <c r="U63" s="229" t="s">
        <v>445</v>
      </c>
      <c r="V63" s="229" t="s">
        <v>343</v>
      </c>
      <c r="W63" s="85">
        <v>625</v>
      </c>
      <c r="X63" s="85">
        <v>620</v>
      </c>
    </row>
    <row r="64" spans="1:24" ht="19.5" customHeight="1">
      <c r="A64" s="655"/>
      <c r="B64" s="229" t="s">
        <v>461</v>
      </c>
      <c r="C64" s="229" t="s">
        <v>339</v>
      </c>
      <c r="D64" s="643">
        <v>559</v>
      </c>
      <c r="E64" s="644"/>
      <c r="F64" s="644"/>
      <c r="G64" s="644"/>
      <c r="H64" s="644"/>
      <c r="I64" s="645"/>
      <c r="J64" s="172">
        <v>1.46</v>
      </c>
      <c r="K64" s="172">
        <v>1.42</v>
      </c>
      <c r="L64" s="250">
        <f t="shared" si="7"/>
        <v>70.399999999999991</v>
      </c>
      <c r="M64" s="103">
        <v>60</v>
      </c>
      <c r="N64" s="117"/>
      <c r="O64" s="251" t="s">
        <v>595</v>
      </c>
      <c r="P64" s="228">
        <v>45.5</v>
      </c>
      <c r="Q64" s="228">
        <v>40</v>
      </c>
      <c r="R64" s="228">
        <f t="shared" si="8"/>
        <v>546</v>
      </c>
      <c r="S64" s="228">
        <f t="shared" si="9"/>
        <v>561</v>
      </c>
      <c r="T64" s="57"/>
      <c r="U64" s="34" t="s">
        <v>461</v>
      </c>
      <c r="V64" s="60" t="s">
        <v>339</v>
      </c>
      <c r="W64" s="82">
        <v>555</v>
      </c>
      <c r="X64" s="82">
        <v>530</v>
      </c>
    </row>
    <row r="65" spans="1:24" ht="19.5" customHeight="1">
      <c r="A65" s="655"/>
      <c r="B65" s="229" t="s">
        <v>461</v>
      </c>
      <c r="C65" s="229" t="s">
        <v>343</v>
      </c>
      <c r="D65" s="643">
        <v>565</v>
      </c>
      <c r="E65" s="644"/>
      <c r="F65" s="644"/>
      <c r="G65" s="644"/>
      <c r="H65" s="644"/>
      <c r="I65" s="645"/>
      <c r="J65" s="172">
        <v>1.47</v>
      </c>
      <c r="K65" s="172">
        <v>1.44</v>
      </c>
      <c r="L65" s="250">
        <f t="shared" si="7"/>
        <v>69.399999999999991</v>
      </c>
      <c r="M65" s="103">
        <v>60</v>
      </c>
      <c r="N65" s="117"/>
      <c r="O65" s="251" t="s">
        <v>595</v>
      </c>
      <c r="P65" s="228">
        <v>45</v>
      </c>
      <c r="Q65" s="228">
        <v>43</v>
      </c>
      <c r="R65" s="228">
        <f t="shared" si="8"/>
        <v>554</v>
      </c>
      <c r="S65" s="228">
        <f t="shared" si="9"/>
        <v>569</v>
      </c>
      <c r="T65" s="57"/>
      <c r="U65" s="229" t="s">
        <v>461</v>
      </c>
      <c r="V65" s="62" t="s">
        <v>343</v>
      </c>
      <c r="W65" s="85">
        <v>560</v>
      </c>
      <c r="X65" s="85">
        <v>550</v>
      </c>
    </row>
    <row r="66" spans="1:24" ht="19.5" customHeight="1">
      <c r="A66" s="655"/>
      <c r="B66" s="128" t="s">
        <v>482</v>
      </c>
      <c r="C66" s="229" t="s">
        <v>339</v>
      </c>
      <c r="D66" s="643">
        <v>403</v>
      </c>
      <c r="E66" s="644"/>
      <c r="F66" s="644"/>
      <c r="G66" s="644"/>
      <c r="H66" s="644"/>
      <c r="I66" s="645"/>
      <c r="J66" s="193">
        <v>1.28</v>
      </c>
      <c r="K66" s="193">
        <v>1.26</v>
      </c>
      <c r="L66" s="194">
        <f t="shared" si="7"/>
        <v>79.400000000000006</v>
      </c>
      <c r="M66" s="103">
        <v>60</v>
      </c>
      <c r="N66" s="117"/>
      <c r="O66" s="251" t="s">
        <v>595</v>
      </c>
      <c r="P66" s="64">
        <v>42</v>
      </c>
      <c r="Q66" s="64">
        <v>39.5</v>
      </c>
      <c r="R66" s="228">
        <f t="shared" si="8"/>
        <v>501</v>
      </c>
      <c r="S66" s="228">
        <f t="shared" si="9"/>
        <v>516</v>
      </c>
      <c r="T66" s="57"/>
      <c r="U66" s="128" t="s">
        <v>482</v>
      </c>
      <c r="V66" s="229" t="s">
        <v>339</v>
      </c>
      <c r="W66" s="129">
        <v>490</v>
      </c>
      <c r="X66" s="129">
        <v>500</v>
      </c>
    </row>
    <row r="67" spans="1:24" ht="19.5" customHeight="1">
      <c r="A67" s="655"/>
      <c r="B67" s="128" t="s">
        <v>482</v>
      </c>
      <c r="C67" s="229" t="s">
        <v>343</v>
      </c>
      <c r="D67" s="643">
        <v>499</v>
      </c>
      <c r="E67" s="644"/>
      <c r="F67" s="644"/>
      <c r="G67" s="644"/>
      <c r="H67" s="644"/>
      <c r="I67" s="645"/>
      <c r="J67" s="172">
        <v>1.19</v>
      </c>
      <c r="K67" s="172">
        <v>1.1499999999999999</v>
      </c>
      <c r="L67" s="250">
        <f t="shared" si="7"/>
        <v>87</v>
      </c>
      <c r="M67" s="103">
        <v>60</v>
      </c>
      <c r="N67" s="117"/>
      <c r="O67" s="251" t="s">
        <v>595</v>
      </c>
      <c r="P67" s="228">
        <v>42</v>
      </c>
      <c r="Q67" s="228">
        <v>40</v>
      </c>
      <c r="R67" s="228">
        <f t="shared" si="8"/>
        <v>503</v>
      </c>
      <c r="S67" s="228">
        <f t="shared" si="9"/>
        <v>518</v>
      </c>
      <c r="T67" s="57"/>
      <c r="U67" s="100" t="s">
        <v>482</v>
      </c>
      <c r="V67" s="34" t="s">
        <v>343</v>
      </c>
      <c r="W67" s="82">
        <v>495</v>
      </c>
      <c r="X67" s="82">
        <v>520</v>
      </c>
    </row>
    <row r="68" spans="1:24" ht="19.5" customHeight="1">
      <c r="A68" s="655"/>
      <c r="B68" s="99" t="s">
        <v>604</v>
      </c>
      <c r="C68" s="495" t="s">
        <v>339</v>
      </c>
      <c r="D68" s="637">
        <v>420</v>
      </c>
      <c r="E68" s="638"/>
      <c r="F68" s="638"/>
      <c r="G68" s="638"/>
      <c r="H68" s="638"/>
      <c r="I68" s="639"/>
      <c r="J68" s="18">
        <v>1.24</v>
      </c>
      <c r="K68" s="18">
        <v>1.21</v>
      </c>
      <c r="L68" s="16">
        <f t="shared" ref="L68" si="10">(FIXED(1/K68,3))*100</f>
        <v>82.6</v>
      </c>
      <c r="M68" s="103">
        <v>60</v>
      </c>
      <c r="N68" s="116"/>
      <c r="O68" s="4" t="s">
        <v>595</v>
      </c>
      <c r="P68" s="494">
        <v>37</v>
      </c>
      <c r="Q68" s="494">
        <v>33.5</v>
      </c>
      <c r="R68" s="494">
        <f t="shared" ref="R68" si="11">INT((O$23+((P68-50)*P$23/10))*1.4+(Q68/65*300))</f>
        <v>412</v>
      </c>
      <c r="S68" s="494">
        <f t="shared" ref="S68" si="12">ROUND(R68-M68*NORMSINV(0.4),0)</f>
        <v>427</v>
      </c>
      <c r="U68" s="99" t="s">
        <v>604</v>
      </c>
      <c r="V68" s="495" t="s">
        <v>339</v>
      </c>
      <c r="W68" s="129">
        <v>420</v>
      </c>
      <c r="X68" s="129">
        <v>410</v>
      </c>
    </row>
    <row r="69" spans="1:24" ht="19.5" customHeight="1">
      <c r="A69" s="656"/>
      <c r="B69" s="99" t="s">
        <v>604</v>
      </c>
      <c r="C69" s="102" t="s">
        <v>343</v>
      </c>
      <c r="D69" s="637">
        <v>436</v>
      </c>
      <c r="E69" s="638"/>
      <c r="F69" s="638"/>
      <c r="G69" s="638"/>
      <c r="H69" s="638"/>
      <c r="I69" s="639"/>
      <c r="J69" s="18">
        <v>1.35</v>
      </c>
      <c r="K69" s="18">
        <v>1.32</v>
      </c>
      <c r="L69" s="16">
        <f t="shared" si="7"/>
        <v>75.8</v>
      </c>
      <c r="M69" s="103">
        <v>60</v>
      </c>
      <c r="N69" s="116"/>
      <c r="O69" s="4" t="s">
        <v>595</v>
      </c>
      <c r="P69" s="228">
        <v>38</v>
      </c>
      <c r="Q69" s="228">
        <v>36.5</v>
      </c>
      <c r="R69" s="228">
        <f t="shared" si="8"/>
        <v>438</v>
      </c>
      <c r="S69" s="228">
        <f t="shared" si="9"/>
        <v>453</v>
      </c>
      <c r="U69" s="99" t="s">
        <v>604</v>
      </c>
      <c r="V69" s="102" t="s">
        <v>343</v>
      </c>
      <c r="W69" s="129">
        <v>440</v>
      </c>
      <c r="X69" s="129">
        <v>440</v>
      </c>
    </row>
    <row r="70" spans="1:24" ht="19.5" customHeight="1">
      <c r="A70" s="657" t="s">
        <v>605</v>
      </c>
      <c r="B70" s="229" t="s">
        <v>392</v>
      </c>
      <c r="C70" s="229" t="s">
        <v>339</v>
      </c>
      <c r="D70" s="643">
        <v>816</v>
      </c>
      <c r="E70" s="644"/>
      <c r="F70" s="644"/>
      <c r="G70" s="644"/>
      <c r="H70" s="644"/>
      <c r="I70" s="645"/>
      <c r="J70" s="172">
        <v>1.7</v>
      </c>
      <c r="K70" s="172">
        <v>1.46</v>
      </c>
      <c r="L70" s="250">
        <f>(FIXED(1/K70,3))*100</f>
        <v>68.5</v>
      </c>
      <c r="M70" s="228">
        <v>50</v>
      </c>
      <c r="N70" s="117"/>
      <c r="O70" s="251" t="s">
        <v>595</v>
      </c>
      <c r="P70" s="228">
        <v>59.5</v>
      </c>
      <c r="Q70" s="228">
        <v>50.5</v>
      </c>
      <c r="R70" s="228">
        <f>INT((O$23+((P70-50)*P$23/10))*1.4+(Q70/65*300))</f>
        <v>766</v>
      </c>
      <c r="S70" s="228">
        <f t="shared" si="9"/>
        <v>779</v>
      </c>
      <c r="T70" s="57"/>
      <c r="U70" s="126" t="s">
        <v>392</v>
      </c>
      <c r="V70" s="126" t="s">
        <v>339</v>
      </c>
      <c r="W70" s="127">
        <v>800</v>
      </c>
      <c r="X70" s="127">
        <v>770</v>
      </c>
    </row>
    <row r="71" spans="1:24" ht="19.5" customHeight="1">
      <c r="A71" s="658"/>
      <c r="B71" s="229" t="s">
        <v>392</v>
      </c>
      <c r="C71" s="229" t="s">
        <v>343</v>
      </c>
      <c r="D71" s="643">
        <v>840</v>
      </c>
      <c r="E71" s="644"/>
      <c r="F71" s="644"/>
      <c r="G71" s="644"/>
      <c r="H71" s="644"/>
      <c r="I71" s="645"/>
      <c r="J71" s="172">
        <v>1.84</v>
      </c>
      <c r="K71" s="172">
        <v>1.72</v>
      </c>
      <c r="L71" s="250">
        <f>(FIXED(1/K71,3))*100</f>
        <v>58.099999999999994</v>
      </c>
      <c r="M71" s="228">
        <v>50</v>
      </c>
      <c r="N71" s="117"/>
      <c r="O71" s="251" t="s">
        <v>595</v>
      </c>
      <c r="P71" s="228">
        <v>60</v>
      </c>
      <c r="Q71" s="228">
        <v>55</v>
      </c>
      <c r="R71" s="228">
        <f>INT((O$23+((P71-50)*P$23/10))*1.4+(Q71/65*300))</f>
        <v>793</v>
      </c>
      <c r="S71" s="228">
        <f t="shared" si="9"/>
        <v>806</v>
      </c>
      <c r="T71" s="57"/>
      <c r="U71" s="126" t="s">
        <v>392</v>
      </c>
      <c r="V71" s="126" t="s">
        <v>343</v>
      </c>
      <c r="W71" s="127">
        <v>830</v>
      </c>
      <c r="X71" s="127">
        <v>800</v>
      </c>
    </row>
    <row r="72" spans="1:24" ht="19.5" customHeight="1">
      <c r="A72" s="658"/>
      <c r="B72" s="102" t="s">
        <v>418</v>
      </c>
      <c r="C72" s="102" t="s">
        <v>343</v>
      </c>
      <c r="D72" s="637">
        <v>735</v>
      </c>
      <c r="E72" s="638"/>
      <c r="F72" s="638"/>
      <c r="G72" s="638"/>
      <c r="H72" s="638"/>
      <c r="I72" s="639"/>
      <c r="J72" s="18">
        <v>1.26</v>
      </c>
      <c r="K72" s="18">
        <v>1.2</v>
      </c>
      <c r="L72" s="16">
        <f t="shared" ref="L72:L78" si="13">(FIXED(1/K72,3))*100</f>
        <v>83.3</v>
      </c>
      <c r="M72" s="103">
        <v>50</v>
      </c>
      <c r="N72" s="116"/>
      <c r="O72" s="4" t="s">
        <v>595</v>
      </c>
      <c r="P72" s="228">
        <v>55.5</v>
      </c>
      <c r="Q72" s="228">
        <v>50.5</v>
      </c>
      <c r="R72" s="228">
        <f t="shared" ref="R72:R78" si="14">INT((O$23+((P72-50)*P$23/10))*1.4+(Q72/65*300))</f>
        <v>717</v>
      </c>
      <c r="S72" s="228">
        <f t="shared" si="9"/>
        <v>730</v>
      </c>
      <c r="U72" s="34" t="s">
        <v>418</v>
      </c>
      <c r="V72" s="34" t="s">
        <v>343</v>
      </c>
      <c r="W72" s="82">
        <v>745</v>
      </c>
      <c r="X72" s="82">
        <v>720</v>
      </c>
    </row>
    <row r="73" spans="1:24" ht="19.5" customHeight="1">
      <c r="A73" s="658"/>
      <c r="B73" s="102" t="s">
        <v>431</v>
      </c>
      <c r="C73" s="102" t="s">
        <v>339</v>
      </c>
      <c r="D73" s="643">
        <v>732</v>
      </c>
      <c r="E73" s="644"/>
      <c r="F73" s="644"/>
      <c r="G73" s="644"/>
      <c r="H73" s="644"/>
      <c r="I73" s="645"/>
      <c r="J73" s="18">
        <v>1.63</v>
      </c>
      <c r="K73" s="18">
        <v>1.65</v>
      </c>
      <c r="L73" s="16">
        <f t="shared" si="13"/>
        <v>60.6</v>
      </c>
      <c r="M73" s="103">
        <v>50</v>
      </c>
      <c r="N73" s="116"/>
      <c r="O73" s="4" t="s">
        <v>595</v>
      </c>
      <c r="P73" s="228">
        <v>55.5</v>
      </c>
      <c r="Q73" s="228">
        <v>45</v>
      </c>
      <c r="R73" s="228">
        <f t="shared" si="14"/>
        <v>692</v>
      </c>
      <c r="S73" s="228">
        <f t="shared" si="9"/>
        <v>705</v>
      </c>
      <c r="U73" s="34" t="s">
        <v>431</v>
      </c>
      <c r="V73" s="34" t="s">
        <v>339</v>
      </c>
      <c r="W73" s="82">
        <v>720</v>
      </c>
      <c r="X73" s="82">
        <v>700</v>
      </c>
    </row>
    <row r="74" spans="1:24" ht="19.5" customHeight="1">
      <c r="A74" s="658"/>
      <c r="B74" s="102" t="s">
        <v>431</v>
      </c>
      <c r="C74" s="102" t="s">
        <v>343</v>
      </c>
      <c r="D74" s="643">
        <v>747</v>
      </c>
      <c r="E74" s="644"/>
      <c r="F74" s="644"/>
      <c r="G74" s="644"/>
      <c r="H74" s="644"/>
      <c r="I74" s="645"/>
      <c r="J74" s="18">
        <v>1.96</v>
      </c>
      <c r="K74" s="18">
        <v>1.63</v>
      </c>
      <c r="L74" s="16">
        <f t="shared" si="13"/>
        <v>61.3</v>
      </c>
      <c r="M74" s="103">
        <v>50</v>
      </c>
      <c r="N74" s="116"/>
      <c r="O74" s="4" t="s">
        <v>595</v>
      </c>
      <c r="P74" s="228">
        <v>55.5</v>
      </c>
      <c r="Q74" s="228">
        <v>50</v>
      </c>
      <c r="R74" s="228">
        <f t="shared" si="14"/>
        <v>715</v>
      </c>
      <c r="S74" s="228">
        <f t="shared" si="9"/>
        <v>728</v>
      </c>
      <c r="U74" s="34" t="s">
        <v>431</v>
      </c>
      <c r="V74" s="34" t="s">
        <v>343</v>
      </c>
      <c r="W74" s="82">
        <v>740</v>
      </c>
      <c r="X74" s="82">
        <v>720</v>
      </c>
    </row>
    <row r="75" spans="1:24" ht="19.5" customHeight="1">
      <c r="A75" s="658"/>
      <c r="B75" s="229" t="s">
        <v>434</v>
      </c>
      <c r="C75" s="229" t="s">
        <v>339</v>
      </c>
      <c r="D75" s="643">
        <v>679</v>
      </c>
      <c r="E75" s="644"/>
      <c r="F75" s="644"/>
      <c r="G75" s="644"/>
      <c r="H75" s="644"/>
      <c r="I75" s="645"/>
      <c r="J75" s="172">
        <v>1.81</v>
      </c>
      <c r="K75" s="172">
        <v>1.65</v>
      </c>
      <c r="L75" s="250">
        <f t="shared" si="13"/>
        <v>60.6</v>
      </c>
      <c r="M75" s="228">
        <v>50</v>
      </c>
      <c r="N75" s="117"/>
      <c r="O75" s="251" t="s">
        <v>595</v>
      </c>
      <c r="P75" s="228">
        <v>53.5</v>
      </c>
      <c r="Q75" s="228">
        <v>43.5</v>
      </c>
      <c r="R75" s="228">
        <f t="shared" si="14"/>
        <v>660</v>
      </c>
      <c r="S75" s="228">
        <f t="shared" si="9"/>
        <v>673</v>
      </c>
      <c r="T75" s="57"/>
      <c r="U75" s="229" t="s">
        <v>434</v>
      </c>
      <c r="V75" s="229" t="s">
        <v>339</v>
      </c>
      <c r="W75" s="85">
        <v>685</v>
      </c>
      <c r="X75" s="85">
        <v>670</v>
      </c>
    </row>
    <row r="76" spans="1:24" ht="19.5" customHeight="1">
      <c r="A76" s="658"/>
      <c r="B76" s="102" t="s">
        <v>434</v>
      </c>
      <c r="C76" s="102" t="s">
        <v>343</v>
      </c>
      <c r="D76" s="643">
        <v>696</v>
      </c>
      <c r="E76" s="644"/>
      <c r="F76" s="644"/>
      <c r="G76" s="644"/>
      <c r="H76" s="644"/>
      <c r="I76" s="645"/>
      <c r="J76" s="18">
        <v>1.71</v>
      </c>
      <c r="K76" s="18">
        <v>1.65</v>
      </c>
      <c r="L76" s="16">
        <f t="shared" si="13"/>
        <v>60.6</v>
      </c>
      <c r="M76" s="103">
        <v>50</v>
      </c>
      <c r="N76" s="116"/>
      <c r="O76" s="4" t="s">
        <v>595</v>
      </c>
      <c r="P76" s="228">
        <v>53.5</v>
      </c>
      <c r="Q76" s="228">
        <v>47.5</v>
      </c>
      <c r="R76" s="228">
        <f t="shared" si="14"/>
        <v>679</v>
      </c>
      <c r="S76" s="228">
        <f t="shared" si="9"/>
        <v>692</v>
      </c>
      <c r="U76" s="34" t="s">
        <v>434</v>
      </c>
      <c r="V76" s="34" t="s">
        <v>343</v>
      </c>
      <c r="W76" s="82">
        <v>700</v>
      </c>
      <c r="X76" s="82">
        <v>680</v>
      </c>
    </row>
    <row r="77" spans="1:24" ht="19.5" customHeight="1">
      <c r="A77" s="658"/>
      <c r="B77" s="102" t="s">
        <v>606</v>
      </c>
      <c r="C77" s="495" t="s">
        <v>339</v>
      </c>
      <c r="D77" s="663">
        <v>520</v>
      </c>
      <c r="E77" s="664"/>
      <c r="F77" s="664"/>
      <c r="G77" s="664"/>
      <c r="H77" s="664"/>
      <c r="I77" s="665"/>
      <c r="J77" s="18">
        <v>1.61</v>
      </c>
      <c r="K77" s="18">
        <v>1.47</v>
      </c>
      <c r="L77" s="16">
        <f t="shared" ref="L77" si="15">(FIXED(1/K77,3))*100</f>
        <v>68</v>
      </c>
      <c r="M77" s="103">
        <v>60</v>
      </c>
      <c r="N77" s="116"/>
      <c r="O77" s="4" t="s">
        <v>595</v>
      </c>
      <c r="P77" s="494">
        <v>42</v>
      </c>
      <c r="Q77" s="494">
        <v>37.5</v>
      </c>
      <c r="R77" s="494">
        <f t="shared" ref="R77" si="16">INT((O$23+((P77-50)*P$23/10))*1.4+(Q77/65*300))</f>
        <v>492</v>
      </c>
      <c r="S77" s="494">
        <f t="shared" ref="S77" si="17">ROUND(R77-M77*NORMSINV(0.4),0)</f>
        <v>507</v>
      </c>
      <c r="U77" s="102" t="s">
        <v>606</v>
      </c>
      <c r="V77" s="495" t="s">
        <v>339</v>
      </c>
      <c r="W77" s="85">
        <v>505</v>
      </c>
      <c r="X77" s="85">
        <v>510</v>
      </c>
    </row>
    <row r="78" spans="1:24" ht="19.5" customHeight="1">
      <c r="A78" s="659"/>
      <c r="B78" s="102" t="s">
        <v>606</v>
      </c>
      <c r="C78" s="229" t="s">
        <v>343</v>
      </c>
      <c r="D78" s="663">
        <v>520</v>
      </c>
      <c r="E78" s="664"/>
      <c r="F78" s="664"/>
      <c r="G78" s="664"/>
      <c r="H78" s="664"/>
      <c r="I78" s="665"/>
      <c r="J78" s="18">
        <v>1.61</v>
      </c>
      <c r="K78" s="18">
        <v>1.67</v>
      </c>
      <c r="L78" s="16">
        <f t="shared" si="13"/>
        <v>59.9</v>
      </c>
      <c r="M78" s="103">
        <v>60</v>
      </c>
      <c r="N78" s="116"/>
      <c r="O78" s="4" t="s">
        <v>595</v>
      </c>
      <c r="P78" s="228">
        <v>44</v>
      </c>
      <c r="Q78" s="228">
        <v>39.5</v>
      </c>
      <c r="R78" s="228">
        <f t="shared" si="14"/>
        <v>526</v>
      </c>
      <c r="S78" s="228">
        <f t="shared" si="9"/>
        <v>541</v>
      </c>
      <c r="U78" s="102" t="s">
        <v>606</v>
      </c>
      <c r="V78" s="229" t="s">
        <v>343</v>
      </c>
      <c r="W78" s="85">
        <v>530</v>
      </c>
      <c r="X78" s="85">
        <v>520</v>
      </c>
    </row>
    <row r="79" spans="1:24" ht="19.5" customHeight="1">
      <c r="A79" s="660" t="s">
        <v>607</v>
      </c>
      <c r="B79" s="102" t="s">
        <v>402</v>
      </c>
      <c r="C79" s="102" t="s">
        <v>343</v>
      </c>
      <c r="D79" s="637">
        <v>797</v>
      </c>
      <c r="E79" s="638"/>
      <c r="F79" s="638"/>
      <c r="G79" s="638"/>
      <c r="H79" s="638"/>
      <c r="I79" s="639"/>
      <c r="J79" s="18">
        <v>1.55</v>
      </c>
      <c r="K79" s="18">
        <v>1.48</v>
      </c>
      <c r="L79" s="16">
        <f>(FIXED(1/K79,3))*100</f>
        <v>67.600000000000009</v>
      </c>
      <c r="M79" s="103">
        <v>50</v>
      </c>
      <c r="N79" s="116"/>
      <c r="O79" s="4" t="s">
        <v>595</v>
      </c>
      <c r="P79" s="228">
        <v>59</v>
      </c>
      <c r="Q79" s="228">
        <v>53.5</v>
      </c>
      <c r="R79" s="228">
        <f>INT((O$23+((P79-50)*P$23/10))*1.4+(Q79/65*300))</f>
        <v>774</v>
      </c>
      <c r="S79" s="228">
        <f>ROUND(R79-M79*NORMSINV(0.4),0)</f>
        <v>787</v>
      </c>
      <c r="U79" s="229" t="s">
        <v>402</v>
      </c>
      <c r="V79" s="229" t="s">
        <v>343</v>
      </c>
      <c r="W79" s="85">
        <v>795</v>
      </c>
      <c r="X79" s="85">
        <v>780</v>
      </c>
    </row>
    <row r="80" spans="1:24" ht="19.5" customHeight="1">
      <c r="A80" s="661"/>
      <c r="B80" s="102" t="s">
        <v>46</v>
      </c>
      <c r="C80" s="102" t="s">
        <v>339</v>
      </c>
      <c r="D80" s="637">
        <v>747</v>
      </c>
      <c r="E80" s="638"/>
      <c r="F80" s="638"/>
      <c r="G80" s="638"/>
      <c r="H80" s="638"/>
      <c r="I80" s="639"/>
      <c r="J80" s="18">
        <v>1.67</v>
      </c>
      <c r="K80" s="18">
        <v>1.41</v>
      </c>
      <c r="L80" s="16">
        <f>(FIXED(1/K80,3))*100</f>
        <v>70.899999999999991</v>
      </c>
      <c r="M80" s="103">
        <v>50</v>
      </c>
      <c r="N80" s="116"/>
      <c r="O80" s="4" t="s">
        <v>595</v>
      </c>
      <c r="P80" s="228">
        <v>56.5</v>
      </c>
      <c r="Q80" s="228">
        <v>47</v>
      </c>
      <c r="R80" s="228">
        <f>INT((O$23+((P80-50)*P$23/10))*1.4+(Q80/65*300))</f>
        <v>713</v>
      </c>
      <c r="S80" s="228">
        <f>ROUND(R80-M80*NORMSINV(0.4),0)</f>
        <v>726</v>
      </c>
      <c r="U80" s="126" t="s">
        <v>46</v>
      </c>
      <c r="V80" s="126" t="s">
        <v>339</v>
      </c>
      <c r="W80" s="130">
        <v>740</v>
      </c>
      <c r="X80" s="130">
        <v>710</v>
      </c>
    </row>
    <row r="81" spans="1:24" ht="19.5" customHeight="1">
      <c r="A81" s="661"/>
      <c r="B81" s="102" t="s">
        <v>46</v>
      </c>
      <c r="C81" s="102" t="s">
        <v>343</v>
      </c>
      <c r="D81" s="643">
        <v>767</v>
      </c>
      <c r="E81" s="644"/>
      <c r="F81" s="644"/>
      <c r="G81" s="644"/>
      <c r="H81" s="644"/>
      <c r="I81" s="645"/>
      <c r="J81" s="18">
        <v>1.61</v>
      </c>
      <c r="K81" s="18">
        <v>1.52</v>
      </c>
      <c r="L81" s="16">
        <f>(FIXED(1/K81,3))*100</f>
        <v>65.8</v>
      </c>
      <c r="M81" s="103">
        <v>50</v>
      </c>
      <c r="N81" s="116"/>
      <c r="O81" s="4" t="s">
        <v>595</v>
      </c>
      <c r="P81" s="228">
        <v>56.5</v>
      </c>
      <c r="Q81" s="228">
        <v>51.5</v>
      </c>
      <c r="R81" s="228">
        <f>INT((O$23+((P81-50)*P$23/10))*1.4+(Q81/65*300))</f>
        <v>734</v>
      </c>
      <c r="S81" s="228">
        <f>ROUND(R81-M81*NORMSINV(0.4),0)</f>
        <v>747</v>
      </c>
      <c r="U81" s="229" t="s">
        <v>46</v>
      </c>
      <c r="V81" s="229" t="s">
        <v>343</v>
      </c>
      <c r="W81" s="85">
        <v>760</v>
      </c>
      <c r="X81" s="85">
        <v>750</v>
      </c>
    </row>
    <row r="82" spans="1:24" ht="19.5" customHeight="1">
      <c r="A82" s="661"/>
      <c r="B82" s="102" t="s">
        <v>121</v>
      </c>
      <c r="C82" s="102" t="s">
        <v>339</v>
      </c>
      <c r="D82" s="643">
        <v>702</v>
      </c>
      <c r="E82" s="644"/>
      <c r="F82" s="644"/>
      <c r="G82" s="644"/>
      <c r="H82" s="644"/>
      <c r="I82" s="645"/>
      <c r="J82" s="18">
        <v>1.81</v>
      </c>
      <c r="K82" s="18">
        <v>1.59</v>
      </c>
      <c r="L82" s="16">
        <f t="shared" ref="L82:L103" si="18">(FIXED(1/K82,3))*100</f>
        <v>62.9</v>
      </c>
      <c r="M82" s="103">
        <v>50</v>
      </c>
      <c r="N82" s="116"/>
      <c r="O82" s="4" t="s">
        <v>595</v>
      </c>
      <c r="P82" s="228">
        <v>55</v>
      </c>
      <c r="Q82" s="228">
        <v>44.5</v>
      </c>
      <c r="R82" s="228">
        <f t="shared" ref="R82:R105" si="19">INT((O$23+((P82-50)*P$23/10))*1.4+(Q82/65*300))</f>
        <v>683</v>
      </c>
      <c r="S82" s="228">
        <f t="shared" ref="S82:S105" si="20">ROUND(R82-M82*NORMSINV(0.4),0)</f>
        <v>696</v>
      </c>
      <c r="U82" s="102" t="s">
        <v>121</v>
      </c>
      <c r="V82" s="102" t="s">
        <v>339</v>
      </c>
      <c r="W82" s="85">
        <v>705</v>
      </c>
      <c r="X82" s="85">
        <v>690</v>
      </c>
    </row>
    <row r="83" spans="1:24" ht="19.5" customHeight="1">
      <c r="A83" s="661"/>
      <c r="B83" s="102" t="s">
        <v>121</v>
      </c>
      <c r="C83" s="102" t="s">
        <v>343</v>
      </c>
      <c r="D83" s="643">
        <v>713</v>
      </c>
      <c r="E83" s="644"/>
      <c r="F83" s="644"/>
      <c r="G83" s="644"/>
      <c r="H83" s="644"/>
      <c r="I83" s="645"/>
      <c r="J83" s="18">
        <v>1.89</v>
      </c>
      <c r="K83" s="18">
        <v>1.8</v>
      </c>
      <c r="L83" s="16">
        <f t="shared" si="18"/>
        <v>55.600000000000009</v>
      </c>
      <c r="M83" s="103">
        <v>50</v>
      </c>
      <c r="N83" s="116"/>
      <c r="O83" s="4" t="s">
        <v>595</v>
      </c>
      <c r="P83" s="228">
        <v>55</v>
      </c>
      <c r="Q83" s="228">
        <v>49</v>
      </c>
      <c r="R83" s="228">
        <f t="shared" si="19"/>
        <v>704</v>
      </c>
      <c r="S83" s="228">
        <f t="shared" si="20"/>
        <v>717</v>
      </c>
      <c r="U83" s="102" t="s">
        <v>121</v>
      </c>
      <c r="V83" s="102" t="s">
        <v>343</v>
      </c>
      <c r="W83" s="85">
        <v>720</v>
      </c>
      <c r="X83" s="85">
        <v>720</v>
      </c>
    </row>
    <row r="84" spans="1:24" ht="19.5" customHeight="1">
      <c r="A84" s="661"/>
      <c r="B84" s="102" t="s">
        <v>125</v>
      </c>
      <c r="C84" s="229" t="s">
        <v>339</v>
      </c>
      <c r="D84" s="643">
        <v>675</v>
      </c>
      <c r="E84" s="644"/>
      <c r="F84" s="644"/>
      <c r="G84" s="644"/>
      <c r="H84" s="644"/>
      <c r="I84" s="645"/>
      <c r="J84" s="18">
        <v>1.45</v>
      </c>
      <c r="K84" s="18">
        <v>1.4</v>
      </c>
      <c r="L84" s="16">
        <f t="shared" si="18"/>
        <v>71.399999999999991</v>
      </c>
      <c r="M84" s="103">
        <v>50</v>
      </c>
      <c r="N84" s="116"/>
      <c r="O84" s="4" t="s">
        <v>595</v>
      </c>
      <c r="P84" s="228">
        <v>54</v>
      </c>
      <c r="Q84" s="228">
        <v>43.5</v>
      </c>
      <c r="R84" s="228">
        <f t="shared" si="19"/>
        <v>667</v>
      </c>
      <c r="S84" s="228">
        <f t="shared" si="20"/>
        <v>680</v>
      </c>
      <c r="U84" s="102" t="s">
        <v>125</v>
      </c>
      <c r="V84" s="229" t="s">
        <v>339</v>
      </c>
      <c r="W84" s="85">
        <v>685</v>
      </c>
      <c r="X84" s="85">
        <v>680</v>
      </c>
    </row>
    <row r="85" spans="1:24" ht="19.5" customHeight="1">
      <c r="A85" s="661"/>
      <c r="B85" s="102" t="s">
        <v>125</v>
      </c>
      <c r="C85" s="102" t="s">
        <v>343</v>
      </c>
      <c r="D85" s="643">
        <v>731</v>
      </c>
      <c r="E85" s="644"/>
      <c r="F85" s="644"/>
      <c r="G85" s="644"/>
      <c r="H85" s="644"/>
      <c r="I85" s="645"/>
      <c r="J85" s="18">
        <v>1.67</v>
      </c>
      <c r="K85" s="18">
        <v>1.42</v>
      </c>
      <c r="L85" s="16">
        <f t="shared" si="18"/>
        <v>70.399999999999991</v>
      </c>
      <c r="M85" s="103">
        <v>50</v>
      </c>
      <c r="N85" s="116"/>
      <c r="O85" s="4" t="s">
        <v>595</v>
      </c>
      <c r="P85" s="228">
        <v>55</v>
      </c>
      <c r="Q85" s="228">
        <v>48</v>
      </c>
      <c r="R85" s="228">
        <f t="shared" si="19"/>
        <v>700</v>
      </c>
      <c r="S85" s="228">
        <f t="shared" si="20"/>
        <v>713</v>
      </c>
      <c r="T85" s="53">
        <v>718</v>
      </c>
      <c r="U85" s="102" t="s">
        <v>125</v>
      </c>
      <c r="V85" s="102" t="s">
        <v>343</v>
      </c>
      <c r="W85" s="85">
        <v>715</v>
      </c>
      <c r="X85" s="85">
        <v>710</v>
      </c>
    </row>
    <row r="86" spans="1:24" ht="19.5" customHeight="1">
      <c r="A86" s="661"/>
      <c r="B86" s="102" t="s">
        <v>470</v>
      </c>
      <c r="C86" s="102" t="s">
        <v>339</v>
      </c>
      <c r="D86" s="637">
        <v>632</v>
      </c>
      <c r="E86" s="638"/>
      <c r="F86" s="638"/>
      <c r="G86" s="638"/>
      <c r="H86" s="638"/>
      <c r="I86" s="639"/>
      <c r="J86" s="18">
        <v>1.87</v>
      </c>
      <c r="K86" s="18">
        <v>1.73</v>
      </c>
      <c r="L86" s="16">
        <f t="shared" si="18"/>
        <v>57.8</v>
      </c>
      <c r="M86" s="103">
        <v>60</v>
      </c>
      <c r="N86" s="116"/>
      <c r="O86" s="4" t="s">
        <v>595</v>
      </c>
      <c r="P86" s="228">
        <v>51</v>
      </c>
      <c r="Q86" s="228">
        <v>41</v>
      </c>
      <c r="R86" s="228">
        <f t="shared" si="19"/>
        <v>618</v>
      </c>
      <c r="S86" s="228">
        <f t="shared" si="20"/>
        <v>633</v>
      </c>
      <c r="U86" s="229" t="s">
        <v>470</v>
      </c>
      <c r="V86" s="229" t="s">
        <v>339</v>
      </c>
      <c r="W86" s="85">
        <v>625</v>
      </c>
      <c r="X86" s="85">
        <v>620</v>
      </c>
    </row>
    <row r="87" spans="1:24" ht="19.5" customHeight="1">
      <c r="A87" s="661"/>
      <c r="B87" s="102" t="s">
        <v>470</v>
      </c>
      <c r="C87" s="102" t="s">
        <v>343</v>
      </c>
      <c r="D87" s="637">
        <v>647</v>
      </c>
      <c r="E87" s="638"/>
      <c r="F87" s="638"/>
      <c r="G87" s="638"/>
      <c r="H87" s="638"/>
      <c r="I87" s="639"/>
      <c r="J87" s="18">
        <v>1.58</v>
      </c>
      <c r="K87" s="18">
        <v>1.54</v>
      </c>
      <c r="L87" s="16">
        <f t="shared" si="18"/>
        <v>64.900000000000006</v>
      </c>
      <c r="M87" s="103">
        <v>60</v>
      </c>
      <c r="N87" s="116"/>
      <c r="O87" s="4" t="s">
        <v>595</v>
      </c>
      <c r="P87" s="228">
        <v>51.5</v>
      </c>
      <c r="Q87" s="228">
        <v>45.5</v>
      </c>
      <c r="R87" s="228">
        <f t="shared" si="19"/>
        <v>645</v>
      </c>
      <c r="S87" s="228">
        <f t="shared" si="20"/>
        <v>660</v>
      </c>
      <c r="U87" s="229" t="s">
        <v>470</v>
      </c>
      <c r="V87" s="229" t="s">
        <v>343</v>
      </c>
      <c r="W87" s="85">
        <v>645</v>
      </c>
      <c r="X87" s="85">
        <v>650</v>
      </c>
    </row>
    <row r="88" spans="1:24" ht="19.5" customHeight="1">
      <c r="A88" s="661"/>
      <c r="B88" s="99" t="s">
        <v>473</v>
      </c>
      <c r="C88" s="99" t="s">
        <v>339</v>
      </c>
      <c r="D88" s="637">
        <v>520</v>
      </c>
      <c r="E88" s="638"/>
      <c r="F88" s="638"/>
      <c r="G88" s="638"/>
      <c r="H88" s="638"/>
      <c r="I88" s="639"/>
      <c r="J88" s="35">
        <v>1.39</v>
      </c>
      <c r="K88" s="35">
        <v>1.33</v>
      </c>
      <c r="L88" s="36">
        <f t="shared" si="18"/>
        <v>75.2</v>
      </c>
      <c r="M88" s="103">
        <v>60</v>
      </c>
      <c r="N88" s="116"/>
      <c r="O88" s="4" t="s">
        <v>595</v>
      </c>
      <c r="P88" s="228">
        <v>44.5</v>
      </c>
      <c r="Q88" s="228">
        <v>38.5</v>
      </c>
      <c r="R88" s="228">
        <f t="shared" si="19"/>
        <v>527</v>
      </c>
      <c r="S88" s="228">
        <f t="shared" si="20"/>
        <v>542</v>
      </c>
      <c r="U88" s="133" t="s">
        <v>473</v>
      </c>
      <c r="V88" s="133" t="s">
        <v>339</v>
      </c>
      <c r="W88" s="130">
        <v>510</v>
      </c>
      <c r="X88" s="130">
        <v>540</v>
      </c>
    </row>
    <row r="89" spans="1:24" ht="19.5" customHeight="1">
      <c r="A89" s="661"/>
      <c r="B89" s="102" t="s">
        <v>473</v>
      </c>
      <c r="C89" s="102" t="s">
        <v>343</v>
      </c>
      <c r="D89" s="637">
        <v>547</v>
      </c>
      <c r="E89" s="638"/>
      <c r="F89" s="638"/>
      <c r="G89" s="638"/>
      <c r="H89" s="638"/>
      <c r="I89" s="639"/>
      <c r="J89" s="18">
        <v>1.41</v>
      </c>
      <c r="K89" s="18">
        <v>1.33</v>
      </c>
      <c r="L89" s="16">
        <f t="shared" si="18"/>
        <v>75.2</v>
      </c>
      <c r="M89" s="103">
        <v>60</v>
      </c>
      <c r="N89" s="116"/>
      <c r="O89" s="4" t="s">
        <v>595</v>
      </c>
      <c r="P89" s="228">
        <v>45</v>
      </c>
      <c r="Q89" s="228">
        <v>41</v>
      </c>
      <c r="R89" s="228">
        <f t="shared" si="19"/>
        <v>545</v>
      </c>
      <c r="S89" s="228">
        <f t="shared" si="20"/>
        <v>560</v>
      </c>
      <c r="U89" s="62" t="s">
        <v>473</v>
      </c>
      <c r="V89" s="62" t="s">
        <v>343</v>
      </c>
      <c r="W89" s="85">
        <v>535</v>
      </c>
      <c r="X89" s="85">
        <v>550</v>
      </c>
    </row>
    <row r="90" spans="1:24" ht="19.5" customHeight="1">
      <c r="A90" s="661"/>
      <c r="B90" s="102" t="s">
        <v>488</v>
      </c>
      <c r="C90" s="102" t="s">
        <v>339</v>
      </c>
      <c r="D90" s="637">
        <v>474</v>
      </c>
      <c r="E90" s="638"/>
      <c r="F90" s="638"/>
      <c r="G90" s="638"/>
      <c r="H90" s="638"/>
      <c r="I90" s="639"/>
      <c r="J90" s="18">
        <v>1.5</v>
      </c>
      <c r="K90" s="18">
        <v>1.63</v>
      </c>
      <c r="L90" s="16">
        <f t="shared" si="18"/>
        <v>61.3</v>
      </c>
      <c r="M90" s="103">
        <v>60</v>
      </c>
      <c r="N90" s="116"/>
      <c r="O90" s="4" t="s">
        <v>595</v>
      </c>
      <c r="P90" s="228">
        <v>41.5</v>
      </c>
      <c r="Q90" s="228">
        <v>36.5</v>
      </c>
      <c r="R90" s="228">
        <f t="shared" si="19"/>
        <v>481</v>
      </c>
      <c r="S90" s="228">
        <f t="shared" si="20"/>
        <v>496</v>
      </c>
      <c r="U90" s="229" t="s">
        <v>488</v>
      </c>
      <c r="V90" s="229" t="s">
        <v>339</v>
      </c>
      <c r="W90" s="85">
        <v>480</v>
      </c>
      <c r="X90" s="85">
        <v>480</v>
      </c>
    </row>
    <row r="91" spans="1:24" ht="19.5" customHeight="1">
      <c r="A91" s="662"/>
      <c r="B91" s="102" t="s">
        <v>488</v>
      </c>
      <c r="C91" s="102" t="s">
        <v>343</v>
      </c>
      <c r="D91" s="637">
        <v>501</v>
      </c>
      <c r="E91" s="638"/>
      <c r="F91" s="638"/>
      <c r="G91" s="638"/>
      <c r="H91" s="638"/>
      <c r="I91" s="639"/>
      <c r="J91" s="18">
        <v>1.77</v>
      </c>
      <c r="K91" s="18">
        <v>1.57</v>
      </c>
      <c r="L91" s="16">
        <f t="shared" si="18"/>
        <v>63.7</v>
      </c>
      <c r="M91" s="103">
        <v>60</v>
      </c>
      <c r="N91" s="116"/>
      <c r="O91" s="4" t="s">
        <v>595</v>
      </c>
      <c r="P91" s="228">
        <v>41.5</v>
      </c>
      <c r="Q91" s="228">
        <v>39</v>
      </c>
      <c r="R91" s="228">
        <f t="shared" si="19"/>
        <v>493</v>
      </c>
      <c r="S91" s="228">
        <f t="shared" si="20"/>
        <v>508</v>
      </c>
      <c r="U91" s="229" t="s">
        <v>488</v>
      </c>
      <c r="V91" s="229" t="s">
        <v>343</v>
      </c>
      <c r="W91" s="85">
        <v>490</v>
      </c>
      <c r="X91" s="85">
        <v>500</v>
      </c>
    </row>
    <row r="92" spans="1:24" ht="19.5" customHeight="1">
      <c r="A92" s="628" t="s">
        <v>608</v>
      </c>
      <c r="B92" s="379" t="s">
        <v>131</v>
      </c>
      <c r="C92" s="102" t="s">
        <v>337</v>
      </c>
      <c r="D92" s="637">
        <v>621</v>
      </c>
      <c r="E92" s="638"/>
      <c r="F92" s="638"/>
      <c r="G92" s="638"/>
      <c r="H92" s="638"/>
      <c r="I92" s="639"/>
      <c r="J92" s="18">
        <v>1.76</v>
      </c>
      <c r="K92" s="18">
        <v>1.63</v>
      </c>
      <c r="L92" s="16">
        <f t="shared" si="18"/>
        <v>61.3</v>
      </c>
      <c r="M92" s="103">
        <v>60</v>
      </c>
      <c r="N92" s="116"/>
      <c r="O92" s="4" t="s">
        <v>595</v>
      </c>
      <c r="P92" s="228">
        <v>51.5</v>
      </c>
      <c r="Q92" s="228">
        <v>44</v>
      </c>
      <c r="R92" s="228">
        <f t="shared" si="19"/>
        <v>638</v>
      </c>
      <c r="S92" s="228">
        <f t="shared" si="20"/>
        <v>653</v>
      </c>
      <c r="U92" s="243" t="s">
        <v>131</v>
      </c>
      <c r="V92" s="229" t="s">
        <v>337</v>
      </c>
      <c r="W92" s="85">
        <v>640</v>
      </c>
      <c r="X92" s="85">
        <v>650</v>
      </c>
    </row>
    <row r="93" spans="1:24" ht="19.5" customHeight="1">
      <c r="A93" s="635"/>
      <c r="B93" s="102" t="s">
        <v>441</v>
      </c>
      <c r="C93" s="102" t="s">
        <v>337</v>
      </c>
      <c r="D93" s="637">
        <v>692</v>
      </c>
      <c r="E93" s="638"/>
      <c r="F93" s="638"/>
      <c r="G93" s="638"/>
      <c r="H93" s="638"/>
      <c r="I93" s="639"/>
      <c r="J93" s="18">
        <v>1.2</v>
      </c>
      <c r="K93" s="18">
        <v>1.1399999999999999</v>
      </c>
      <c r="L93" s="16">
        <f t="shared" si="18"/>
        <v>87.7</v>
      </c>
      <c r="M93" s="103">
        <v>60</v>
      </c>
      <c r="N93" s="116"/>
      <c r="O93" s="4" t="s">
        <v>595</v>
      </c>
      <c r="P93" s="228">
        <v>52</v>
      </c>
      <c r="Q93" s="228">
        <v>46</v>
      </c>
      <c r="R93" s="228">
        <f t="shared" si="19"/>
        <v>654</v>
      </c>
      <c r="S93" s="228">
        <f t="shared" si="20"/>
        <v>669</v>
      </c>
      <c r="U93" s="126" t="s">
        <v>441</v>
      </c>
      <c r="V93" s="126" t="s">
        <v>337</v>
      </c>
      <c r="W93" s="130">
        <v>695</v>
      </c>
      <c r="X93" s="130">
        <v>660</v>
      </c>
    </row>
    <row r="94" spans="1:24" ht="19.5" customHeight="1">
      <c r="A94" s="636"/>
      <c r="B94" s="229" t="s">
        <v>443</v>
      </c>
      <c r="C94" s="229" t="s">
        <v>337</v>
      </c>
      <c r="D94" s="643">
        <v>684</v>
      </c>
      <c r="E94" s="644"/>
      <c r="F94" s="644"/>
      <c r="G94" s="644"/>
      <c r="H94" s="644"/>
      <c r="I94" s="645"/>
      <c r="J94" s="172">
        <v>1.46</v>
      </c>
      <c r="K94" s="172">
        <v>1.41</v>
      </c>
      <c r="L94" s="250">
        <f t="shared" si="18"/>
        <v>70.899999999999991</v>
      </c>
      <c r="M94" s="103">
        <v>60</v>
      </c>
      <c r="N94" s="117"/>
      <c r="O94" s="251" t="s">
        <v>595</v>
      </c>
      <c r="P94" s="228">
        <v>53</v>
      </c>
      <c r="Q94" s="228">
        <v>46.5</v>
      </c>
      <c r="R94" s="228">
        <f t="shared" si="19"/>
        <v>668</v>
      </c>
      <c r="S94" s="228">
        <f t="shared" si="20"/>
        <v>683</v>
      </c>
      <c r="T94" s="57"/>
      <c r="U94" s="229" t="s">
        <v>443</v>
      </c>
      <c r="V94" s="229" t="s">
        <v>337</v>
      </c>
      <c r="W94" s="85">
        <v>680</v>
      </c>
      <c r="X94" s="85">
        <v>670</v>
      </c>
    </row>
    <row r="95" spans="1:24" ht="19.5" customHeight="1">
      <c r="A95" s="628" t="s">
        <v>609</v>
      </c>
      <c r="B95" s="68" t="s">
        <v>455</v>
      </c>
      <c r="C95" s="102" t="s">
        <v>337</v>
      </c>
      <c r="D95" s="637">
        <v>604</v>
      </c>
      <c r="E95" s="638"/>
      <c r="F95" s="638"/>
      <c r="G95" s="638"/>
      <c r="H95" s="638"/>
      <c r="I95" s="639"/>
      <c r="J95" s="35">
        <v>1.79</v>
      </c>
      <c r="K95" s="35">
        <v>1.72</v>
      </c>
      <c r="L95" s="36">
        <f t="shared" si="18"/>
        <v>58.099999999999994</v>
      </c>
      <c r="M95" s="103">
        <v>60</v>
      </c>
      <c r="N95" s="116"/>
      <c r="O95" s="4" t="s">
        <v>595</v>
      </c>
      <c r="P95" s="64">
        <v>49.5</v>
      </c>
      <c r="Q95" s="64">
        <v>42.5</v>
      </c>
      <c r="R95" s="228">
        <f t="shared" si="19"/>
        <v>607</v>
      </c>
      <c r="S95" s="228">
        <f t="shared" si="20"/>
        <v>622</v>
      </c>
      <c r="T95" s="53" t="s">
        <v>610</v>
      </c>
      <c r="U95" s="76" t="s">
        <v>455</v>
      </c>
      <c r="V95" s="34" t="s">
        <v>337</v>
      </c>
      <c r="W95" s="86">
        <v>585</v>
      </c>
      <c r="X95" s="86">
        <v>610</v>
      </c>
    </row>
    <row r="96" spans="1:24" ht="19.5" customHeight="1">
      <c r="A96" s="636"/>
      <c r="B96" s="229" t="s">
        <v>423</v>
      </c>
      <c r="C96" s="229" t="s">
        <v>337</v>
      </c>
      <c r="D96" s="643">
        <v>755</v>
      </c>
      <c r="E96" s="644"/>
      <c r="F96" s="644"/>
      <c r="G96" s="644"/>
      <c r="H96" s="644"/>
      <c r="I96" s="645"/>
      <c r="J96" s="172">
        <v>1.84</v>
      </c>
      <c r="K96" s="172">
        <v>1.56</v>
      </c>
      <c r="L96" s="250">
        <f t="shared" si="18"/>
        <v>64.099999999999994</v>
      </c>
      <c r="M96" s="228">
        <v>50</v>
      </c>
      <c r="N96" s="117"/>
      <c r="O96" s="251" t="s">
        <v>595</v>
      </c>
      <c r="P96" s="228">
        <v>55.5</v>
      </c>
      <c r="Q96" s="228">
        <v>50.5</v>
      </c>
      <c r="R96" s="228">
        <f t="shared" si="19"/>
        <v>717</v>
      </c>
      <c r="S96" s="228">
        <f t="shared" si="20"/>
        <v>730</v>
      </c>
      <c r="T96" s="57"/>
      <c r="U96" s="34" t="s">
        <v>423</v>
      </c>
      <c r="V96" s="34" t="s">
        <v>337</v>
      </c>
      <c r="W96" s="82">
        <v>750</v>
      </c>
      <c r="X96" s="82">
        <v>730</v>
      </c>
    </row>
    <row r="97" spans="1:24" ht="19.5" customHeight="1">
      <c r="A97" s="628" t="s">
        <v>611</v>
      </c>
      <c r="B97" s="102" t="s">
        <v>135</v>
      </c>
      <c r="C97" s="102" t="s">
        <v>337</v>
      </c>
      <c r="D97" s="663">
        <v>527</v>
      </c>
      <c r="E97" s="664"/>
      <c r="F97" s="664"/>
      <c r="G97" s="664"/>
      <c r="H97" s="664"/>
      <c r="I97" s="665"/>
      <c r="J97" s="18">
        <v>1.51</v>
      </c>
      <c r="K97" s="18">
        <v>1.46</v>
      </c>
      <c r="L97" s="16">
        <f t="shared" si="18"/>
        <v>68.5</v>
      </c>
      <c r="M97" s="103">
        <v>60</v>
      </c>
      <c r="N97" s="116"/>
      <c r="O97" s="4" t="s">
        <v>595</v>
      </c>
      <c r="P97" s="228">
        <v>44.5</v>
      </c>
      <c r="Q97" s="228">
        <v>39</v>
      </c>
      <c r="R97" s="228">
        <f t="shared" si="19"/>
        <v>529</v>
      </c>
      <c r="S97" s="228">
        <f t="shared" si="20"/>
        <v>544</v>
      </c>
      <c r="U97" s="229" t="s">
        <v>135</v>
      </c>
      <c r="V97" s="62" t="s">
        <v>337</v>
      </c>
      <c r="W97" s="85">
        <v>525</v>
      </c>
      <c r="X97" s="85">
        <v>530</v>
      </c>
    </row>
    <row r="98" spans="1:24" ht="19.5" customHeight="1">
      <c r="A98" s="636"/>
      <c r="B98" s="102" t="s">
        <v>74</v>
      </c>
      <c r="C98" s="102" t="s">
        <v>337</v>
      </c>
      <c r="D98" s="663">
        <v>510</v>
      </c>
      <c r="E98" s="664"/>
      <c r="F98" s="664"/>
      <c r="G98" s="664"/>
      <c r="H98" s="664"/>
      <c r="I98" s="665"/>
      <c r="J98" s="18">
        <v>1.1599999999999999</v>
      </c>
      <c r="K98" s="18">
        <v>1.1399999999999999</v>
      </c>
      <c r="L98" s="16">
        <f t="shared" si="18"/>
        <v>87.7</v>
      </c>
      <c r="M98" s="103">
        <v>60</v>
      </c>
      <c r="N98" s="116"/>
      <c r="O98" s="4" t="s">
        <v>595</v>
      </c>
      <c r="P98" s="228">
        <v>42</v>
      </c>
      <c r="Q98" s="228">
        <v>38.5</v>
      </c>
      <c r="R98" s="228">
        <f t="shared" si="19"/>
        <v>497</v>
      </c>
      <c r="S98" s="228">
        <f t="shared" si="20"/>
        <v>512</v>
      </c>
      <c r="U98" s="60" t="s">
        <v>74</v>
      </c>
      <c r="V98" s="60" t="s">
        <v>337</v>
      </c>
      <c r="W98" s="82">
        <v>495</v>
      </c>
      <c r="X98" s="82">
        <v>520</v>
      </c>
    </row>
    <row r="99" spans="1:24" ht="19.5" customHeight="1">
      <c r="A99" s="379" t="s">
        <v>612</v>
      </c>
      <c r="B99" s="229" t="s">
        <v>485</v>
      </c>
      <c r="C99" s="229" t="s">
        <v>337</v>
      </c>
      <c r="D99" s="632">
        <v>544</v>
      </c>
      <c r="E99" s="633"/>
      <c r="F99" s="633"/>
      <c r="G99" s="633"/>
      <c r="H99" s="633"/>
      <c r="I99" s="634"/>
      <c r="J99" s="172">
        <v>1.49</v>
      </c>
      <c r="K99" s="172">
        <v>1.45</v>
      </c>
      <c r="L99" s="250">
        <f t="shared" si="18"/>
        <v>69</v>
      </c>
      <c r="M99" s="103">
        <v>60</v>
      </c>
      <c r="N99" s="117"/>
      <c r="O99" s="251" t="s">
        <v>595</v>
      </c>
      <c r="P99" s="228">
        <v>44.5</v>
      </c>
      <c r="Q99" s="228">
        <v>40</v>
      </c>
      <c r="R99" s="228">
        <f t="shared" si="19"/>
        <v>534</v>
      </c>
      <c r="S99" s="228">
        <f t="shared" si="20"/>
        <v>549</v>
      </c>
      <c r="T99" s="57"/>
      <c r="U99" s="34" t="s">
        <v>485</v>
      </c>
      <c r="V99" s="60" t="s">
        <v>337</v>
      </c>
      <c r="W99" s="82">
        <v>515</v>
      </c>
      <c r="X99" s="82">
        <v>540</v>
      </c>
    </row>
    <row r="100" spans="1:24" ht="19.5" customHeight="1">
      <c r="A100" s="628" t="s">
        <v>613</v>
      </c>
      <c r="B100" s="102" t="s">
        <v>54</v>
      </c>
      <c r="C100" s="102" t="s">
        <v>337</v>
      </c>
      <c r="D100" s="637">
        <v>787</v>
      </c>
      <c r="E100" s="638"/>
      <c r="F100" s="638"/>
      <c r="G100" s="638"/>
      <c r="H100" s="638"/>
      <c r="I100" s="639"/>
      <c r="J100" s="18">
        <v>1.82</v>
      </c>
      <c r="K100" s="18">
        <v>1.44</v>
      </c>
      <c r="L100" s="16">
        <f t="shared" si="18"/>
        <v>69.399999999999991</v>
      </c>
      <c r="M100" s="103">
        <v>50</v>
      </c>
      <c r="N100" s="116"/>
      <c r="O100" s="4" t="s">
        <v>595</v>
      </c>
      <c r="P100" s="228">
        <v>59.5</v>
      </c>
      <c r="Q100" s="228">
        <v>46</v>
      </c>
      <c r="R100" s="228">
        <f t="shared" si="19"/>
        <v>746</v>
      </c>
      <c r="S100" s="228">
        <f t="shared" si="20"/>
        <v>759</v>
      </c>
      <c r="U100" s="229" t="s">
        <v>54</v>
      </c>
      <c r="V100" s="229" t="s">
        <v>337</v>
      </c>
      <c r="W100" s="85">
        <v>775</v>
      </c>
      <c r="X100" s="85">
        <v>760</v>
      </c>
    </row>
    <row r="101" spans="1:24" ht="19.5" customHeight="1">
      <c r="A101" s="635"/>
      <c r="B101" s="229" t="s">
        <v>476</v>
      </c>
      <c r="C101" s="229" t="s">
        <v>337</v>
      </c>
      <c r="D101" s="632">
        <v>565</v>
      </c>
      <c r="E101" s="633"/>
      <c r="F101" s="633"/>
      <c r="G101" s="633"/>
      <c r="H101" s="633"/>
      <c r="I101" s="634"/>
      <c r="J101" s="172">
        <v>2.16</v>
      </c>
      <c r="K101" s="172">
        <v>1.89</v>
      </c>
      <c r="L101" s="250">
        <f t="shared" si="18"/>
        <v>52.900000000000006</v>
      </c>
      <c r="M101" s="103">
        <v>60</v>
      </c>
      <c r="N101" s="117"/>
      <c r="O101" s="251" t="s">
        <v>595</v>
      </c>
      <c r="P101" s="228">
        <v>50.5</v>
      </c>
      <c r="Q101" s="228">
        <v>41.5</v>
      </c>
      <c r="R101" s="228">
        <f t="shared" si="19"/>
        <v>615</v>
      </c>
      <c r="S101" s="228">
        <f t="shared" si="20"/>
        <v>630</v>
      </c>
      <c r="T101" s="57"/>
      <c r="U101" s="229" t="s">
        <v>476</v>
      </c>
      <c r="V101" s="62" t="s">
        <v>337</v>
      </c>
      <c r="W101" s="85">
        <v>610</v>
      </c>
      <c r="X101" s="85">
        <v>620</v>
      </c>
    </row>
    <row r="102" spans="1:24" ht="19.5" customHeight="1">
      <c r="A102" s="635"/>
      <c r="B102" s="128" t="s">
        <v>76</v>
      </c>
      <c r="C102" s="128" t="s">
        <v>337</v>
      </c>
      <c r="D102" s="640">
        <v>440</v>
      </c>
      <c r="E102" s="641"/>
      <c r="F102" s="641"/>
      <c r="G102" s="641"/>
      <c r="H102" s="641"/>
      <c r="I102" s="642"/>
      <c r="J102" s="193">
        <v>1.1000000000000001</v>
      </c>
      <c r="K102" s="193">
        <v>1.06</v>
      </c>
      <c r="L102" s="194">
        <f t="shared" si="18"/>
        <v>94.3</v>
      </c>
      <c r="M102" s="103">
        <v>60</v>
      </c>
      <c r="N102" s="117"/>
      <c r="O102" s="37" t="s">
        <v>595</v>
      </c>
      <c r="P102" s="64">
        <v>37.5</v>
      </c>
      <c r="Q102" s="64">
        <v>33</v>
      </c>
      <c r="R102" s="64">
        <f t="shared" si="19"/>
        <v>416</v>
      </c>
      <c r="S102" s="64">
        <f t="shared" si="20"/>
        <v>431</v>
      </c>
      <c r="U102" s="128" t="s">
        <v>76</v>
      </c>
      <c r="V102" s="128" t="s">
        <v>337</v>
      </c>
      <c r="W102" s="129">
        <v>410</v>
      </c>
      <c r="X102" s="129">
        <v>410</v>
      </c>
    </row>
    <row r="103" spans="1:24" ht="19.5" customHeight="1">
      <c r="A103" s="636"/>
      <c r="B103" s="102" t="s">
        <v>502</v>
      </c>
      <c r="C103" s="102" t="s">
        <v>337</v>
      </c>
      <c r="D103" s="637">
        <v>426</v>
      </c>
      <c r="E103" s="638"/>
      <c r="F103" s="638"/>
      <c r="G103" s="638"/>
      <c r="H103" s="638"/>
      <c r="I103" s="639"/>
      <c r="J103" s="18">
        <v>1.23</v>
      </c>
      <c r="K103" s="18">
        <v>1.2</v>
      </c>
      <c r="L103" s="16">
        <f t="shared" si="18"/>
        <v>83.3</v>
      </c>
      <c r="M103" s="103">
        <v>60</v>
      </c>
      <c r="N103" s="116"/>
      <c r="O103" s="4" t="s">
        <v>595</v>
      </c>
      <c r="P103" s="228">
        <v>37.5</v>
      </c>
      <c r="Q103" s="228">
        <v>33.5</v>
      </c>
      <c r="R103" s="228">
        <f t="shared" si="19"/>
        <v>418</v>
      </c>
      <c r="S103" s="228">
        <f t="shared" si="20"/>
        <v>433</v>
      </c>
      <c r="U103" s="128" t="s">
        <v>502</v>
      </c>
      <c r="V103" s="128" t="s">
        <v>337</v>
      </c>
      <c r="W103" s="129">
        <v>415</v>
      </c>
      <c r="X103" s="129">
        <v>420</v>
      </c>
    </row>
    <row r="104" spans="1:24" ht="19.5" customHeight="1">
      <c r="A104" s="628" t="s">
        <v>614</v>
      </c>
      <c r="B104" s="128" t="s">
        <v>614</v>
      </c>
      <c r="C104" s="128" t="s">
        <v>337</v>
      </c>
      <c r="D104" s="640">
        <v>467</v>
      </c>
      <c r="E104" s="641"/>
      <c r="F104" s="641"/>
      <c r="G104" s="641"/>
      <c r="H104" s="641"/>
      <c r="I104" s="642"/>
      <c r="J104" s="193">
        <v>1.24</v>
      </c>
      <c r="K104" s="193">
        <v>1.19</v>
      </c>
      <c r="L104" s="194">
        <f>(FIXED(1/K104,3))*100</f>
        <v>84</v>
      </c>
      <c r="M104" s="103">
        <v>60</v>
      </c>
      <c r="N104" s="117"/>
      <c r="O104" s="37" t="s">
        <v>595</v>
      </c>
      <c r="P104" s="64">
        <v>44</v>
      </c>
      <c r="Q104" s="64">
        <v>39.5</v>
      </c>
      <c r="R104" s="64">
        <f t="shared" si="19"/>
        <v>526</v>
      </c>
      <c r="S104" s="64">
        <f t="shared" si="20"/>
        <v>541</v>
      </c>
      <c r="U104" s="128" t="s">
        <v>614</v>
      </c>
      <c r="V104" s="128" t="s">
        <v>337</v>
      </c>
      <c r="W104" s="129">
        <v>515</v>
      </c>
      <c r="X104" s="129">
        <v>530</v>
      </c>
    </row>
    <row r="105" spans="1:24" ht="19.5" customHeight="1">
      <c r="A105" s="636"/>
      <c r="B105" s="128" t="s">
        <v>615</v>
      </c>
      <c r="C105" s="128" t="s">
        <v>337</v>
      </c>
      <c r="D105" s="643">
        <v>503</v>
      </c>
      <c r="E105" s="644"/>
      <c r="F105" s="644"/>
      <c r="G105" s="644"/>
      <c r="H105" s="644"/>
      <c r="I105" s="645"/>
      <c r="J105" s="193">
        <v>1.1200000000000001</v>
      </c>
      <c r="K105" s="193">
        <v>1.1200000000000001</v>
      </c>
      <c r="L105" s="194">
        <f>(FIXED(1/K105,3))*100</f>
        <v>89.3</v>
      </c>
      <c r="M105" s="103">
        <v>60</v>
      </c>
      <c r="N105" s="117"/>
      <c r="O105" s="4" t="s">
        <v>595</v>
      </c>
      <c r="P105" s="64">
        <v>39.5</v>
      </c>
      <c r="Q105" s="64">
        <v>35</v>
      </c>
      <c r="R105" s="228">
        <f t="shared" si="19"/>
        <v>450</v>
      </c>
      <c r="S105" s="64">
        <f t="shared" si="20"/>
        <v>465</v>
      </c>
      <c r="U105" s="128" t="s">
        <v>615</v>
      </c>
      <c r="V105" s="128" t="s">
        <v>337</v>
      </c>
      <c r="W105" s="129">
        <v>450</v>
      </c>
      <c r="X105" s="129">
        <v>460</v>
      </c>
    </row>
    <row r="106" spans="1:24" ht="19.5" customHeight="1">
      <c r="A106" s="379" t="s">
        <v>616</v>
      </c>
      <c r="B106" s="229" t="s">
        <v>594</v>
      </c>
      <c r="C106" s="229" t="s">
        <v>337</v>
      </c>
      <c r="D106" s="632">
        <v>718</v>
      </c>
      <c r="E106" s="633"/>
      <c r="F106" s="633"/>
      <c r="G106" s="633"/>
      <c r="H106" s="633"/>
      <c r="I106" s="634"/>
      <c r="J106" s="172">
        <v>1.89</v>
      </c>
      <c r="K106" s="172">
        <v>1.63</v>
      </c>
      <c r="L106" s="250">
        <f>(FIXED(1/K106,3))*100</f>
        <v>61.3</v>
      </c>
      <c r="M106" s="103">
        <v>60</v>
      </c>
      <c r="N106" s="117"/>
      <c r="O106" s="365" t="s">
        <v>617</v>
      </c>
      <c r="P106" s="228">
        <v>55</v>
      </c>
      <c r="Q106" s="228">
        <v>56.5</v>
      </c>
      <c r="R106" s="228">
        <f>INT((O$23+((P106-50)*P$23/10))*1.4+(Q106/65*300))</f>
        <v>739</v>
      </c>
      <c r="S106" s="228">
        <f>ROUND(R106-M106*NORMSINV(0.4),0)</f>
        <v>754</v>
      </c>
      <c r="T106" s="57"/>
      <c r="U106" s="229" t="s">
        <v>594</v>
      </c>
      <c r="V106" s="62" t="s">
        <v>337</v>
      </c>
      <c r="W106" s="85">
        <v>720</v>
      </c>
      <c r="X106" s="85">
        <v>730</v>
      </c>
    </row>
    <row r="108" spans="1:24" ht="14.25">
      <c r="J108" s="63"/>
      <c r="K108" s="122"/>
      <c r="L108" s="123"/>
      <c r="M108" s="63"/>
    </row>
    <row r="109" spans="1:24">
      <c r="P109" s="53" t="s">
        <v>618</v>
      </c>
      <c r="R109" s="53" t="s">
        <v>619</v>
      </c>
    </row>
    <row r="110" spans="1:24">
      <c r="P110" s="53" t="s">
        <v>620</v>
      </c>
      <c r="R110" s="53" t="s">
        <v>621</v>
      </c>
    </row>
    <row r="111" spans="1:24">
      <c r="P111" s="53" t="s">
        <v>622</v>
      </c>
    </row>
    <row r="117" spans="11:12">
      <c r="K117" s="63"/>
      <c r="L117" s="63"/>
    </row>
  </sheetData>
  <mergeCells count="114">
    <mergeCell ref="D106:I106"/>
    <mergeCell ref="A1:T1"/>
    <mergeCell ref="D5:I5"/>
    <mergeCell ref="D6:I6"/>
    <mergeCell ref="D7:I7"/>
    <mergeCell ref="D8:I8"/>
    <mergeCell ref="D9:I9"/>
    <mergeCell ref="D16:I16"/>
    <mergeCell ref="D17:I17"/>
    <mergeCell ref="D18:I18"/>
    <mergeCell ref="D19:I19"/>
    <mergeCell ref="D20:I20"/>
    <mergeCell ref="D21:I21"/>
    <mergeCell ref="D10:I10"/>
    <mergeCell ref="D11:I11"/>
    <mergeCell ref="D12:I12"/>
    <mergeCell ref="D13:I13"/>
    <mergeCell ref="D14:I14"/>
    <mergeCell ref="D15:I15"/>
    <mergeCell ref="O21:P21"/>
    <mergeCell ref="D22:I22"/>
    <mergeCell ref="D23:I23"/>
    <mergeCell ref="D25:I25"/>
    <mergeCell ref="D32:I32"/>
    <mergeCell ref="D93:I93"/>
    <mergeCell ref="D94:I94"/>
    <mergeCell ref="D62:I62"/>
    <mergeCell ref="D63:I63"/>
    <mergeCell ref="D75:I75"/>
    <mergeCell ref="D76:I76"/>
    <mergeCell ref="D84:I84"/>
    <mergeCell ref="D28:I28"/>
    <mergeCell ref="D34:I34"/>
    <mergeCell ref="D35:I35"/>
    <mergeCell ref="D70:I70"/>
    <mergeCell ref="D71:I71"/>
    <mergeCell ref="D36:I36"/>
    <mergeCell ref="D37:I37"/>
    <mergeCell ref="D79:I79"/>
    <mergeCell ref="D38:I38"/>
    <mergeCell ref="D39:I39"/>
    <mergeCell ref="D58:I58"/>
    <mergeCell ref="D45:I45"/>
    <mergeCell ref="D46:I46"/>
    <mergeCell ref="D47:I47"/>
    <mergeCell ref="D48:I48"/>
    <mergeCell ref="D49:I49"/>
    <mergeCell ref="D33:I33"/>
    <mergeCell ref="D27:I27"/>
    <mergeCell ref="D26:I26"/>
    <mergeCell ref="D29:I29"/>
    <mergeCell ref="D31:I31"/>
    <mergeCell ref="D30:I30"/>
    <mergeCell ref="D64:I64"/>
    <mergeCell ref="D65:I65"/>
    <mergeCell ref="D69:I69"/>
    <mergeCell ref="D52:I52"/>
    <mergeCell ref="D85:I85"/>
    <mergeCell ref="D40:I40"/>
    <mergeCell ref="D41:I41"/>
    <mergeCell ref="D60:I60"/>
    <mergeCell ref="D61:I61"/>
    <mergeCell ref="D82:I82"/>
    <mergeCell ref="D83:I83"/>
    <mergeCell ref="D73:I73"/>
    <mergeCell ref="D74:I74"/>
    <mergeCell ref="D53:I53"/>
    <mergeCell ref="D66:I66"/>
    <mergeCell ref="D50:I50"/>
    <mergeCell ref="D51:I51"/>
    <mergeCell ref="D72:I72"/>
    <mergeCell ref="D80:I80"/>
    <mergeCell ref="D81:I81"/>
    <mergeCell ref="D59:I59"/>
    <mergeCell ref="D42:I42"/>
    <mergeCell ref="D43:I43"/>
    <mergeCell ref="D44:I44"/>
    <mergeCell ref="D77:I77"/>
    <mergeCell ref="D68:I68"/>
    <mergeCell ref="D104:I104"/>
    <mergeCell ref="D105:I105"/>
    <mergeCell ref="D102:I102"/>
    <mergeCell ref="D103:I103"/>
    <mergeCell ref="D54:I54"/>
    <mergeCell ref="D55:I55"/>
    <mergeCell ref="D56:I56"/>
    <mergeCell ref="D57:I57"/>
    <mergeCell ref="D67:I67"/>
    <mergeCell ref="D99:I99"/>
    <mergeCell ref="D98:I98"/>
    <mergeCell ref="D78:I78"/>
    <mergeCell ref="D90:I90"/>
    <mergeCell ref="D91:I91"/>
    <mergeCell ref="D89:I89"/>
    <mergeCell ref="D101:I101"/>
    <mergeCell ref="D97:I97"/>
    <mergeCell ref="D92:I92"/>
    <mergeCell ref="D86:I86"/>
    <mergeCell ref="D87:I87"/>
    <mergeCell ref="D88:I88"/>
    <mergeCell ref="D100:I100"/>
    <mergeCell ref="D96:I96"/>
    <mergeCell ref="D95:I95"/>
    <mergeCell ref="A104:A105"/>
    <mergeCell ref="A70:A78"/>
    <mergeCell ref="A79:A91"/>
    <mergeCell ref="A92:A94"/>
    <mergeCell ref="A95:A96"/>
    <mergeCell ref="A97:A98"/>
    <mergeCell ref="A100:A103"/>
    <mergeCell ref="A26:A31"/>
    <mergeCell ref="A32:A33"/>
    <mergeCell ref="A34:A57"/>
    <mergeCell ref="A58:A69"/>
  </mergeCells>
  <phoneticPr fontId="9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276"/>
  <sheetViews>
    <sheetView topLeftCell="A172" zoomScaleNormal="100" workbookViewId="0">
      <selection activeCell="G39" sqref="G39"/>
    </sheetView>
  </sheetViews>
  <sheetFormatPr defaultRowHeight="13.5"/>
  <cols>
    <col min="1" max="1" width="14.875" customWidth="1"/>
    <col min="2" max="2" width="7" customWidth="1"/>
    <col min="3" max="8" width="5.625" customWidth="1"/>
    <col min="9" max="10" width="8" customWidth="1"/>
    <col min="12" max="12" width="9.625" customWidth="1"/>
    <col min="13" max="15" width="8.75" customWidth="1"/>
    <col min="16" max="16" width="10.875" customWidth="1"/>
    <col min="17" max="17" width="4.5" customWidth="1"/>
    <col min="18" max="18" width="10.25" customWidth="1"/>
    <col min="19" max="19" width="11.625" customWidth="1"/>
    <col min="20" max="20" width="3.875" customWidth="1"/>
    <col min="21" max="22" width="18.5" customWidth="1"/>
    <col min="23" max="23" width="15.125" customWidth="1"/>
    <col min="24" max="24" width="13.625" customWidth="1"/>
    <col min="25" max="25" width="11.5" customWidth="1"/>
    <col min="28" max="34" width="6.625" customWidth="1"/>
  </cols>
  <sheetData>
    <row r="1" spans="1:34" ht="26.25" customHeight="1">
      <c r="A1" s="625" t="s">
        <v>313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</row>
    <row r="2" spans="1:34">
      <c r="AB2" s="5"/>
      <c r="AC2" s="5"/>
      <c r="AD2" s="5"/>
      <c r="AE2" s="5"/>
      <c r="AF2" s="5"/>
      <c r="AG2" s="5"/>
      <c r="AH2" s="5"/>
    </row>
    <row r="3" spans="1:34" ht="18.75" customHeight="1">
      <c r="A3" s="391" t="s">
        <v>314</v>
      </c>
      <c r="B3" s="391"/>
      <c r="AB3" s="273"/>
      <c r="AC3" s="274"/>
      <c r="AD3" s="275"/>
      <c r="AE3" s="275"/>
      <c r="AF3" s="275"/>
      <c r="AG3" s="276"/>
      <c r="AH3" s="276"/>
    </row>
    <row r="4" spans="1:34" ht="14.25" customHeight="1">
      <c r="S4" t="s">
        <v>315</v>
      </c>
      <c r="U4" t="s">
        <v>316</v>
      </c>
    </row>
    <row r="5" spans="1:34" ht="20.100000000000001" customHeight="1">
      <c r="A5" s="379" t="s">
        <v>80</v>
      </c>
      <c r="B5" s="243" t="s">
        <v>317</v>
      </c>
      <c r="C5" s="379" t="s">
        <v>82</v>
      </c>
      <c r="D5" s="379" t="s">
        <v>83</v>
      </c>
      <c r="E5" s="379"/>
      <c r="F5" s="379" t="s">
        <v>84</v>
      </c>
      <c r="G5" s="379" t="s">
        <v>85</v>
      </c>
      <c r="H5" s="379" t="s">
        <v>86</v>
      </c>
      <c r="I5" s="379" t="s">
        <v>87</v>
      </c>
      <c r="J5" s="379" t="s">
        <v>88</v>
      </c>
      <c r="K5" s="379" t="s">
        <v>318</v>
      </c>
      <c r="L5" s="379" t="s">
        <v>89</v>
      </c>
      <c r="M5" s="626" t="s">
        <v>319</v>
      </c>
      <c r="N5" s="627"/>
      <c r="O5" s="379" t="s">
        <v>320</v>
      </c>
      <c r="P5" s="10" t="s">
        <v>321</v>
      </c>
      <c r="Q5" s="8" t="s">
        <v>322</v>
      </c>
      <c r="R5" s="8" t="s">
        <v>323</v>
      </c>
      <c r="S5" s="379" t="s">
        <v>324</v>
      </c>
      <c r="T5" s="626" t="s">
        <v>325</v>
      </c>
      <c r="U5" s="631"/>
      <c r="V5" s="627"/>
      <c r="W5" s="243" t="s">
        <v>326</v>
      </c>
      <c r="X5" s="243" t="s">
        <v>327</v>
      </c>
      <c r="Y5" s="243" t="s">
        <v>321</v>
      </c>
      <c r="Z5" s="243" t="s">
        <v>328</v>
      </c>
      <c r="AB5" s="150" t="s">
        <v>329</v>
      </c>
      <c r="AC5" s="151" t="s">
        <v>330</v>
      </c>
      <c r="AD5" s="152" t="s">
        <v>331</v>
      </c>
      <c r="AE5" s="152" t="s">
        <v>332</v>
      </c>
      <c r="AF5" s="152" t="s">
        <v>333</v>
      </c>
      <c r="AG5" s="153" t="s">
        <v>334</v>
      </c>
      <c r="AH5" s="153" t="s">
        <v>335</v>
      </c>
    </row>
    <row r="6" spans="1:34" ht="20.100000000000001" customHeight="1">
      <c r="A6" s="52" t="s">
        <v>336</v>
      </c>
      <c r="B6" s="228">
        <v>281</v>
      </c>
      <c r="C6" s="231">
        <v>80</v>
      </c>
      <c r="D6" s="230">
        <v>78</v>
      </c>
      <c r="E6" s="228" t="s">
        <v>337</v>
      </c>
      <c r="F6" s="230">
        <v>76</v>
      </c>
      <c r="G6" s="230">
        <v>95</v>
      </c>
      <c r="H6" s="230">
        <v>92</v>
      </c>
      <c r="I6" s="230">
        <f t="shared" ref="I6:I17" si="0">SUM(C6,D6,F6)</f>
        <v>234</v>
      </c>
      <c r="J6" s="230">
        <f t="shared" ref="J6:J17" si="1">SUM(C6,D6,F6,G6,H6)</f>
        <v>421</v>
      </c>
      <c r="K6" s="230">
        <f>FIXED(J6*1.4,0)+B6</f>
        <v>870</v>
      </c>
      <c r="L6" s="229" t="s">
        <v>14</v>
      </c>
      <c r="M6" s="230">
        <f>NORMSDIST((U$6-K6)/Z$6)*100</f>
        <v>0.14412419173400134</v>
      </c>
      <c r="N6" s="230">
        <f>NORMSDIST((V$6-K6)/Z$6)*100</f>
        <v>2.6189844940452685</v>
      </c>
      <c r="O6" s="229" t="s">
        <v>338</v>
      </c>
      <c r="P6" s="41">
        <f>Y$6</f>
        <v>57.9</v>
      </c>
      <c r="Q6" s="30" t="s">
        <v>338</v>
      </c>
      <c r="R6" s="225"/>
      <c r="S6" s="379" t="s">
        <v>14</v>
      </c>
      <c r="T6" s="379" t="s">
        <v>339</v>
      </c>
      <c r="U6" s="40">
        <v>721</v>
      </c>
      <c r="V6" s="40">
        <v>773</v>
      </c>
      <c r="W6" s="148">
        <v>2.4696969696969697</v>
      </c>
      <c r="X6" s="196">
        <f t="shared" ref="X6:X18" si="2">ROUND(AG6/AH6,3)</f>
        <v>1.728</v>
      </c>
      <c r="Y6" s="197">
        <f t="shared" ref="Y6:Y18" si="3">(FIXED(1/X6,3))*100</f>
        <v>57.9</v>
      </c>
      <c r="Z6" s="104">
        <v>50</v>
      </c>
      <c r="AB6" s="278">
        <v>2.4696969696969697</v>
      </c>
      <c r="AC6" s="279">
        <v>-2</v>
      </c>
      <c r="AD6" s="155">
        <v>0.71940298507462686</v>
      </c>
      <c r="AE6" s="155">
        <v>0.74768518518518523</v>
      </c>
      <c r="AF6" s="155">
        <v>0.76249999999999996</v>
      </c>
      <c r="AG6" s="280">
        <v>254</v>
      </c>
      <c r="AH6" s="280">
        <v>147</v>
      </c>
    </row>
    <row r="7" spans="1:34" ht="20.100000000000001" customHeight="1">
      <c r="A7" s="52" t="s">
        <v>340</v>
      </c>
      <c r="B7" s="228">
        <v>272</v>
      </c>
      <c r="C7" s="231">
        <v>80</v>
      </c>
      <c r="D7" s="230">
        <v>67</v>
      </c>
      <c r="E7" s="228" t="s">
        <v>337</v>
      </c>
      <c r="F7" s="230">
        <v>77</v>
      </c>
      <c r="G7" s="230">
        <v>100</v>
      </c>
      <c r="H7" s="230">
        <v>88</v>
      </c>
      <c r="I7" s="230">
        <f t="shared" si="0"/>
        <v>224</v>
      </c>
      <c r="J7" s="230">
        <f t="shared" si="1"/>
        <v>412</v>
      </c>
      <c r="K7" s="230">
        <f>FIXED(J7*1.4,0)+B7</f>
        <v>849</v>
      </c>
      <c r="L7" s="229" t="s">
        <v>16</v>
      </c>
      <c r="M7" s="230">
        <f>NORMSDIST((U$7-K7)/Z$7)*100</f>
        <v>0.7760253550553643</v>
      </c>
      <c r="N7" s="230">
        <f>NORMSDIST((V$7-K7)/Z$7)*100</f>
        <v>5.0502583474103702</v>
      </c>
      <c r="O7" s="229" t="s">
        <v>338</v>
      </c>
      <c r="P7" s="41">
        <f>Y$7</f>
        <v>61.8</v>
      </c>
      <c r="Q7" s="30" t="s">
        <v>338</v>
      </c>
      <c r="R7" s="226"/>
      <c r="S7" s="379" t="s">
        <v>16</v>
      </c>
      <c r="T7" s="379" t="s">
        <v>339</v>
      </c>
      <c r="U7" s="40">
        <v>728</v>
      </c>
      <c r="V7" s="40">
        <v>767</v>
      </c>
      <c r="W7" s="148">
        <v>1.9621212121212122</v>
      </c>
      <c r="X7" s="196">
        <f t="shared" si="2"/>
        <v>1.619</v>
      </c>
      <c r="Y7" s="197">
        <f t="shared" si="3"/>
        <v>61.8</v>
      </c>
      <c r="Z7" s="104">
        <v>50</v>
      </c>
      <c r="AB7" s="278">
        <v>1.9621212121212122</v>
      </c>
      <c r="AC7" s="279">
        <v>-3</v>
      </c>
      <c r="AD7" s="155">
        <v>0.77304964539007093</v>
      </c>
      <c r="AE7" s="155">
        <v>0.80821917808219179</v>
      </c>
      <c r="AF7" s="155">
        <v>0.79076923076923078</v>
      </c>
      <c r="AG7" s="280">
        <v>225</v>
      </c>
      <c r="AH7" s="280">
        <v>139</v>
      </c>
    </row>
    <row r="8" spans="1:34" ht="20.100000000000001" customHeight="1">
      <c r="A8" s="52" t="s">
        <v>341</v>
      </c>
      <c r="B8" s="228">
        <v>290</v>
      </c>
      <c r="C8" s="231">
        <v>80</v>
      </c>
      <c r="D8" s="230">
        <v>60</v>
      </c>
      <c r="E8" s="228" t="s">
        <v>342</v>
      </c>
      <c r="F8" s="230">
        <v>64</v>
      </c>
      <c r="G8" s="230">
        <v>95</v>
      </c>
      <c r="H8" s="230">
        <v>80</v>
      </c>
      <c r="I8" s="230">
        <f t="shared" si="0"/>
        <v>204</v>
      </c>
      <c r="J8" s="230">
        <f t="shared" si="1"/>
        <v>379</v>
      </c>
      <c r="K8" s="230">
        <f>FIXED(J8*1.4,0)+B8</f>
        <v>821</v>
      </c>
      <c r="L8" s="229" t="s">
        <v>16</v>
      </c>
      <c r="M8" s="230">
        <f>NORMSDIST((U$8-K8)/Z$8)*100</f>
        <v>4.2716220791328912</v>
      </c>
      <c r="N8" s="230">
        <f>NORMSDIST((V$8-K8)/Z$8)*100</f>
        <v>13.135688104273068</v>
      </c>
      <c r="O8" s="229" t="s">
        <v>338</v>
      </c>
      <c r="P8" s="41">
        <f>Y$8</f>
        <v>68.300000000000011</v>
      </c>
      <c r="Q8" s="30" t="s">
        <v>338</v>
      </c>
      <c r="R8" s="226"/>
      <c r="S8" s="379" t="s">
        <v>16</v>
      </c>
      <c r="T8" s="379" t="s">
        <v>343</v>
      </c>
      <c r="U8" s="40">
        <v>735</v>
      </c>
      <c r="V8" s="40">
        <v>765</v>
      </c>
      <c r="W8" s="148">
        <v>1.71900826446281</v>
      </c>
      <c r="X8" s="196">
        <f t="shared" si="2"/>
        <v>1.464</v>
      </c>
      <c r="Y8" s="197">
        <f t="shared" si="3"/>
        <v>68.300000000000011</v>
      </c>
      <c r="Z8" s="104">
        <v>50</v>
      </c>
      <c r="AB8" s="278">
        <v>1.71900826446281</v>
      </c>
      <c r="AC8" s="279">
        <v>-15</v>
      </c>
      <c r="AD8" s="155">
        <v>0.875</v>
      </c>
      <c r="AE8" s="155">
        <v>0.85238095238095235</v>
      </c>
      <c r="AF8" s="155">
        <v>0.82608695652173914</v>
      </c>
      <c r="AG8" s="280">
        <v>183</v>
      </c>
      <c r="AH8" s="280">
        <v>125</v>
      </c>
    </row>
    <row r="9" spans="1:34" ht="20.100000000000001" customHeight="1">
      <c r="A9" s="52" t="s">
        <v>344</v>
      </c>
      <c r="B9" s="101">
        <v>253</v>
      </c>
      <c r="C9" s="231">
        <v>75</v>
      </c>
      <c r="D9" s="230">
        <v>69</v>
      </c>
      <c r="E9" s="228" t="s">
        <v>337</v>
      </c>
      <c r="F9" s="230">
        <v>65</v>
      </c>
      <c r="G9" s="230">
        <v>85</v>
      </c>
      <c r="H9" s="230">
        <v>76</v>
      </c>
      <c r="I9" s="230">
        <f t="shared" si="0"/>
        <v>209</v>
      </c>
      <c r="J9" s="230">
        <f t="shared" si="1"/>
        <v>370</v>
      </c>
      <c r="K9" s="230">
        <f t="shared" ref="K9:K17" si="4">FIXED(J9*1.4,0)+B9</f>
        <v>771</v>
      </c>
      <c r="L9" s="229" t="s">
        <v>16</v>
      </c>
      <c r="M9" s="230">
        <f>NORMSDIST((U$8-K9)/Z$8)*100</f>
        <v>23.576249777925117</v>
      </c>
      <c r="N9" s="230">
        <f>NORMSDIST((V$8-K9)/Z$8)*100</f>
        <v>45.22415739794161</v>
      </c>
      <c r="O9" s="229" t="s">
        <v>338</v>
      </c>
      <c r="P9" s="41">
        <f>Y$8</f>
        <v>68.300000000000011</v>
      </c>
      <c r="Q9" s="44" t="s">
        <v>345</v>
      </c>
      <c r="R9" s="389"/>
      <c r="S9" s="379" t="s">
        <v>20</v>
      </c>
      <c r="T9" s="379" t="s">
        <v>339</v>
      </c>
      <c r="U9" s="40">
        <v>739</v>
      </c>
      <c r="V9" s="40">
        <v>783</v>
      </c>
      <c r="W9" s="148">
        <v>1.5681818181818181</v>
      </c>
      <c r="X9" s="196">
        <f t="shared" si="2"/>
        <v>1.341</v>
      </c>
      <c r="Y9" s="197">
        <f t="shared" si="3"/>
        <v>74.599999999999994</v>
      </c>
      <c r="Z9" s="104">
        <v>50</v>
      </c>
      <c r="AB9" s="278">
        <v>1.5681818181818181</v>
      </c>
      <c r="AC9" s="279">
        <v>7</v>
      </c>
      <c r="AD9" s="155">
        <v>0.91701244813278004</v>
      </c>
      <c r="AE9" s="155">
        <v>0.86363636363636365</v>
      </c>
      <c r="AF9" s="155">
        <v>0.91272727272727272</v>
      </c>
      <c r="AG9" s="280">
        <v>185</v>
      </c>
      <c r="AH9" s="280">
        <v>138</v>
      </c>
    </row>
    <row r="10" spans="1:34" ht="20.100000000000001" customHeight="1">
      <c r="A10" s="234" t="s">
        <v>346</v>
      </c>
      <c r="B10" s="235">
        <v>300</v>
      </c>
      <c r="C10" s="231">
        <v>72</v>
      </c>
      <c r="D10" s="230">
        <v>80</v>
      </c>
      <c r="E10" s="228" t="s">
        <v>337</v>
      </c>
      <c r="F10" s="230">
        <v>52</v>
      </c>
      <c r="G10" s="230">
        <v>93</v>
      </c>
      <c r="H10" s="230">
        <v>92</v>
      </c>
      <c r="I10" s="230">
        <f t="shared" si="0"/>
        <v>204</v>
      </c>
      <c r="J10" s="230">
        <f t="shared" si="1"/>
        <v>389</v>
      </c>
      <c r="K10" s="230">
        <f t="shared" si="4"/>
        <v>845</v>
      </c>
      <c r="L10" s="227" t="s">
        <v>20</v>
      </c>
      <c r="M10" s="230">
        <f>NORMSDIST((U$9-K10)/Z$9)*100</f>
        <v>1.7003022647632786</v>
      </c>
      <c r="N10" s="230">
        <f>NORMSDIST((V$9-K10)/Z$9)*100</f>
        <v>10.74876970745869</v>
      </c>
      <c r="O10" s="229" t="s">
        <v>338</v>
      </c>
      <c r="P10" s="41">
        <f>Y$9</f>
        <v>74.599999999999994</v>
      </c>
      <c r="Q10" s="30" t="s">
        <v>338</v>
      </c>
      <c r="R10" s="284">
        <v>1130170</v>
      </c>
      <c r="S10" s="379" t="s">
        <v>20</v>
      </c>
      <c r="T10" s="379" t="s">
        <v>343</v>
      </c>
      <c r="U10" s="40">
        <v>726</v>
      </c>
      <c r="V10" s="40">
        <v>765</v>
      </c>
      <c r="W10" s="148">
        <v>1.5371900826446281</v>
      </c>
      <c r="X10" s="196">
        <f t="shared" si="2"/>
        <v>1.419</v>
      </c>
      <c r="Y10" s="197">
        <f t="shared" si="3"/>
        <v>70.5</v>
      </c>
      <c r="Z10" s="104">
        <v>50</v>
      </c>
      <c r="AB10" s="278">
        <v>1.5371900826446281</v>
      </c>
      <c r="AC10" s="279">
        <v>-6</v>
      </c>
      <c r="AD10" s="155">
        <v>0.94090909090909092</v>
      </c>
      <c r="AE10" s="155">
        <v>0.92888888888888888</v>
      </c>
      <c r="AF10" s="155">
        <v>0.91162790697674423</v>
      </c>
      <c r="AG10" s="280">
        <v>176</v>
      </c>
      <c r="AH10" s="280">
        <v>124</v>
      </c>
    </row>
    <row r="11" spans="1:34" ht="20.100000000000001" customHeight="1">
      <c r="A11" s="234" t="s">
        <v>347</v>
      </c>
      <c r="B11" s="235">
        <v>276</v>
      </c>
      <c r="C11" s="231">
        <v>62</v>
      </c>
      <c r="D11" s="230">
        <v>64</v>
      </c>
      <c r="E11" s="228" t="s">
        <v>337</v>
      </c>
      <c r="F11" s="230">
        <v>64</v>
      </c>
      <c r="G11" s="230">
        <v>87</v>
      </c>
      <c r="H11" s="230">
        <v>92</v>
      </c>
      <c r="I11" s="230">
        <f t="shared" si="0"/>
        <v>190</v>
      </c>
      <c r="J11" s="230">
        <f t="shared" si="1"/>
        <v>369</v>
      </c>
      <c r="K11" s="230">
        <f t="shared" si="4"/>
        <v>793</v>
      </c>
      <c r="L11" s="227" t="s">
        <v>20</v>
      </c>
      <c r="M11" s="230">
        <f>NORMSDIST((U$9-K11)/Z$9)*100</f>
        <v>14.007109008876906</v>
      </c>
      <c r="N11" s="230">
        <f>NORMSDIST((V$9-K11)/Z$9)*100</f>
        <v>42.074029056089692</v>
      </c>
      <c r="O11" s="229" t="s">
        <v>338</v>
      </c>
      <c r="P11" s="41">
        <f>Y$9</f>
        <v>74.599999999999994</v>
      </c>
      <c r="Q11" s="30" t="s">
        <v>338</v>
      </c>
      <c r="R11" s="284">
        <v>1130171</v>
      </c>
      <c r="S11" s="379" t="s">
        <v>22</v>
      </c>
      <c r="T11" s="379" t="s">
        <v>339</v>
      </c>
      <c r="U11" s="40">
        <v>720</v>
      </c>
      <c r="V11" s="40">
        <v>779</v>
      </c>
      <c r="W11" s="148">
        <v>1.8926174496644295</v>
      </c>
      <c r="X11" s="196">
        <f t="shared" si="2"/>
        <v>1.51</v>
      </c>
      <c r="Y11" s="197">
        <f t="shared" si="3"/>
        <v>66.2</v>
      </c>
      <c r="Z11" s="104">
        <v>50</v>
      </c>
      <c r="AB11" s="278">
        <v>1.8926174496644295</v>
      </c>
      <c r="AC11" s="279">
        <v>-8</v>
      </c>
      <c r="AD11" s="155">
        <v>0.79487179487179482</v>
      </c>
      <c r="AE11" s="155">
        <v>0.81198910081743869</v>
      </c>
      <c r="AF11" s="155">
        <v>0.81704260651629068</v>
      </c>
      <c r="AG11" s="280">
        <v>237</v>
      </c>
      <c r="AH11" s="280">
        <v>157</v>
      </c>
    </row>
    <row r="12" spans="1:34" ht="20.100000000000001" customHeight="1">
      <c r="A12" s="234" t="s">
        <v>348</v>
      </c>
      <c r="B12" s="235">
        <v>235</v>
      </c>
      <c r="C12" s="231">
        <v>62</v>
      </c>
      <c r="D12" s="230">
        <v>58</v>
      </c>
      <c r="E12" s="228" t="s">
        <v>337</v>
      </c>
      <c r="F12" s="230">
        <v>72</v>
      </c>
      <c r="G12" s="230">
        <v>74</v>
      </c>
      <c r="H12" s="230">
        <v>100</v>
      </c>
      <c r="I12" s="230">
        <f t="shared" si="0"/>
        <v>192</v>
      </c>
      <c r="J12" s="230">
        <f t="shared" si="1"/>
        <v>366</v>
      </c>
      <c r="K12" s="230">
        <f t="shared" si="4"/>
        <v>747</v>
      </c>
      <c r="L12" s="227" t="s">
        <v>20</v>
      </c>
      <c r="M12" s="230">
        <f>NORMSDIST((U$9-K12)/Z$9)*100</f>
        <v>43.644053710856717</v>
      </c>
      <c r="N12" s="230">
        <f>NORMSDIST((V$9-K12)/Z$9)*100</f>
        <v>76.423750222074887</v>
      </c>
      <c r="O12" s="243" t="s">
        <v>349</v>
      </c>
      <c r="P12" s="41">
        <f>Y$9</f>
        <v>74.599999999999994</v>
      </c>
      <c r="Q12" s="30" t="s">
        <v>338</v>
      </c>
      <c r="R12" s="284">
        <v>1130002</v>
      </c>
      <c r="S12" s="379" t="s">
        <v>23</v>
      </c>
      <c r="T12" s="379" t="s">
        <v>339</v>
      </c>
      <c r="U12" s="40">
        <v>700</v>
      </c>
      <c r="V12" s="40">
        <v>751</v>
      </c>
      <c r="W12" s="148">
        <v>1.3409090909090908</v>
      </c>
      <c r="X12" s="196">
        <f t="shared" si="2"/>
        <v>1.2410000000000001</v>
      </c>
      <c r="Y12" s="197">
        <f t="shared" si="3"/>
        <v>80.600000000000009</v>
      </c>
      <c r="Z12" s="104">
        <v>50</v>
      </c>
      <c r="AB12" s="278">
        <v>1.3409090909090908</v>
      </c>
      <c r="AC12" s="279">
        <v>25</v>
      </c>
      <c r="AD12" s="155">
        <v>0.94680851063829785</v>
      </c>
      <c r="AE12" s="155">
        <v>0.97</v>
      </c>
      <c r="AF12" s="155">
        <v>0.96969696969696972</v>
      </c>
      <c r="AG12" s="280">
        <v>170</v>
      </c>
      <c r="AH12" s="280">
        <v>137</v>
      </c>
    </row>
    <row r="13" spans="1:34" ht="20.100000000000001" customHeight="1">
      <c r="A13" s="52" t="s">
        <v>350</v>
      </c>
      <c r="B13" s="103">
        <v>281</v>
      </c>
      <c r="C13" s="231">
        <v>75</v>
      </c>
      <c r="D13" s="230">
        <v>82</v>
      </c>
      <c r="E13" s="228" t="s">
        <v>337</v>
      </c>
      <c r="F13" s="230">
        <v>60</v>
      </c>
      <c r="G13" s="230">
        <v>95</v>
      </c>
      <c r="H13" s="230">
        <v>96</v>
      </c>
      <c r="I13" s="230">
        <f t="shared" si="0"/>
        <v>217</v>
      </c>
      <c r="J13" s="230">
        <f t="shared" si="1"/>
        <v>408</v>
      </c>
      <c r="K13" s="230">
        <f t="shared" si="4"/>
        <v>852</v>
      </c>
      <c r="L13" s="243" t="s">
        <v>22</v>
      </c>
      <c r="M13" s="230">
        <f>NORMSDIST((U$11-K13)/Z$11)*100</f>
        <v>0.41453013610360367</v>
      </c>
      <c r="N13" s="230">
        <f>NORMSDIST((V$11-K13)/Z$11)*100</f>
        <v>7.2145036965893778</v>
      </c>
      <c r="O13" s="229" t="s">
        <v>338</v>
      </c>
      <c r="P13" s="41">
        <f>Y$11</f>
        <v>66.2</v>
      </c>
      <c r="Q13" s="30" t="s">
        <v>338</v>
      </c>
      <c r="R13" s="389"/>
      <c r="S13" s="379" t="s">
        <v>23</v>
      </c>
      <c r="T13" s="379" t="s">
        <v>343</v>
      </c>
      <c r="U13" s="40">
        <v>712</v>
      </c>
      <c r="V13" s="40">
        <v>752</v>
      </c>
      <c r="W13" s="148">
        <v>1.3884297520661157</v>
      </c>
      <c r="X13" s="196">
        <f t="shared" si="2"/>
        <v>1.333</v>
      </c>
      <c r="Y13" s="197">
        <f t="shared" si="3"/>
        <v>75</v>
      </c>
      <c r="Z13" s="104">
        <v>50</v>
      </c>
      <c r="AB13" s="278">
        <v>1.3884297520661157</v>
      </c>
      <c r="AC13" s="279">
        <v>-1</v>
      </c>
      <c r="AD13" s="155">
        <v>0.97860962566844922</v>
      </c>
      <c r="AE13" s="155">
        <v>0.95977011494252873</v>
      </c>
      <c r="AF13" s="155">
        <v>0.96470588235294119</v>
      </c>
      <c r="AG13" s="280">
        <v>164</v>
      </c>
      <c r="AH13" s="280">
        <v>123</v>
      </c>
    </row>
    <row r="14" spans="1:34" ht="20.100000000000001" customHeight="1">
      <c r="A14" s="52" t="s">
        <v>351</v>
      </c>
      <c r="B14" s="228">
        <v>281</v>
      </c>
      <c r="C14" s="231">
        <v>65</v>
      </c>
      <c r="D14" s="230">
        <v>67</v>
      </c>
      <c r="E14" s="228" t="s">
        <v>337</v>
      </c>
      <c r="F14" s="230">
        <v>70</v>
      </c>
      <c r="G14" s="230">
        <v>92</v>
      </c>
      <c r="H14" s="230">
        <v>84</v>
      </c>
      <c r="I14" s="230">
        <f t="shared" si="0"/>
        <v>202</v>
      </c>
      <c r="J14" s="230">
        <f t="shared" si="1"/>
        <v>378</v>
      </c>
      <c r="K14" s="230">
        <f t="shared" si="4"/>
        <v>810</v>
      </c>
      <c r="L14" s="243" t="s">
        <v>22</v>
      </c>
      <c r="M14" s="230">
        <f>NORMSDIST((U$11-K14)/Z$11)*100</f>
        <v>3.593031911292579</v>
      </c>
      <c r="N14" s="230">
        <f>NORMSDIST((V$11-K14)/Z$11)*100</f>
        <v>26.762889346898298</v>
      </c>
      <c r="O14" s="229" t="s">
        <v>338</v>
      </c>
      <c r="P14" s="41">
        <f>Y$11</f>
        <v>66.2</v>
      </c>
      <c r="Q14" s="30" t="s">
        <v>338</v>
      </c>
      <c r="R14" s="226"/>
      <c r="S14" s="379" t="s">
        <v>352</v>
      </c>
      <c r="T14" s="379" t="s">
        <v>339</v>
      </c>
      <c r="U14" s="40">
        <v>694</v>
      </c>
      <c r="V14" s="40">
        <v>742</v>
      </c>
      <c r="W14" s="148">
        <v>1.6666666666666667</v>
      </c>
      <c r="X14" s="196">
        <f t="shared" si="2"/>
        <v>1.4670000000000001</v>
      </c>
      <c r="Y14" s="197">
        <f t="shared" si="3"/>
        <v>68.2</v>
      </c>
      <c r="Z14" s="104">
        <v>50</v>
      </c>
      <c r="AB14" s="278">
        <v>1.6666666666666667</v>
      </c>
      <c r="AC14" s="279">
        <v>-20</v>
      </c>
      <c r="AD14" s="155">
        <v>0.91346153846153844</v>
      </c>
      <c r="AE14" s="155">
        <v>0.92028985507246375</v>
      </c>
      <c r="AF14" s="155">
        <v>0.92248062015503873</v>
      </c>
      <c r="AG14" s="280">
        <v>201</v>
      </c>
      <c r="AH14" s="280">
        <v>137</v>
      </c>
    </row>
    <row r="15" spans="1:34" ht="20.100000000000001" customHeight="1">
      <c r="A15" s="52" t="s">
        <v>353</v>
      </c>
      <c r="B15" s="228">
        <v>272</v>
      </c>
      <c r="C15" s="231">
        <v>76</v>
      </c>
      <c r="D15" s="230">
        <v>74</v>
      </c>
      <c r="E15" s="228" t="s">
        <v>337</v>
      </c>
      <c r="F15" s="230">
        <v>56</v>
      </c>
      <c r="G15" s="230">
        <v>85</v>
      </c>
      <c r="H15" s="230">
        <v>88</v>
      </c>
      <c r="I15" s="230">
        <f t="shared" si="0"/>
        <v>206</v>
      </c>
      <c r="J15" s="230">
        <f t="shared" si="1"/>
        <v>379</v>
      </c>
      <c r="K15" s="230">
        <f t="shared" si="4"/>
        <v>803</v>
      </c>
      <c r="L15" s="243" t="s">
        <v>22</v>
      </c>
      <c r="M15" s="230">
        <f>NORMSDIST((U$11-K15)/Z$11)*100</f>
        <v>4.8457226266722842</v>
      </c>
      <c r="N15" s="230">
        <f>NORMSDIST((V$11-K15)/Z$11)*100</f>
        <v>31.561369651622257</v>
      </c>
      <c r="O15" s="229" t="s">
        <v>338</v>
      </c>
      <c r="P15" s="41">
        <f>Y$11</f>
        <v>66.2</v>
      </c>
      <c r="Q15" s="30" t="s">
        <v>338</v>
      </c>
      <c r="R15" s="226"/>
      <c r="S15" s="379" t="s">
        <v>352</v>
      </c>
      <c r="T15" s="379" t="s">
        <v>343</v>
      </c>
      <c r="U15" s="40">
        <v>702</v>
      </c>
      <c r="V15" s="40">
        <v>748</v>
      </c>
      <c r="W15" s="148">
        <v>1.5041322314049588</v>
      </c>
      <c r="X15" s="196">
        <f t="shared" si="2"/>
        <v>1.4390000000000001</v>
      </c>
      <c r="Y15" s="197">
        <f t="shared" si="3"/>
        <v>69.5</v>
      </c>
      <c r="Z15" s="104">
        <v>50</v>
      </c>
      <c r="AB15" s="278">
        <v>1.5041322314049588</v>
      </c>
      <c r="AC15" s="279">
        <v>0</v>
      </c>
      <c r="AD15" s="155">
        <v>0.96756756756756757</v>
      </c>
      <c r="AE15" s="155">
        <v>0.95604395604395609</v>
      </c>
      <c r="AF15" s="155">
        <v>0.94607843137254899</v>
      </c>
      <c r="AG15" s="280">
        <v>177</v>
      </c>
      <c r="AH15" s="280">
        <v>123</v>
      </c>
    </row>
    <row r="16" spans="1:34" ht="20.100000000000001" customHeight="1">
      <c r="A16" s="52" t="s">
        <v>354</v>
      </c>
      <c r="B16" s="228">
        <v>230</v>
      </c>
      <c r="C16" s="231">
        <v>78</v>
      </c>
      <c r="D16" s="230">
        <v>43</v>
      </c>
      <c r="E16" s="228" t="s">
        <v>337</v>
      </c>
      <c r="F16" s="230">
        <v>78</v>
      </c>
      <c r="G16" s="230">
        <v>85</v>
      </c>
      <c r="H16" s="230">
        <v>78</v>
      </c>
      <c r="I16" s="230">
        <f t="shared" si="0"/>
        <v>199</v>
      </c>
      <c r="J16" s="230">
        <f t="shared" si="1"/>
        <v>362</v>
      </c>
      <c r="K16" s="230">
        <f t="shared" si="4"/>
        <v>737</v>
      </c>
      <c r="L16" s="243" t="s">
        <v>23</v>
      </c>
      <c r="M16" s="230">
        <f>NORMSDIST((U$12-K16)/Z$12)*100</f>
        <v>22.96499971647906</v>
      </c>
      <c r="N16" s="230">
        <f>NORMSDIST((V$12-K16)/Z$12)*100</f>
        <v>61.026124755579723</v>
      </c>
      <c r="O16" s="229" t="s">
        <v>338</v>
      </c>
      <c r="P16" s="41">
        <f>Y$12</f>
        <v>80.600000000000009</v>
      </c>
      <c r="Q16" s="30" t="s">
        <v>338</v>
      </c>
      <c r="R16" s="318" t="s">
        <v>355</v>
      </c>
      <c r="S16" s="379" t="s">
        <v>113</v>
      </c>
      <c r="T16" s="379" t="s">
        <v>343</v>
      </c>
      <c r="U16" s="40">
        <v>715</v>
      </c>
      <c r="V16" s="40">
        <v>766</v>
      </c>
      <c r="W16" s="148">
        <v>2.0833333333333335</v>
      </c>
      <c r="X16" s="196">
        <f t="shared" si="2"/>
        <v>1.821</v>
      </c>
      <c r="Y16" s="197">
        <f t="shared" si="3"/>
        <v>54.900000000000006</v>
      </c>
      <c r="Z16" s="104">
        <v>50</v>
      </c>
      <c r="AB16" s="278">
        <v>2.0833333333333335</v>
      </c>
      <c r="AC16" s="279">
        <v>4</v>
      </c>
      <c r="AD16" s="155">
        <v>0.89964157706093195</v>
      </c>
      <c r="AE16" s="155">
        <v>0.94773519163763065</v>
      </c>
      <c r="AF16" s="155">
        <v>0.94036697247706424</v>
      </c>
      <c r="AG16" s="280">
        <v>224</v>
      </c>
      <c r="AH16" s="280">
        <v>123</v>
      </c>
    </row>
    <row r="17" spans="1:34" ht="20.100000000000001" customHeight="1">
      <c r="A17" s="52" t="s">
        <v>356</v>
      </c>
      <c r="B17" s="228">
        <v>235</v>
      </c>
      <c r="C17" s="231">
        <v>73</v>
      </c>
      <c r="D17" s="230">
        <v>49</v>
      </c>
      <c r="E17" s="228" t="s">
        <v>337</v>
      </c>
      <c r="F17" s="230">
        <v>62</v>
      </c>
      <c r="G17" s="230">
        <v>93</v>
      </c>
      <c r="H17" s="230">
        <v>76</v>
      </c>
      <c r="I17" s="230">
        <f t="shared" si="0"/>
        <v>184</v>
      </c>
      <c r="J17" s="230">
        <f t="shared" si="1"/>
        <v>353</v>
      </c>
      <c r="K17" s="230">
        <f t="shared" si="4"/>
        <v>729</v>
      </c>
      <c r="L17" s="243" t="s">
        <v>23</v>
      </c>
      <c r="M17" s="230">
        <f t="shared" ref="M17:M25" si="5">NORMSDIST((U$12-K17)/Z$12)*100</f>
        <v>28.09573088985643</v>
      </c>
      <c r="N17" s="230">
        <f t="shared" ref="N17:N25" si="6">NORMSDIST((V$12-K17)/Z$12)*100</f>
        <v>67.003144633940636</v>
      </c>
      <c r="O17" s="229" t="s">
        <v>338</v>
      </c>
      <c r="P17" s="41">
        <f t="shared" ref="P17:P25" si="7">Y$12</f>
        <v>80.600000000000009</v>
      </c>
      <c r="Q17" s="44" t="s">
        <v>345</v>
      </c>
      <c r="R17" s="318" t="s">
        <v>357</v>
      </c>
      <c r="S17" s="379" t="s">
        <v>33</v>
      </c>
      <c r="T17" s="379" t="s">
        <v>337</v>
      </c>
      <c r="U17" s="40">
        <v>736</v>
      </c>
      <c r="V17" s="40">
        <v>749</v>
      </c>
      <c r="W17" s="149">
        <v>1.7896825396825398</v>
      </c>
      <c r="X17" s="196">
        <f t="shared" si="2"/>
        <v>1.6339999999999999</v>
      </c>
      <c r="Y17" s="197">
        <f t="shared" si="3"/>
        <v>61.199999999999996</v>
      </c>
      <c r="Z17" s="104">
        <v>50</v>
      </c>
      <c r="AB17" s="281">
        <v>1.7896825396825398</v>
      </c>
      <c r="AC17" s="282">
        <v>-7</v>
      </c>
      <c r="AD17" s="155">
        <v>0.93378995433789957</v>
      </c>
      <c r="AE17" s="155">
        <v>0.93571428571428572</v>
      </c>
      <c r="AF17" s="155">
        <v>0.9394618834080718</v>
      </c>
      <c r="AG17" s="283">
        <v>420</v>
      </c>
      <c r="AH17" s="283">
        <v>257</v>
      </c>
    </row>
    <row r="18" spans="1:34" ht="20.100000000000001" customHeight="1">
      <c r="A18" s="178" t="s">
        <v>358</v>
      </c>
      <c r="B18" s="179">
        <v>240</v>
      </c>
      <c r="C18" s="231">
        <v>75</v>
      </c>
      <c r="D18" s="230">
        <v>56</v>
      </c>
      <c r="E18" s="228" t="s">
        <v>337</v>
      </c>
      <c r="F18" s="230">
        <v>68</v>
      </c>
      <c r="G18" s="230">
        <v>80</v>
      </c>
      <c r="H18" s="230">
        <v>88</v>
      </c>
      <c r="I18" s="230">
        <f t="shared" ref="I18:I23" si="8">SUM(C18,D18,F18)</f>
        <v>199</v>
      </c>
      <c r="J18" s="230">
        <f t="shared" ref="J18:J23" si="9">SUM(C18,D18,F18,G18,H18)</f>
        <v>367</v>
      </c>
      <c r="K18" s="230">
        <f t="shared" ref="K18:K23" si="10">FIXED(J18*1.4,0)+B18</f>
        <v>754</v>
      </c>
      <c r="L18" s="243" t="s">
        <v>23</v>
      </c>
      <c r="M18" s="230">
        <f t="shared" si="5"/>
        <v>14.007109008876906</v>
      </c>
      <c r="N18" s="230">
        <f t="shared" si="6"/>
        <v>47.607781734589317</v>
      </c>
      <c r="O18" s="229" t="s">
        <v>338</v>
      </c>
      <c r="P18" s="41">
        <f t="shared" si="7"/>
        <v>80.600000000000009</v>
      </c>
      <c r="Q18" s="44" t="s">
        <v>345</v>
      </c>
      <c r="R18" s="331">
        <v>3010047</v>
      </c>
      <c r="S18" s="379" t="s">
        <v>31</v>
      </c>
      <c r="T18" s="379" t="s">
        <v>337</v>
      </c>
      <c r="U18" s="40">
        <v>721</v>
      </c>
      <c r="V18" s="40">
        <v>734</v>
      </c>
      <c r="W18" s="149">
        <v>2.4014084507042255</v>
      </c>
      <c r="X18" s="196">
        <f t="shared" si="2"/>
        <v>2.1</v>
      </c>
      <c r="Y18" s="197">
        <f t="shared" si="3"/>
        <v>47.599999999999994</v>
      </c>
      <c r="Z18" s="104">
        <v>50</v>
      </c>
      <c r="AB18" s="281">
        <v>2.4014084507042255</v>
      </c>
      <c r="AC18" s="282">
        <v>-49</v>
      </c>
      <c r="AD18" s="155">
        <v>0.9173553719008265</v>
      </c>
      <c r="AE18" s="155">
        <v>0.91385135135135132</v>
      </c>
      <c r="AF18" s="155">
        <v>0.91967213114754098</v>
      </c>
      <c r="AG18" s="283">
        <v>609</v>
      </c>
      <c r="AH18" s="283">
        <v>290</v>
      </c>
    </row>
    <row r="19" spans="1:34" ht="20.100000000000001" customHeight="1">
      <c r="A19" s="253" t="s">
        <v>359</v>
      </c>
      <c r="B19" s="257">
        <v>272</v>
      </c>
      <c r="C19" s="231">
        <v>58</v>
      </c>
      <c r="D19" s="230">
        <v>80</v>
      </c>
      <c r="E19" s="228" t="s">
        <v>337</v>
      </c>
      <c r="F19" s="230">
        <v>78</v>
      </c>
      <c r="G19" s="230">
        <v>83</v>
      </c>
      <c r="H19" s="230">
        <v>92</v>
      </c>
      <c r="I19" s="230">
        <f t="shared" si="8"/>
        <v>216</v>
      </c>
      <c r="J19" s="230">
        <f t="shared" si="9"/>
        <v>391</v>
      </c>
      <c r="K19" s="230">
        <f t="shared" si="10"/>
        <v>819</v>
      </c>
      <c r="L19" s="243" t="s">
        <v>23</v>
      </c>
      <c r="M19" s="230">
        <f t="shared" si="5"/>
        <v>0.86563190255165434</v>
      </c>
      <c r="N19" s="230">
        <f t="shared" si="6"/>
        <v>8.691496194708499</v>
      </c>
      <c r="O19" s="229" t="s">
        <v>338</v>
      </c>
      <c r="P19" s="41">
        <f t="shared" si="7"/>
        <v>80.600000000000009</v>
      </c>
      <c r="Q19" s="30" t="s">
        <v>338</v>
      </c>
      <c r="R19" s="284">
        <v>3010098</v>
      </c>
    </row>
    <row r="20" spans="1:34" ht="20.100000000000001" customHeight="1">
      <c r="A20" s="253" t="s">
        <v>360</v>
      </c>
      <c r="B20" s="257">
        <v>235</v>
      </c>
      <c r="C20" s="231">
        <v>74</v>
      </c>
      <c r="D20" s="230">
        <v>82</v>
      </c>
      <c r="E20" s="228" t="s">
        <v>337</v>
      </c>
      <c r="F20" s="230">
        <v>70</v>
      </c>
      <c r="G20" s="230">
        <v>75</v>
      </c>
      <c r="H20" s="230">
        <v>84</v>
      </c>
      <c r="I20" s="230">
        <f t="shared" si="8"/>
        <v>226</v>
      </c>
      <c r="J20" s="230">
        <f t="shared" si="9"/>
        <v>385</v>
      </c>
      <c r="K20" s="230">
        <f t="shared" si="10"/>
        <v>774</v>
      </c>
      <c r="L20" s="243" t="s">
        <v>23</v>
      </c>
      <c r="M20" s="230">
        <f t="shared" si="5"/>
        <v>6.9436623333331697</v>
      </c>
      <c r="N20" s="230">
        <f t="shared" si="6"/>
        <v>32.27581102503477</v>
      </c>
      <c r="O20" s="229" t="s">
        <v>338</v>
      </c>
      <c r="P20" s="41">
        <f t="shared" si="7"/>
        <v>80.600000000000009</v>
      </c>
      <c r="Q20" s="30" t="s">
        <v>338</v>
      </c>
      <c r="R20" s="284">
        <v>3010132</v>
      </c>
      <c r="U20" s="98"/>
      <c r="V20" s="98"/>
    </row>
    <row r="21" spans="1:34" ht="20.100000000000001" customHeight="1">
      <c r="A21" s="253" t="s">
        <v>361</v>
      </c>
      <c r="B21" s="257">
        <v>253</v>
      </c>
      <c r="C21" s="231">
        <v>62</v>
      </c>
      <c r="D21" s="230">
        <v>50</v>
      </c>
      <c r="E21" s="228" t="s">
        <v>337</v>
      </c>
      <c r="F21" s="230">
        <v>58</v>
      </c>
      <c r="G21" s="230">
        <v>78</v>
      </c>
      <c r="H21" s="230">
        <v>68</v>
      </c>
      <c r="I21" s="230">
        <f t="shared" si="8"/>
        <v>170</v>
      </c>
      <c r="J21" s="230">
        <f t="shared" si="9"/>
        <v>316</v>
      </c>
      <c r="K21" s="230">
        <f t="shared" si="10"/>
        <v>695</v>
      </c>
      <c r="L21" s="243" t="s">
        <v>23</v>
      </c>
      <c r="M21" s="230">
        <f t="shared" si="5"/>
        <v>53.982783727702902</v>
      </c>
      <c r="N21" s="230">
        <f t="shared" si="6"/>
        <v>86.864311895726928</v>
      </c>
      <c r="O21" s="243" t="s">
        <v>345</v>
      </c>
      <c r="P21" s="41">
        <f t="shared" si="7"/>
        <v>80.600000000000009</v>
      </c>
      <c r="Q21" s="30" t="s">
        <v>345</v>
      </c>
      <c r="R21" s="284">
        <v>3010133</v>
      </c>
      <c r="U21" s="98"/>
      <c r="V21" s="98"/>
    </row>
    <row r="22" spans="1:34" ht="20.100000000000001" customHeight="1">
      <c r="A22" s="253" t="s">
        <v>362</v>
      </c>
      <c r="B22" s="257">
        <v>258</v>
      </c>
      <c r="C22" s="231">
        <v>64</v>
      </c>
      <c r="D22" s="230">
        <v>69</v>
      </c>
      <c r="E22" s="228" t="s">
        <v>337</v>
      </c>
      <c r="F22" s="230">
        <v>62</v>
      </c>
      <c r="G22" s="230">
        <v>95</v>
      </c>
      <c r="H22" s="230">
        <v>88</v>
      </c>
      <c r="I22" s="230">
        <f t="shared" si="8"/>
        <v>195</v>
      </c>
      <c r="J22" s="230">
        <f t="shared" si="9"/>
        <v>378</v>
      </c>
      <c r="K22" s="230">
        <f t="shared" si="10"/>
        <v>787</v>
      </c>
      <c r="L22" s="243" t="s">
        <v>23</v>
      </c>
      <c r="M22" s="230">
        <f t="shared" si="5"/>
        <v>4.0929508978807361</v>
      </c>
      <c r="N22" s="230">
        <f t="shared" si="6"/>
        <v>23.576249777925117</v>
      </c>
      <c r="O22" s="229" t="s">
        <v>338</v>
      </c>
      <c r="P22" s="41">
        <f t="shared" si="7"/>
        <v>80.600000000000009</v>
      </c>
      <c r="Q22" s="30" t="s">
        <v>338</v>
      </c>
      <c r="R22" s="284">
        <v>3010129</v>
      </c>
      <c r="U22" s="229" t="s">
        <v>338</v>
      </c>
      <c r="V22" s="243" t="s">
        <v>345</v>
      </c>
      <c r="W22" s="243" t="s">
        <v>349</v>
      </c>
    </row>
    <row r="23" spans="1:34" ht="20.100000000000001" customHeight="1">
      <c r="A23" s="300" t="s">
        <v>363</v>
      </c>
      <c r="B23" s="239">
        <v>258</v>
      </c>
      <c r="C23" s="231">
        <v>86</v>
      </c>
      <c r="D23" s="230">
        <v>70</v>
      </c>
      <c r="E23" s="228" t="s">
        <v>337</v>
      </c>
      <c r="F23" s="230">
        <v>60</v>
      </c>
      <c r="G23" s="230">
        <v>98</v>
      </c>
      <c r="H23" s="230">
        <v>92</v>
      </c>
      <c r="I23" s="230">
        <f t="shared" si="8"/>
        <v>216</v>
      </c>
      <c r="J23" s="230">
        <f t="shared" si="9"/>
        <v>406</v>
      </c>
      <c r="K23" s="230">
        <f t="shared" si="10"/>
        <v>826</v>
      </c>
      <c r="L23" s="243" t="s">
        <v>23</v>
      </c>
      <c r="M23" s="230">
        <f t="shared" si="5"/>
        <v>0.58677417153325617</v>
      </c>
      <c r="N23" s="230">
        <f t="shared" si="6"/>
        <v>6.6807201268858059</v>
      </c>
      <c r="O23" s="229" t="s">
        <v>338</v>
      </c>
      <c r="P23" s="41">
        <f t="shared" si="7"/>
        <v>80.600000000000009</v>
      </c>
      <c r="Q23" s="30" t="s">
        <v>338</v>
      </c>
      <c r="R23" s="332" t="s">
        <v>364</v>
      </c>
      <c r="S23" s="301"/>
      <c r="U23" s="243" t="s">
        <v>345</v>
      </c>
      <c r="V23" s="98"/>
    </row>
    <row r="24" spans="1:34" ht="20.100000000000001" customHeight="1">
      <c r="A24" s="277" t="s">
        <v>365</v>
      </c>
      <c r="B24" s="202">
        <v>263</v>
      </c>
      <c r="C24" s="231">
        <v>82</v>
      </c>
      <c r="D24" s="230">
        <v>50</v>
      </c>
      <c r="E24" s="228" t="s">
        <v>337</v>
      </c>
      <c r="F24" s="230">
        <v>72</v>
      </c>
      <c r="G24" s="230">
        <v>94</v>
      </c>
      <c r="H24" s="230">
        <v>76</v>
      </c>
      <c r="I24" s="230">
        <f t="shared" ref="I24:I33" si="11">SUM(C24,D24,F24)</f>
        <v>204</v>
      </c>
      <c r="J24" s="230">
        <f t="shared" ref="J24:J33" si="12">SUM(C24,D24,F24,G24,H24)</f>
        <v>374</v>
      </c>
      <c r="K24" s="230">
        <f t="shared" ref="K24:K33" si="13">FIXED(J24*1.4,0)+B24</f>
        <v>787</v>
      </c>
      <c r="L24" s="243" t="s">
        <v>23</v>
      </c>
      <c r="M24" s="230">
        <f t="shared" si="5"/>
        <v>4.0929508978807361</v>
      </c>
      <c r="N24" s="230">
        <f t="shared" si="6"/>
        <v>23.576249777925117</v>
      </c>
      <c r="O24" s="229" t="s">
        <v>338</v>
      </c>
      <c r="P24" s="41">
        <f t="shared" si="7"/>
        <v>80.600000000000009</v>
      </c>
      <c r="Q24" s="30" t="s">
        <v>338</v>
      </c>
      <c r="R24" s="332" t="s">
        <v>366</v>
      </c>
      <c r="U24" s="229" t="s">
        <v>338</v>
      </c>
      <c r="V24" s="243" t="s">
        <v>345</v>
      </c>
      <c r="W24" s="243" t="s">
        <v>349</v>
      </c>
    </row>
    <row r="25" spans="1:34" ht="20.100000000000001" customHeight="1">
      <c r="A25" s="200" t="s">
        <v>367</v>
      </c>
      <c r="B25" s="202">
        <v>272</v>
      </c>
      <c r="C25" s="231">
        <v>88</v>
      </c>
      <c r="D25" s="230">
        <v>70</v>
      </c>
      <c r="E25" s="228" t="s">
        <v>337</v>
      </c>
      <c r="F25" s="230">
        <v>85</v>
      </c>
      <c r="G25" s="230">
        <v>85</v>
      </c>
      <c r="H25" s="230">
        <v>90</v>
      </c>
      <c r="I25" s="230">
        <f t="shared" si="11"/>
        <v>243</v>
      </c>
      <c r="J25" s="230">
        <f t="shared" si="12"/>
        <v>418</v>
      </c>
      <c r="K25" s="230">
        <f t="shared" si="13"/>
        <v>857</v>
      </c>
      <c r="L25" s="243" t="s">
        <v>23</v>
      </c>
      <c r="M25" s="230">
        <f t="shared" si="5"/>
        <v>8.447391734586264E-2</v>
      </c>
      <c r="N25" s="230">
        <f t="shared" si="6"/>
        <v>1.7003022647632786</v>
      </c>
      <c r="O25" s="229" t="s">
        <v>338</v>
      </c>
      <c r="P25" s="41">
        <f t="shared" si="7"/>
        <v>80.600000000000009</v>
      </c>
      <c r="Q25" s="30" t="s">
        <v>338</v>
      </c>
      <c r="R25" s="284">
        <v>3010108</v>
      </c>
      <c r="U25" s="70"/>
      <c r="V25" s="98"/>
    </row>
    <row r="26" spans="1:34" ht="20.100000000000001" customHeight="1">
      <c r="A26" s="52" t="s">
        <v>368</v>
      </c>
      <c r="B26" s="228">
        <v>300</v>
      </c>
      <c r="C26" s="231">
        <v>52</v>
      </c>
      <c r="D26" s="230">
        <v>86</v>
      </c>
      <c r="E26" s="228" t="s">
        <v>337</v>
      </c>
      <c r="F26" s="230">
        <v>44</v>
      </c>
      <c r="G26" s="230">
        <v>80</v>
      </c>
      <c r="H26" s="230">
        <v>72</v>
      </c>
      <c r="I26" s="230">
        <f t="shared" si="11"/>
        <v>182</v>
      </c>
      <c r="J26" s="230">
        <f t="shared" si="12"/>
        <v>334</v>
      </c>
      <c r="K26" s="230">
        <f t="shared" si="13"/>
        <v>768</v>
      </c>
      <c r="L26" s="243" t="s">
        <v>23</v>
      </c>
      <c r="M26" s="230">
        <f t="shared" ref="M26:M31" si="14">NORMSDIST((U$13-K26)/Z$13)*100</f>
        <v>13.135688104273068</v>
      </c>
      <c r="N26" s="230">
        <f t="shared" ref="N26:N31" si="15">NORMSDIST((V$13-K26)/Z$13)*100</f>
        <v>37.448416527667995</v>
      </c>
      <c r="O26" s="229" t="s">
        <v>338</v>
      </c>
      <c r="P26" s="9">
        <f t="shared" ref="P26:P31" si="16">Y$13</f>
        <v>75</v>
      </c>
      <c r="Q26" s="30" t="s">
        <v>338</v>
      </c>
      <c r="R26" s="318" t="s">
        <v>369</v>
      </c>
    </row>
    <row r="27" spans="1:34" ht="20.100000000000001" customHeight="1">
      <c r="A27" s="52" t="s">
        <v>370</v>
      </c>
      <c r="B27" s="228">
        <v>258</v>
      </c>
      <c r="C27" s="231">
        <v>50</v>
      </c>
      <c r="D27" s="230">
        <v>52</v>
      </c>
      <c r="E27" s="228" t="s">
        <v>337</v>
      </c>
      <c r="F27" s="230">
        <v>50</v>
      </c>
      <c r="G27" s="230">
        <v>75</v>
      </c>
      <c r="H27" s="230">
        <v>80</v>
      </c>
      <c r="I27" s="230">
        <f>SUM(C27,D27,F27)</f>
        <v>152</v>
      </c>
      <c r="J27" s="230">
        <f>SUM(C27,D27,F27,G27,H27)</f>
        <v>307</v>
      </c>
      <c r="K27" s="230">
        <f>FIXED(J27*1.4,0)+B27</f>
        <v>688</v>
      </c>
      <c r="L27" s="243" t="s">
        <v>23</v>
      </c>
      <c r="M27" s="230">
        <f t="shared" si="14"/>
        <v>68.438630348377743</v>
      </c>
      <c r="N27" s="230">
        <f t="shared" si="15"/>
        <v>89.972743204555798</v>
      </c>
      <c r="O27" s="243" t="s">
        <v>345</v>
      </c>
      <c r="P27" s="9">
        <f t="shared" si="16"/>
        <v>75</v>
      </c>
      <c r="Q27" s="30" t="s">
        <v>345</v>
      </c>
      <c r="R27" s="318" t="s">
        <v>371</v>
      </c>
    </row>
    <row r="28" spans="1:34" ht="20.100000000000001" customHeight="1">
      <c r="A28" s="253" t="s">
        <v>372</v>
      </c>
      <c r="B28" s="257">
        <v>272</v>
      </c>
      <c r="C28" s="231">
        <v>56</v>
      </c>
      <c r="D28" s="230">
        <v>58</v>
      </c>
      <c r="E28" s="228" t="s">
        <v>337</v>
      </c>
      <c r="F28" s="230">
        <v>55</v>
      </c>
      <c r="G28" s="230">
        <v>60</v>
      </c>
      <c r="H28" s="230">
        <v>86</v>
      </c>
      <c r="I28" s="230">
        <f t="shared" si="11"/>
        <v>169</v>
      </c>
      <c r="J28" s="230">
        <f t="shared" si="12"/>
        <v>315</v>
      </c>
      <c r="K28" s="230">
        <f t="shared" si="13"/>
        <v>713</v>
      </c>
      <c r="L28" s="243" t="s">
        <v>23</v>
      </c>
      <c r="M28" s="230">
        <f t="shared" si="14"/>
        <v>49.202168628309799</v>
      </c>
      <c r="N28" s="230">
        <f t="shared" si="15"/>
        <v>78.230456241426694</v>
      </c>
      <c r="O28" s="243" t="s">
        <v>345</v>
      </c>
      <c r="P28" s="9">
        <f t="shared" si="16"/>
        <v>75</v>
      </c>
      <c r="Q28" s="30" t="s">
        <v>345</v>
      </c>
      <c r="R28" s="284">
        <v>3015127</v>
      </c>
    </row>
    <row r="29" spans="1:34" ht="20.100000000000001" customHeight="1">
      <c r="A29" s="253" t="s">
        <v>373</v>
      </c>
      <c r="B29" s="257">
        <v>263</v>
      </c>
      <c r="C29" s="231">
        <v>66</v>
      </c>
      <c r="D29" s="230">
        <v>82</v>
      </c>
      <c r="E29" s="228" t="s">
        <v>337</v>
      </c>
      <c r="F29" s="230">
        <v>86</v>
      </c>
      <c r="G29" s="230">
        <v>70</v>
      </c>
      <c r="H29" s="230">
        <v>80</v>
      </c>
      <c r="I29" s="230">
        <f t="shared" si="11"/>
        <v>234</v>
      </c>
      <c r="J29" s="230">
        <f t="shared" si="12"/>
        <v>384</v>
      </c>
      <c r="K29" s="230">
        <f t="shared" si="13"/>
        <v>801</v>
      </c>
      <c r="L29" s="243" t="s">
        <v>23</v>
      </c>
      <c r="M29" s="230">
        <f t="shared" si="14"/>
        <v>3.7537980348516782</v>
      </c>
      <c r="N29" s="230">
        <f t="shared" si="15"/>
        <v>16.354305932769236</v>
      </c>
      <c r="O29" s="229" t="s">
        <v>338</v>
      </c>
      <c r="P29" s="9">
        <f t="shared" si="16"/>
        <v>75</v>
      </c>
      <c r="Q29" s="30" t="s">
        <v>338</v>
      </c>
      <c r="R29" s="284">
        <v>3015106</v>
      </c>
      <c r="U29" s="30" t="s">
        <v>338</v>
      </c>
      <c r="V29" s="30" t="s">
        <v>345</v>
      </c>
    </row>
    <row r="30" spans="1:34" ht="20.100000000000001" customHeight="1">
      <c r="A30" s="253" t="s">
        <v>374</v>
      </c>
      <c r="B30" s="257">
        <v>272</v>
      </c>
      <c r="C30" s="231">
        <v>72</v>
      </c>
      <c r="D30" s="230">
        <v>95</v>
      </c>
      <c r="E30" s="228" t="s">
        <v>337</v>
      </c>
      <c r="F30" s="230">
        <v>91</v>
      </c>
      <c r="G30" s="230">
        <v>90</v>
      </c>
      <c r="H30" s="230">
        <v>95</v>
      </c>
      <c r="I30" s="230">
        <f t="shared" si="11"/>
        <v>258</v>
      </c>
      <c r="J30" s="230">
        <f t="shared" si="12"/>
        <v>443</v>
      </c>
      <c r="K30" s="230">
        <f t="shared" si="13"/>
        <v>892</v>
      </c>
      <c r="L30" s="243" t="s">
        <v>23</v>
      </c>
      <c r="M30" s="230">
        <f t="shared" si="14"/>
        <v>1.5910859015753363E-2</v>
      </c>
      <c r="N30" s="230">
        <f t="shared" si="15"/>
        <v>0.2555130330427931</v>
      </c>
      <c r="O30" s="229" t="s">
        <v>338</v>
      </c>
      <c r="P30" s="9">
        <f t="shared" si="16"/>
        <v>75</v>
      </c>
      <c r="Q30" s="30" t="s">
        <v>338</v>
      </c>
      <c r="R30" s="284">
        <v>3015064</v>
      </c>
      <c r="U30" s="44" t="s">
        <v>338</v>
      </c>
      <c r="V30" s="44" t="s">
        <v>345</v>
      </c>
    </row>
    <row r="31" spans="1:34" ht="20.100000000000001" customHeight="1">
      <c r="A31" s="253" t="s">
        <v>375</v>
      </c>
      <c r="B31" s="257">
        <v>263</v>
      </c>
      <c r="C31" s="231">
        <v>74</v>
      </c>
      <c r="D31" s="230">
        <v>57</v>
      </c>
      <c r="E31" s="228" t="s">
        <v>337</v>
      </c>
      <c r="F31" s="230">
        <v>58</v>
      </c>
      <c r="G31" s="230">
        <v>80</v>
      </c>
      <c r="H31" s="230">
        <v>76</v>
      </c>
      <c r="I31" s="230">
        <f t="shared" si="11"/>
        <v>189</v>
      </c>
      <c r="J31" s="230">
        <f t="shared" si="12"/>
        <v>345</v>
      </c>
      <c r="K31" s="230">
        <f t="shared" si="13"/>
        <v>746</v>
      </c>
      <c r="L31" s="243" t="s">
        <v>23</v>
      </c>
      <c r="M31" s="230">
        <f t="shared" si="14"/>
        <v>24.825223045357049</v>
      </c>
      <c r="N31" s="230">
        <f t="shared" si="15"/>
        <v>54.77584260205839</v>
      </c>
      <c r="O31" s="229" t="s">
        <v>338</v>
      </c>
      <c r="P31" s="9">
        <f t="shared" si="16"/>
        <v>75</v>
      </c>
      <c r="Q31" s="30" t="s">
        <v>338</v>
      </c>
      <c r="R31" s="284">
        <v>3015068</v>
      </c>
    </row>
    <row r="32" spans="1:34" ht="20.100000000000001" customHeight="1">
      <c r="A32" s="253" t="s">
        <v>376</v>
      </c>
      <c r="B32" s="257">
        <v>263</v>
      </c>
      <c r="C32" s="231">
        <v>66</v>
      </c>
      <c r="D32" s="230">
        <v>76</v>
      </c>
      <c r="E32" s="228" t="s">
        <v>337</v>
      </c>
      <c r="F32" s="230">
        <v>62</v>
      </c>
      <c r="G32" s="230">
        <v>74</v>
      </c>
      <c r="H32" s="230">
        <v>84</v>
      </c>
      <c r="I32" s="230">
        <f t="shared" si="11"/>
        <v>204</v>
      </c>
      <c r="J32" s="230">
        <f t="shared" si="12"/>
        <v>362</v>
      </c>
      <c r="K32" s="230">
        <f t="shared" si="13"/>
        <v>770</v>
      </c>
      <c r="L32" s="243" t="s">
        <v>352</v>
      </c>
      <c r="M32" s="230">
        <f>NORMSDIST((U$14-K32)/Z$14)*100</f>
        <v>6.4255487818935766</v>
      </c>
      <c r="N32" s="230">
        <f>NORMSDIST((V$14-K32)/Z$14)*100</f>
        <v>28.773971884902704</v>
      </c>
      <c r="O32" s="229" t="s">
        <v>338</v>
      </c>
      <c r="P32" s="9">
        <f>Y$14</f>
        <v>68.2</v>
      </c>
      <c r="Q32" s="30" t="s">
        <v>338</v>
      </c>
      <c r="R32" s="284">
        <v>3010159</v>
      </c>
      <c r="V32" s="98"/>
    </row>
    <row r="33" spans="1:34" ht="20.100000000000001" customHeight="1">
      <c r="A33" s="253" t="s">
        <v>377</v>
      </c>
      <c r="B33" s="257">
        <v>263</v>
      </c>
      <c r="C33" s="231">
        <v>70</v>
      </c>
      <c r="D33" s="230">
        <v>59</v>
      </c>
      <c r="E33" s="228" t="s">
        <v>337</v>
      </c>
      <c r="F33" s="230">
        <v>62</v>
      </c>
      <c r="G33" s="230">
        <v>80</v>
      </c>
      <c r="H33" s="230">
        <v>81</v>
      </c>
      <c r="I33" s="230">
        <f t="shared" si="11"/>
        <v>191</v>
      </c>
      <c r="J33" s="230">
        <f t="shared" si="12"/>
        <v>352</v>
      </c>
      <c r="K33" s="230">
        <f t="shared" si="13"/>
        <v>756</v>
      </c>
      <c r="L33" s="243" t="s">
        <v>352</v>
      </c>
      <c r="M33" s="230">
        <f>NORMSDIST((U$15-K33)/Z$15)*100</f>
        <v>14.007109008876906</v>
      </c>
      <c r="N33" s="230">
        <f>NORMSDIST((V$15-K33)/Z$15)*100</f>
        <v>43.644053710856717</v>
      </c>
      <c r="O33" s="229" t="s">
        <v>338</v>
      </c>
      <c r="P33" s="9">
        <f>Y$15</f>
        <v>69.5</v>
      </c>
      <c r="Q33" s="30" t="s">
        <v>338</v>
      </c>
      <c r="R33" s="284">
        <v>3015176</v>
      </c>
      <c r="U33" s="70"/>
      <c r="V33" s="98"/>
    </row>
    <row r="34" spans="1:34" ht="20.100000000000001" customHeight="1">
      <c r="A34" s="253" t="s">
        <v>378</v>
      </c>
      <c r="B34" s="257">
        <v>276</v>
      </c>
      <c r="C34" s="231">
        <v>76</v>
      </c>
      <c r="D34" s="230">
        <v>37</v>
      </c>
      <c r="E34" s="228" t="s">
        <v>337</v>
      </c>
      <c r="F34" s="230">
        <v>62</v>
      </c>
      <c r="G34" s="230">
        <v>70</v>
      </c>
      <c r="H34" s="230">
        <v>80</v>
      </c>
      <c r="I34" s="230">
        <f>SUM(C34,D34,F34)</f>
        <v>175</v>
      </c>
      <c r="J34" s="230">
        <f>SUM(C34,D34,F34,G34,H34)</f>
        <v>325</v>
      </c>
      <c r="K34" s="230">
        <f>FIXED(J34*1.4,0)+B34</f>
        <v>731</v>
      </c>
      <c r="L34" s="243" t="s">
        <v>352</v>
      </c>
      <c r="M34" s="230">
        <f>NORMSDIST((U$15-K34)/Z$15)*100</f>
        <v>28.09573088985643</v>
      </c>
      <c r="N34" s="230">
        <f>NORMSDIST((V$15-K34)/Z$15)*100</f>
        <v>63.307173603602806</v>
      </c>
      <c r="O34" s="229" t="s">
        <v>338</v>
      </c>
      <c r="P34" s="9">
        <f>Y$15</f>
        <v>69.5</v>
      </c>
      <c r="Q34" s="30" t="s">
        <v>338</v>
      </c>
      <c r="R34" s="284">
        <v>3015116</v>
      </c>
      <c r="U34" s="70"/>
      <c r="V34" s="98"/>
    </row>
    <row r="35" spans="1:34" ht="20.100000000000001" customHeight="1">
      <c r="A35" s="52" t="s">
        <v>379</v>
      </c>
      <c r="B35" s="228">
        <v>281</v>
      </c>
      <c r="C35" s="231">
        <v>68</v>
      </c>
      <c r="D35" s="230">
        <v>72</v>
      </c>
      <c r="E35" s="228" t="s">
        <v>337</v>
      </c>
      <c r="F35" s="230">
        <v>84</v>
      </c>
      <c r="G35" s="230">
        <v>87</v>
      </c>
      <c r="H35" s="230">
        <v>84</v>
      </c>
      <c r="I35" s="230">
        <f>SUM(C35,D35,F35)</f>
        <v>224</v>
      </c>
      <c r="J35" s="230">
        <f>SUM(C35,D35,F35,G35,H35)</f>
        <v>395</v>
      </c>
      <c r="K35" s="230">
        <f>FIXED(J35*1.4,0)+B35</f>
        <v>834</v>
      </c>
      <c r="L35" s="243" t="s">
        <v>113</v>
      </c>
      <c r="M35" s="230">
        <f>NORMSDIST((U$16-K35)/Z$16)*100</f>
        <v>0.86563190255165434</v>
      </c>
      <c r="N35" s="230">
        <f>NORMSDIST((V$16-K35)/Z$16)*100</f>
        <v>8.691496194708499</v>
      </c>
      <c r="O35" s="229" t="s">
        <v>338</v>
      </c>
      <c r="P35" s="9">
        <f>Y$16</f>
        <v>54.900000000000006</v>
      </c>
      <c r="Q35" s="30" t="s">
        <v>338</v>
      </c>
      <c r="R35" s="330"/>
    </row>
    <row r="36" spans="1:34" ht="20.100000000000001" customHeight="1">
      <c r="A36" s="253" t="s">
        <v>380</v>
      </c>
      <c r="B36" s="257">
        <v>272</v>
      </c>
      <c r="C36" s="231">
        <v>56</v>
      </c>
      <c r="D36" s="230">
        <v>88</v>
      </c>
      <c r="E36" s="228" t="s">
        <v>337</v>
      </c>
      <c r="F36" s="230">
        <v>64</v>
      </c>
      <c r="G36" s="230">
        <v>93</v>
      </c>
      <c r="H36" s="230">
        <v>80</v>
      </c>
      <c r="I36" s="230">
        <f>SUM(C36,D36,F36)</f>
        <v>208</v>
      </c>
      <c r="J36" s="230">
        <f>SUM(C36,D36,F36,G36,H36)</f>
        <v>381</v>
      </c>
      <c r="K36" s="230">
        <f>FIXED(J36*1.4,0)+B36</f>
        <v>805</v>
      </c>
      <c r="L36" s="243" t="s">
        <v>33</v>
      </c>
      <c r="M36" s="230">
        <f>NORMSDIST((U$17-K36)/Z$17)*100</f>
        <v>8.3793322415014266</v>
      </c>
      <c r="N36" s="230">
        <f>NORMSDIST((V$17-K36)/Z$17)*100</f>
        <v>13.135688104273068</v>
      </c>
      <c r="O36" s="229" t="s">
        <v>338</v>
      </c>
      <c r="P36" s="9">
        <f>Y$17</f>
        <v>61.199999999999996</v>
      </c>
      <c r="Q36" s="30" t="s">
        <v>338</v>
      </c>
      <c r="R36" s="284">
        <v>3010122</v>
      </c>
    </row>
    <row r="37" spans="1:34" ht="20.100000000000001" customHeight="1">
      <c r="A37" s="300" t="s">
        <v>381</v>
      </c>
      <c r="B37" s="239">
        <v>240</v>
      </c>
      <c r="C37" s="231">
        <v>60</v>
      </c>
      <c r="D37" s="230">
        <v>68</v>
      </c>
      <c r="E37" s="228" t="s">
        <v>337</v>
      </c>
      <c r="F37" s="230">
        <v>64</v>
      </c>
      <c r="G37" s="230">
        <v>95</v>
      </c>
      <c r="H37" s="230">
        <v>92</v>
      </c>
      <c r="I37" s="230">
        <f>SUM(C37,D37,F37)</f>
        <v>192</v>
      </c>
      <c r="J37" s="230">
        <f>SUM(C37,D37,F37,G37,H37)</f>
        <v>379</v>
      </c>
      <c r="K37" s="230">
        <f>FIXED(J37*1.4,0)+B37</f>
        <v>771</v>
      </c>
      <c r="L37" s="243" t="s">
        <v>33</v>
      </c>
      <c r="M37" s="230">
        <f>NORMSDIST((U$17-K37)/Z$17)*100</f>
        <v>24.196365222307296</v>
      </c>
      <c r="N37" s="230">
        <f>NORMSDIST((V$17-K37)/Z$17)*100</f>
        <v>32.996855366059364</v>
      </c>
      <c r="O37" s="229" t="s">
        <v>338</v>
      </c>
      <c r="P37" s="9">
        <f>Y$17</f>
        <v>61.199999999999996</v>
      </c>
      <c r="Q37" s="30" t="s">
        <v>338</v>
      </c>
      <c r="R37" s="284">
        <v>3010159</v>
      </c>
    </row>
    <row r="38" spans="1:34" ht="20.100000000000001" customHeight="1">
      <c r="A38" s="52" t="s">
        <v>382</v>
      </c>
      <c r="B38" s="228">
        <v>272</v>
      </c>
      <c r="C38" s="231">
        <v>55</v>
      </c>
      <c r="D38" s="230">
        <v>58</v>
      </c>
      <c r="E38" s="228" t="s">
        <v>337</v>
      </c>
      <c r="F38" s="230">
        <v>58</v>
      </c>
      <c r="G38" s="230">
        <v>100</v>
      </c>
      <c r="H38" s="230">
        <v>92</v>
      </c>
      <c r="I38" s="230">
        <f>SUM(C38,D38,F38)</f>
        <v>171</v>
      </c>
      <c r="J38" s="230">
        <f>SUM(C38,D38,F38,G38,H38)</f>
        <v>363</v>
      </c>
      <c r="K38" s="230">
        <f>FIXED(J38*1.4,0)+B38</f>
        <v>780</v>
      </c>
      <c r="L38" s="243" t="s">
        <v>31</v>
      </c>
      <c r="M38" s="230">
        <f>NORMSDIST((U$18-K38)/Z$18)*100</f>
        <v>11.900010745520067</v>
      </c>
      <c r="N38" s="230">
        <f>NORMSDIST((V$18-K38)/Z$18)*100</f>
        <v>17.878637961437171</v>
      </c>
      <c r="O38" s="229" t="s">
        <v>338</v>
      </c>
      <c r="P38" s="9">
        <f>Y$18</f>
        <v>47.599999999999994</v>
      </c>
      <c r="Q38" s="30" t="s">
        <v>338</v>
      </c>
      <c r="R38" s="330"/>
    </row>
    <row r="39" spans="1:34" ht="20.100000000000001" customHeight="1">
      <c r="A39" s="111"/>
      <c r="B39" s="384"/>
      <c r="C39" s="28"/>
      <c r="D39" s="28"/>
      <c r="E39" s="384"/>
      <c r="F39" s="28"/>
      <c r="G39" s="28">
        <f>AVERAGE(G4:G38)</f>
        <v>85.484848484848484</v>
      </c>
      <c r="H39" s="28">
        <f>AVERAGE(H4:H38)</f>
        <v>84.909090909090907</v>
      </c>
      <c r="I39" s="28"/>
      <c r="J39" s="28"/>
      <c r="K39" s="28"/>
      <c r="L39" s="8"/>
      <c r="M39" s="28"/>
      <c r="N39" s="28"/>
      <c r="O39" s="8"/>
      <c r="R39" s="223"/>
    </row>
    <row r="40" spans="1:34" ht="20.100000000000001" customHeight="1">
      <c r="A40" s="50" t="s">
        <v>383</v>
      </c>
      <c r="B40" s="50"/>
      <c r="C40" s="19"/>
      <c r="D40" s="19"/>
      <c r="E40" s="19"/>
      <c r="F40" s="19" t="s">
        <v>35</v>
      </c>
      <c r="G40" s="19">
        <v>88.23</v>
      </c>
      <c r="H40" s="19">
        <v>83.23</v>
      </c>
      <c r="I40" s="19"/>
      <c r="J40" s="19"/>
      <c r="K40" s="19"/>
      <c r="L40" s="47"/>
      <c r="M40" s="47"/>
      <c r="N40" s="19"/>
      <c r="O40" s="19"/>
      <c r="R40" s="223"/>
    </row>
    <row r="41" spans="1:34" ht="20.100000000000001" customHeight="1">
      <c r="A41" s="166"/>
      <c r="B41" s="50"/>
      <c r="C41" s="19"/>
      <c r="D41" s="19"/>
      <c r="E41" s="19"/>
      <c r="F41" s="19"/>
      <c r="G41" s="19"/>
      <c r="H41" s="19"/>
      <c r="I41" s="19"/>
      <c r="J41" s="19"/>
      <c r="K41" s="19"/>
      <c r="L41" s="47"/>
      <c r="M41" s="47"/>
      <c r="N41" s="47"/>
      <c r="O41" s="19"/>
      <c r="R41" s="223"/>
      <c r="S41" t="s">
        <v>315</v>
      </c>
      <c r="U41" t="s">
        <v>316</v>
      </c>
    </row>
    <row r="42" spans="1:34" ht="20.100000000000001" customHeight="1">
      <c r="A42" s="243" t="s">
        <v>80</v>
      </c>
      <c r="B42" s="243" t="s">
        <v>317</v>
      </c>
      <c r="C42" s="243" t="s">
        <v>82</v>
      </c>
      <c r="D42" s="243" t="s">
        <v>83</v>
      </c>
      <c r="E42" s="243"/>
      <c r="F42" s="243" t="s">
        <v>84</v>
      </c>
      <c r="G42" s="243" t="s">
        <v>85</v>
      </c>
      <c r="H42" s="243" t="s">
        <v>86</v>
      </c>
      <c r="I42" s="243" t="s">
        <v>87</v>
      </c>
      <c r="J42" s="243" t="s">
        <v>88</v>
      </c>
      <c r="K42" s="243" t="s">
        <v>318</v>
      </c>
      <c r="L42" s="243" t="s">
        <v>89</v>
      </c>
      <c r="M42" s="666" t="s">
        <v>319</v>
      </c>
      <c r="N42" s="668"/>
      <c r="O42" s="243" t="s">
        <v>320</v>
      </c>
      <c r="P42" s="10" t="s">
        <v>321</v>
      </c>
      <c r="Q42" s="8" t="s">
        <v>322</v>
      </c>
      <c r="R42" s="8" t="s">
        <v>323</v>
      </c>
      <c r="S42" s="379" t="s">
        <v>324</v>
      </c>
      <c r="T42" s="379"/>
      <c r="U42" s="626" t="s">
        <v>384</v>
      </c>
      <c r="V42" s="627"/>
      <c r="W42" s="243" t="s">
        <v>326</v>
      </c>
      <c r="X42" s="243" t="s">
        <v>327</v>
      </c>
      <c r="Y42" s="243" t="s">
        <v>321</v>
      </c>
      <c r="Z42" s="243" t="s">
        <v>328</v>
      </c>
      <c r="AA42" s="19"/>
      <c r="AB42" s="150" t="s">
        <v>329</v>
      </c>
      <c r="AC42" s="151" t="s">
        <v>330</v>
      </c>
      <c r="AD42" s="152" t="s">
        <v>332</v>
      </c>
      <c r="AE42" s="152" t="s">
        <v>333</v>
      </c>
      <c r="AF42" s="152" t="s">
        <v>385</v>
      </c>
      <c r="AG42" s="153" t="s">
        <v>334</v>
      </c>
      <c r="AH42" s="153" t="s">
        <v>335</v>
      </c>
    </row>
    <row r="43" spans="1:34" ht="20.100000000000001" customHeight="1">
      <c r="A43" s="77" t="s">
        <v>386</v>
      </c>
      <c r="B43" s="228">
        <v>253</v>
      </c>
      <c r="C43" s="231">
        <v>80</v>
      </c>
      <c r="D43" s="230">
        <v>90</v>
      </c>
      <c r="E43" s="228" t="s">
        <v>337</v>
      </c>
      <c r="F43" s="230">
        <v>74</v>
      </c>
      <c r="G43" s="230">
        <v>80</v>
      </c>
      <c r="H43" s="230">
        <v>85</v>
      </c>
      <c r="I43" s="230">
        <f t="shared" ref="I43:I70" si="17">SUM(C43,D43,F43)</f>
        <v>244</v>
      </c>
      <c r="J43" s="230">
        <f t="shared" ref="J43:J61" si="18">SUM(C43,D43,F43,G43,H43)</f>
        <v>409</v>
      </c>
      <c r="K43" s="230">
        <f t="shared" ref="K43:K61" si="19">FIXED(J43*1.4,0)+B43</f>
        <v>826</v>
      </c>
      <c r="L43" s="227" t="s">
        <v>35</v>
      </c>
      <c r="M43" s="230">
        <f>NORMSDIST((U$43-K43)/Z$43)*100</f>
        <v>36.692826396397194</v>
      </c>
      <c r="N43" s="230">
        <f>NORMSDIST((V$43-K43)/Z$43)*100</f>
        <v>44.432999519409357</v>
      </c>
      <c r="O43" s="229" t="s">
        <v>338</v>
      </c>
      <c r="P43" s="41">
        <f>Y$43</f>
        <v>73.400000000000006</v>
      </c>
      <c r="Q43" s="30" t="s">
        <v>338</v>
      </c>
      <c r="R43" s="318" t="s">
        <v>387</v>
      </c>
      <c r="S43" s="102" t="s">
        <v>35</v>
      </c>
      <c r="T43" s="102" t="s">
        <v>339</v>
      </c>
      <c r="U43" s="199">
        <f>'29年度合否判定資料（20170224）'!S29</f>
        <v>809</v>
      </c>
      <c r="V43" s="230">
        <f t="shared" ref="V43:V106" si="20">U43+10</f>
        <v>819</v>
      </c>
      <c r="W43" s="148">
        <v>1.4696969696969697</v>
      </c>
      <c r="X43" s="196">
        <f t="shared" ref="X43:X106" si="21">ROUND(AG43/AH43,3)</f>
        <v>1.363</v>
      </c>
      <c r="Y43" s="197">
        <f t="shared" ref="Y43:Y106" si="22">(FIXED(1/X43,3))*100</f>
        <v>73.400000000000006</v>
      </c>
      <c r="Z43" s="104">
        <v>50</v>
      </c>
      <c r="AA43" s="306"/>
      <c r="AB43" s="148">
        <v>1.4696969696969697</v>
      </c>
      <c r="AC43" s="154">
        <v>1</v>
      </c>
      <c r="AD43" s="155">
        <v>0.93478260869565222</v>
      </c>
      <c r="AE43" s="155">
        <v>0.91089108910891092</v>
      </c>
      <c r="AF43" s="155">
        <v>0.910377358490566</v>
      </c>
      <c r="AG43" s="156">
        <v>184</v>
      </c>
      <c r="AH43" s="156">
        <v>135</v>
      </c>
    </row>
    <row r="44" spans="1:34" ht="20.100000000000001" customHeight="1">
      <c r="A44" s="52" t="s">
        <v>388</v>
      </c>
      <c r="B44" s="228">
        <v>235</v>
      </c>
      <c r="C44" s="231">
        <v>90</v>
      </c>
      <c r="D44" s="230">
        <v>78</v>
      </c>
      <c r="E44" s="228" t="s">
        <v>337</v>
      </c>
      <c r="F44" s="230">
        <v>84</v>
      </c>
      <c r="G44" s="230">
        <v>75</v>
      </c>
      <c r="H44" s="230">
        <v>76</v>
      </c>
      <c r="I44" s="230">
        <f t="shared" si="17"/>
        <v>252</v>
      </c>
      <c r="J44" s="230">
        <f t="shared" si="18"/>
        <v>403</v>
      </c>
      <c r="K44" s="230">
        <f t="shared" si="19"/>
        <v>799</v>
      </c>
      <c r="L44" s="227" t="s">
        <v>35</v>
      </c>
      <c r="M44" s="230">
        <f>NORMSDIST((U$43-K44)/Z$43)*100</f>
        <v>57.925970943910301</v>
      </c>
      <c r="N44" s="230">
        <f>NORMSDIST((V$43-K44)/Z$43)*100</f>
        <v>65.542174161032435</v>
      </c>
      <c r="O44" s="229" t="s">
        <v>338</v>
      </c>
      <c r="P44" s="41">
        <f>Y$43</f>
        <v>73.400000000000006</v>
      </c>
      <c r="Q44" s="30" t="s">
        <v>338</v>
      </c>
      <c r="R44" s="318" t="s">
        <v>389</v>
      </c>
      <c r="S44" s="102" t="s">
        <v>35</v>
      </c>
      <c r="T44" s="102" t="s">
        <v>343</v>
      </c>
      <c r="U44" s="199">
        <f>'29年度合否判定資料（20170224）'!S30</f>
        <v>821</v>
      </c>
      <c r="V44" s="230">
        <f t="shared" si="20"/>
        <v>831</v>
      </c>
      <c r="W44" s="148">
        <v>1.4918032786885247</v>
      </c>
      <c r="X44" s="196">
        <f t="shared" si="21"/>
        <v>1.444</v>
      </c>
      <c r="Y44" s="197">
        <f t="shared" si="22"/>
        <v>69.3</v>
      </c>
      <c r="Z44" s="104">
        <v>50</v>
      </c>
      <c r="AA44" s="306"/>
      <c r="AB44" s="148">
        <v>1.4918032786885247</v>
      </c>
      <c r="AC44" s="154">
        <v>6</v>
      </c>
      <c r="AD44" s="155">
        <v>0.96590909090909094</v>
      </c>
      <c r="AE44" s="155">
        <v>0.9719101123595506</v>
      </c>
      <c r="AF44" s="155">
        <v>0.97647058823529409</v>
      </c>
      <c r="AG44" s="156">
        <v>179</v>
      </c>
      <c r="AH44" s="156">
        <v>124</v>
      </c>
    </row>
    <row r="45" spans="1:34" ht="20.100000000000001" customHeight="1">
      <c r="A45" s="178" t="s">
        <v>390</v>
      </c>
      <c r="B45" s="179">
        <v>240</v>
      </c>
      <c r="C45" s="231">
        <v>94</v>
      </c>
      <c r="D45" s="230">
        <v>76</v>
      </c>
      <c r="E45" s="228" t="s">
        <v>337</v>
      </c>
      <c r="F45" s="230">
        <v>86</v>
      </c>
      <c r="G45" s="230">
        <v>83</v>
      </c>
      <c r="H45" s="230">
        <v>80</v>
      </c>
      <c r="I45" s="230">
        <f t="shared" si="17"/>
        <v>256</v>
      </c>
      <c r="J45" s="230">
        <f t="shared" si="18"/>
        <v>419</v>
      </c>
      <c r="K45" s="230">
        <f t="shared" si="19"/>
        <v>827</v>
      </c>
      <c r="L45" s="227" t="s">
        <v>35</v>
      </c>
      <c r="M45" s="230">
        <f>NORMSDIST((U$43-K45)/Z$43)*100</f>
        <v>35.942356678200873</v>
      </c>
      <c r="N45" s="230">
        <f>NORMSDIST((V$43-K45)/Z$43)*100</f>
        <v>43.644053710856717</v>
      </c>
      <c r="O45" s="229" t="s">
        <v>338</v>
      </c>
      <c r="P45" s="41">
        <f>Y$43</f>
        <v>73.400000000000006</v>
      </c>
      <c r="Q45" s="30" t="s">
        <v>338</v>
      </c>
      <c r="R45" s="318" t="s">
        <v>391</v>
      </c>
      <c r="S45" s="34" t="s">
        <v>392</v>
      </c>
      <c r="T45" s="34" t="s">
        <v>339</v>
      </c>
      <c r="U45" s="15">
        <f>'[1]29年度合否判定資料（20170224）'!S31</f>
        <v>788</v>
      </c>
      <c r="V45" s="15">
        <f t="shared" si="20"/>
        <v>798</v>
      </c>
      <c r="W45" s="285">
        <v>1.4881889763779528</v>
      </c>
      <c r="X45" s="286">
        <f t="shared" si="21"/>
        <v>1.296</v>
      </c>
      <c r="Y45" s="287">
        <f t="shared" si="22"/>
        <v>77.2</v>
      </c>
      <c r="Z45" s="288">
        <v>50</v>
      </c>
      <c r="AA45" s="306"/>
      <c r="AB45" s="285">
        <v>1.4881889763779528</v>
      </c>
      <c r="AC45" s="289">
        <v>2</v>
      </c>
      <c r="AD45" s="290">
        <v>0.93296089385474856</v>
      </c>
      <c r="AE45" s="290">
        <v>0.92500000000000004</v>
      </c>
      <c r="AF45" s="290">
        <v>0.94835680751173712</v>
      </c>
      <c r="AG45" s="291">
        <v>175</v>
      </c>
      <c r="AH45" s="291">
        <v>135</v>
      </c>
    </row>
    <row r="46" spans="1:34" ht="20.100000000000001" customHeight="1">
      <c r="A46" s="178" t="s">
        <v>393</v>
      </c>
      <c r="B46" s="179">
        <v>198</v>
      </c>
      <c r="C46" s="386">
        <v>85</v>
      </c>
      <c r="D46" s="228">
        <v>68</v>
      </c>
      <c r="E46" s="228" t="s">
        <v>337</v>
      </c>
      <c r="F46" s="228">
        <v>72</v>
      </c>
      <c r="G46" s="228">
        <v>95</v>
      </c>
      <c r="H46" s="228">
        <v>88</v>
      </c>
      <c r="I46" s="230">
        <f t="shared" si="17"/>
        <v>225</v>
      </c>
      <c r="J46" s="230">
        <f t="shared" si="18"/>
        <v>408</v>
      </c>
      <c r="K46" s="230">
        <f t="shared" si="19"/>
        <v>769</v>
      </c>
      <c r="L46" s="227" t="s">
        <v>35</v>
      </c>
      <c r="M46" s="230">
        <f>NORMSDIST((U$43-K46)/Z$43)*100</f>
        <v>78.814460141660334</v>
      </c>
      <c r="N46" s="230">
        <f>NORMSDIST((V$43-K46)/Z$43)*100</f>
        <v>84.134474606854297</v>
      </c>
      <c r="O46" s="243" t="s">
        <v>345</v>
      </c>
      <c r="P46" s="41">
        <f>Y$43</f>
        <v>73.400000000000006</v>
      </c>
      <c r="Q46" s="30" t="s">
        <v>345</v>
      </c>
      <c r="R46" s="318" t="s">
        <v>394</v>
      </c>
      <c r="S46" s="34" t="s">
        <v>392</v>
      </c>
      <c r="T46" s="34" t="s">
        <v>343</v>
      </c>
      <c r="U46" s="15">
        <f>'[1]29年度合否判定資料（20170224）'!S32</f>
        <v>813</v>
      </c>
      <c r="V46" s="15">
        <f t="shared" si="20"/>
        <v>823</v>
      </c>
      <c r="W46" s="285">
        <v>1.4051724137931034</v>
      </c>
      <c r="X46" s="286">
        <f t="shared" si="21"/>
        <v>1.339</v>
      </c>
      <c r="Y46" s="287">
        <f t="shared" si="22"/>
        <v>74.7</v>
      </c>
      <c r="Z46" s="288">
        <v>50</v>
      </c>
      <c r="AA46" s="306"/>
      <c r="AB46" s="285">
        <v>1.4051724137931034</v>
      </c>
      <c r="AC46" s="289">
        <v>8</v>
      </c>
      <c r="AD46" s="290">
        <v>0.96111111111111114</v>
      </c>
      <c r="AE46" s="290">
        <v>0.9731182795698925</v>
      </c>
      <c r="AF46" s="290">
        <v>0.96590909090909094</v>
      </c>
      <c r="AG46" s="291">
        <v>158</v>
      </c>
      <c r="AH46" s="291">
        <v>118</v>
      </c>
    </row>
    <row r="47" spans="1:34" ht="20.100000000000001" customHeight="1">
      <c r="A47" s="77" t="s">
        <v>395</v>
      </c>
      <c r="B47" s="64">
        <v>267</v>
      </c>
      <c r="C47" s="386">
        <v>86</v>
      </c>
      <c r="D47" s="228">
        <v>75</v>
      </c>
      <c r="E47" s="228" t="s">
        <v>337</v>
      </c>
      <c r="F47" s="228">
        <v>76</v>
      </c>
      <c r="G47" s="228">
        <v>88</v>
      </c>
      <c r="H47" s="228">
        <v>76</v>
      </c>
      <c r="I47" s="230">
        <f t="shared" si="17"/>
        <v>237</v>
      </c>
      <c r="J47" s="230">
        <f t="shared" si="18"/>
        <v>401</v>
      </c>
      <c r="K47" s="230">
        <f t="shared" si="19"/>
        <v>828</v>
      </c>
      <c r="L47" s="227" t="s">
        <v>35</v>
      </c>
      <c r="M47" s="230">
        <f>NORMSDIST((U$44-K47)/Z$44)*100</f>
        <v>44.432999519409357</v>
      </c>
      <c r="N47" s="230">
        <f>NORMSDIST((V$44-K47)/Z$44)*100</f>
        <v>52.392218265410683</v>
      </c>
      <c r="O47" s="229" t="s">
        <v>338</v>
      </c>
      <c r="P47" s="41">
        <f t="shared" ref="P47:P53" si="23">Y$44</f>
        <v>69.3</v>
      </c>
      <c r="Q47" s="44" t="s">
        <v>345</v>
      </c>
      <c r="R47" s="318" t="s">
        <v>396</v>
      </c>
      <c r="S47" s="102" t="s">
        <v>397</v>
      </c>
      <c r="T47" s="102" t="s">
        <v>339</v>
      </c>
      <c r="U47" s="199">
        <f>'29年度合否判定資料（20170224）'!S33</f>
        <v>788</v>
      </c>
      <c r="V47" s="230">
        <f t="shared" si="20"/>
        <v>798</v>
      </c>
      <c r="W47" s="148">
        <v>1.3385826771653544</v>
      </c>
      <c r="X47" s="196">
        <f t="shared" si="21"/>
        <v>1.1870000000000001</v>
      </c>
      <c r="Y47" s="197">
        <f t="shared" si="22"/>
        <v>84.2</v>
      </c>
      <c r="Z47" s="104">
        <v>50</v>
      </c>
      <c r="AA47" s="306"/>
      <c r="AB47" s="148">
        <v>1.3385826771653544</v>
      </c>
      <c r="AC47" s="154">
        <v>-1</v>
      </c>
      <c r="AD47" s="155">
        <v>0.95767195767195767</v>
      </c>
      <c r="AE47" s="155">
        <v>0.93296089385474856</v>
      </c>
      <c r="AF47" s="155">
        <v>0.92500000000000004</v>
      </c>
      <c r="AG47" s="156">
        <v>159</v>
      </c>
      <c r="AH47" s="156">
        <v>134</v>
      </c>
    </row>
    <row r="48" spans="1:34" ht="20.100000000000001" customHeight="1">
      <c r="A48" s="52" t="s">
        <v>398</v>
      </c>
      <c r="B48" s="228">
        <v>258</v>
      </c>
      <c r="C48" s="386">
        <v>83</v>
      </c>
      <c r="D48" s="228">
        <v>67</v>
      </c>
      <c r="E48" s="228" t="s">
        <v>337</v>
      </c>
      <c r="F48" s="228">
        <v>60</v>
      </c>
      <c r="G48" s="228">
        <v>85</v>
      </c>
      <c r="H48" s="228">
        <v>95</v>
      </c>
      <c r="I48" s="230">
        <f t="shared" si="17"/>
        <v>210</v>
      </c>
      <c r="J48" s="230">
        <f t="shared" si="18"/>
        <v>390</v>
      </c>
      <c r="K48" s="230">
        <f t="shared" si="19"/>
        <v>804</v>
      </c>
      <c r="L48" s="227" t="s">
        <v>35</v>
      </c>
      <c r="M48" s="230">
        <f t="shared" ref="M48:M53" si="24">NORMSDIST((U$44-K48)/Z$44)*100</f>
        <v>63.307173603602806</v>
      </c>
      <c r="N48" s="230">
        <f t="shared" ref="N48:N53" si="25">NORMSDIST((V$44-K48)/Z$44)*100</f>
        <v>70.540148378430203</v>
      </c>
      <c r="O48" s="243" t="s">
        <v>349</v>
      </c>
      <c r="P48" s="41">
        <f t="shared" si="23"/>
        <v>69.3</v>
      </c>
      <c r="Q48" s="44" t="s">
        <v>345</v>
      </c>
      <c r="R48" s="318" t="s">
        <v>399</v>
      </c>
      <c r="S48" s="102" t="s">
        <v>397</v>
      </c>
      <c r="T48" s="102" t="s">
        <v>343</v>
      </c>
      <c r="U48" s="199">
        <f>'29年度合否判定資料（20170224）'!S34</f>
        <v>802</v>
      </c>
      <c r="V48" s="230">
        <f t="shared" si="20"/>
        <v>812</v>
      </c>
      <c r="W48" s="148">
        <v>1.5344827586206897</v>
      </c>
      <c r="X48" s="196">
        <f t="shared" si="21"/>
        <v>1.407</v>
      </c>
      <c r="Y48" s="197">
        <f t="shared" si="22"/>
        <v>71.099999999999994</v>
      </c>
      <c r="Z48" s="104">
        <v>50</v>
      </c>
      <c r="AA48" s="306"/>
      <c r="AB48" s="148">
        <v>1.5344827586206897</v>
      </c>
      <c r="AC48" s="154">
        <v>-4</v>
      </c>
      <c r="AD48" s="155">
        <v>0.93251533742331283</v>
      </c>
      <c r="AE48" s="155">
        <v>0.96111111111111114</v>
      </c>
      <c r="AF48" s="155">
        <v>0.9731182795698925</v>
      </c>
      <c r="AG48" s="156">
        <v>166</v>
      </c>
      <c r="AH48" s="156">
        <v>118</v>
      </c>
    </row>
    <row r="49" spans="1:34" ht="20.100000000000001" customHeight="1">
      <c r="A49" s="52" t="s">
        <v>400</v>
      </c>
      <c r="B49" s="228">
        <v>240</v>
      </c>
      <c r="C49" s="386">
        <v>86</v>
      </c>
      <c r="D49" s="228">
        <v>84</v>
      </c>
      <c r="E49" s="228" t="s">
        <v>337</v>
      </c>
      <c r="F49" s="228">
        <v>92</v>
      </c>
      <c r="G49" s="228">
        <v>66</v>
      </c>
      <c r="H49" s="228">
        <v>80</v>
      </c>
      <c r="I49" s="230">
        <f t="shared" si="17"/>
        <v>262</v>
      </c>
      <c r="J49" s="230">
        <f t="shared" si="18"/>
        <v>408</v>
      </c>
      <c r="K49" s="230">
        <f t="shared" si="19"/>
        <v>811</v>
      </c>
      <c r="L49" s="227" t="s">
        <v>35</v>
      </c>
      <c r="M49" s="230">
        <f t="shared" si="24"/>
        <v>57.925970943910301</v>
      </c>
      <c r="N49" s="230">
        <f t="shared" si="25"/>
        <v>65.542174161032435</v>
      </c>
      <c r="O49" s="243" t="s">
        <v>349</v>
      </c>
      <c r="P49" s="41">
        <f t="shared" si="23"/>
        <v>69.3</v>
      </c>
      <c r="Q49" s="30" t="s">
        <v>338</v>
      </c>
      <c r="R49" s="318" t="s">
        <v>401</v>
      </c>
      <c r="S49" s="34" t="s">
        <v>402</v>
      </c>
      <c r="T49" s="34" t="s">
        <v>343</v>
      </c>
      <c r="U49" s="15">
        <f>'[1]29年度合否判定資料（20170224）'!S35</f>
        <v>796</v>
      </c>
      <c r="V49" s="15">
        <f t="shared" si="20"/>
        <v>806</v>
      </c>
      <c r="W49" s="285">
        <v>1.6033057851239669</v>
      </c>
      <c r="X49" s="286">
        <f t="shared" si="21"/>
        <v>1.512</v>
      </c>
      <c r="Y49" s="287">
        <f t="shared" si="22"/>
        <v>66.100000000000009</v>
      </c>
      <c r="Z49" s="288">
        <v>50</v>
      </c>
      <c r="AA49" s="306"/>
      <c r="AB49" s="285">
        <v>1.6033057851239669</v>
      </c>
      <c r="AC49" s="289">
        <v>9</v>
      </c>
      <c r="AD49" s="290">
        <v>0.95783132530120485</v>
      </c>
      <c r="AE49" s="290">
        <v>0.96039603960396036</v>
      </c>
      <c r="AF49" s="290">
        <v>0.96195652173913049</v>
      </c>
      <c r="AG49" s="291">
        <v>186</v>
      </c>
      <c r="AH49" s="291">
        <v>123</v>
      </c>
    </row>
    <row r="50" spans="1:34" ht="20.100000000000001" customHeight="1">
      <c r="A50" s="52" t="s">
        <v>403</v>
      </c>
      <c r="B50" s="228">
        <v>235</v>
      </c>
      <c r="C50" s="386">
        <v>88</v>
      </c>
      <c r="D50" s="228">
        <v>76</v>
      </c>
      <c r="E50" s="228" t="s">
        <v>337</v>
      </c>
      <c r="F50" s="228">
        <v>90</v>
      </c>
      <c r="G50" s="228">
        <v>80</v>
      </c>
      <c r="H50" s="228">
        <v>88</v>
      </c>
      <c r="I50" s="230">
        <f t="shared" si="17"/>
        <v>254</v>
      </c>
      <c r="J50" s="230">
        <f t="shared" si="18"/>
        <v>422</v>
      </c>
      <c r="K50" s="230">
        <f t="shared" si="19"/>
        <v>826</v>
      </c>
      <c r="L50" s="227" t="s">
        <v>35</v>
      </c>
      <c r="M50" s="230">
        <f t="shared" si="24"/>
        <v>46.017216272297098</v>
      </c>
      <c r="N50" s="230">
        <f t="shared" si="25"/>
        <v>53.982783727702902</v>
      </c>
      <c r="O50" s="229" t="s">
        <v>338</v>
      </c>
      <c r="P50" s="41">
        <f t="shared" si="23"/>
        <v>69.3</v>
      </c>
      <c r="Q50" s="30" t="s">
        <v>338</v>
      </c>
      <c r="R50" s="318" t="s">
        <v>404</v>
      </c>
      <c r="S50" s="102" t="s">
        <v>405</v>
      </c>
      <c r="T50" s="102" t="s">
        <v>339</v>
      </c>
      <c r="U50" s="199">
        <f>'29年度合否判定資料（20170224）'!S36</f>
        <v>783</v>
      </c>
      <c r="V50" s="230">
        <f t="shared" si="20"/>
        <v>793</v>
      </c>
      <c r="W50" s="148">
        <v>2.1287878787878789</v>
      </c>
      <c r="X50" s="196">
        <f t="shared" si="21"/>
        <v>2.1829999999999998</v>
      </c>
      <c r="Y50" s="197">
        <f t="shared" si="22"/>
        <v>45.800000000000004</v>
      </c>
      <c r="Z50" s="104">
        <v>50</v>
      </c>
      <c r="AA50" s="306"/>
      <c r="AB50" s="148">
        <v>2.1287878787878789</v>
      </c>
      <c r="AC50" s="154">
        <v>-9</v>
      </c>
      <c r="AD50" s="155">
        <v>0.92405063291139244</v>
      </c>
      <c r="AE50" s="155">
        <v>0.91699604743083007</v>
      </c>
      <c r="AF50" s="155">
        <v>0.952191235059761</v>
      </c>
      <c r="AG50" s="156">
        <v>262</v>
      </c>
      <c r="AH50" s="156">
        <v>120</v>
      </c>
    </row>
    <row r="51" spans="1:34" ht="20.100000000000001" customHeight="1">
      <c r="A51" s="178" t="s">
        <v>406</v>
      </c>
      <c r="B51" s="179">
        <v>221</v>
      </c>
      <c r="C51" s="386">
        <v>54</v>
      </c>
      <c r="D51" s="228">
        <v>70</v>
      </c>
      <c r="E51" s="228" t="s">
        <v>337</v>
      </c>
      <c r="F51" s="228">
        <v>80</v>
      </c>
      <c r="G51" s="228">
        <v>83</v>
      </c>
      <c r="H51" s="228">
        <v>69</v>
      </c>
      <c r="I51" s="230">
        <f t="shared" si="17"/>
        <v>204</v>
      </c>
      <c r="J51" s="230">
        <f t="shared" si="18"/>
        <v>356</v>
      </c>
      <c r="K51" s="230">
        <f t="shared" si="19"/>
        <v>719</v>
      </c>
      <c r="L51" s="227" t="s">
        <v>35</v>
      </c>
      <c r="M51" s="230">
        <f t="shared" si="24"/>
        <v>97.932483713392998</v>
      </c>
      <c r="N51" s="230">
        <f t="shared" si="25"/>
        <v>98.745453856405334</v>
      </c>
      <c r="O51" s="243" t="s">
        <v>345</v>
      </c>
      <c r="P51" s="41">
        <f t="shared" si="23"/>
        <v>69.3</v>
      </c>
      <c r="Q51" s="30" t="s">
        <v>345</v>
      </c>
      <c r="R51" s="318" t="s">
        <v>407</v>
      </c>
      <c r="S51" s="102" t="s">
        <v>405</v>
      </c>
      <c r="T51" s="102" t="s">
        <v>343</v>
      </c>
      <c r="U51" s="199">
        <f>'29年度合否判定資料（20170224）'!S37</f>
        <v>806</v>
      </c>
      <c r="V51" s="230">
        <f t="shared" si="20"/>
        <v>816</v>
      </c>
      <c r="W51" s="148">
        <v>2.1557377049180326</v>
      </c>
      <c r="X51" s="196">
        <f t="shared" si="21"/>
        <v>1.8320000000000001</v>
      </c>
      <c r="Y51" s="197">
        <f t="shared" si="22"/>
        <v>54.6</v>
      </c>
      <c r="Z51" s="104">
        <v>50</v>
      </c>
      <c r="AA51" s="306"/>
      <c r="AB51" s="148">
        <v>2.1557377049180326</v>
      </c>
      <c r="AC51" s="154">
        <v>-3</v>
      </c>
      <c r="AD51" s="155">
        <v>0.95378151260504207</v>
      </c>
      <c r="AE51" s="155">
        <v>0.97111913357400725</v>
      </c>
      <c r="AF51" s="155">
        <v>0.97857142857142854</v>
      </c>
      <c r="AG51" s="156">
        <v>251</v>
      </c>
      <c r="AH51" s="156">
        <v>137</v>
      </c>
    </row>
    <row r="52" spans="1:34" ht="20.100000000000001" customHeight="1">
      <c r="A52" s="167" t="s">
        <v>408</v>
      </c>
      <c r="B52" s="177">
        <v>272</v>
      </c>
      <c r="C52" s="386">
        <v>91</v>
      </c>
      <c r="D52" s="228">
        <v>83</v>
      </c>
      <c r="E52" s="228" t="s">
        <v>337</v>
      </c>
      <c r="F52" s="228">
        <v>87</v>
      </c>
      <c r="G52" s="228">
        <v>78</v>
      </c>
      <c r="H52" s="228">
        <v>84</v>
      </c>
      <c r="I52" s="230">
        <f t="shared" si="17"/>
        <v>261</v>
      </c>
      <c r="J52" s="230">
        <f t="shared" si="18"/>
        <v>423</v>
      </c>
      <c r="K52" s="230">
        <f t="shared" si="19"/>
        <v>864</v>
      </c>
      <c r="L52" s="227" t="s">
        <v>35</v>
      </c>
      <c r="M52" s="230">
        <f t="shared" si="24"/>
        <v>19.489452125180833</v>
      </c>
      <c r="N52" s="230">
        <f t="shared" si="25"/>
        <v>25.46269146713361</v>
      </c>
      <c r="O52" s="229" t="s">
        <v>338</v>
      </c>
      <c r="P52" s="41">
        <f t="shared" si="23"/>
        <v>69.3</v>
      </c>
      <c r="Q52" s="30" t="s">
        <v>338</v>
      </c>
      <c r="R52" s="318" t="s">
        <v>409</v>
      </c>
      <c r="S52" s="102" t="s">
        <v>410</v>
      </c>
      <c r="T52" s="102" t="s">
        <v>339</v>
      </c>
      <c r="U52" s="199">
        <f>'29年度合否判定資料（20170224）'!S38</f>
        <v>757</v>
      </c>
      <c r="V52" s="230">
        <f t="shared" si="20"/>
        <v>767</v>
      </c>
      <c r="W52" s="148">
        <v>1.5984848484848484</v>
      </c>
      <c r="X52" s="196">
        <f t="shared" si="21"/>
        <v>1.486</v>
      </c>
      <c r="Y52" s="197">
        <f t="shared" si="22"/>
        <v>67.300000000000011</v>
      </c>
      <c r="Z52" s="104">
        <v>50</v>
      </c>
      <c r="AA52" s="306"/>
      <c r="AB52" s="148">
        <v>1.5984848484848484</v>
      </c>
      <c r="AC52" s="154">
        <v>-11</v>
      </c>
      <c r="AD52" s="155">
        <v>0.93333333333333335</v>
      </c>
      <c r="AE52" s="155">
        <v>0.88181818181818183</v>
      </c>
      <c r="AF52" s="155">
        <v>0.892018779342723</v>
      </c>
      <c r="AG52" s="156">
        <v>205</v>
      </c>
      <c r="AH52" s="156">
        <v>138</v>
      </c>
    </row>
    <row r="53" spans="1:34" ht="20.100000000000001" customHeight="1">
      <c r="A53" s="253" t="s">
        <v>411</v>
      </c>
      <c r="B53" s="339">
        <v>253</v>
      </c>
      <c r="C53" s="386">
        <v>88</v>
      </c>
      <c r="D53" s="228">
        <v>74</v>
      </c>
      <c r="E53" s="228" t="s">
        <v>337</v>
      </c>
      <c r="F53" s="228">
        <v>94</v>
      </c>
      <c r="G53" s="228">
        <v>64</v>
      </c>
      <c r="H53" s="228">
        <v>90</v>
      </c>
      <c r="I53" s="230">
        <f t="shared" si="17"/>
        <v>256</v>
      </c>
      <c r="J53" s="230">
        <f t="shared" si="18"/>
        <v>410</v>
      </c>
      <c r="K53" s="230">
        <f t="shared" si="19"/>
        <v>827</v>
      </c>
      <c r="L53" s="227" t="s">
        <v>35</v>
      </c>
      <c r="M53" s="230">
        <f t="shared" si="24"/>
        <v>45.22415739794161</v>
      </c>
      <c r="N53" s="230">
        <f t="shared" si="25"/>
        <v>53.188137201398746</v>
      </c>
      <c r="O53" s="229" t="s">
        <v>338</v>
      </c>
      <c r="P53" s="41">
        <f t="shared" si="23"/>
        <v>69.3</v>
      </c>
      <c r="Q53" s="30" t="s">
        <v>338</v>
      </c>
      <c r="R53" s="284">
        <v>4024130</v>
      </c>
      <c r="S53" s="102" t="s">
        <v>410</v>
      </c>
      <c r="T53" s="102" t="s">
        <v>343</v>
      </c>
      <c r="U53" s="199">
        <f>'29年度合否判定資料（20170224）'!S39</f>
        <v>768</v>
      </c>
      <c r="V53" s="230">
        <f t="shared" si="20"/>
        <v>778</v>
      </c>
      <c r="W53" s="148">
        <v>1.6721311475409837</v>
      </c>
      <c r="X53" s="196">
        <f t="shared" si="21"/>
        <v>1.552</v>
      </c>
      <c r="Y53" s="197">
        <f t="shared" si="22"/>
        <v>64.400000000000006</v>
      </c>
      <c r="Z53" s="104">
        <v>50</v>
      </c>
      <c r="AA53" s="306"/>
      <c r="AB53" s="148">
        <v>1.6721311475409837</v>
      </c>
      <c r="AC53" s="154">
        <v>-7</v>
      </c>
      <c r="AD53" s="155">
        <v>0.98453608247422686</v>
      </c>
      <c r="AE53" s="155">
        <v>0.95783132530120485</v>
      </c>
      <c r="AF53" s="155">
        <v>0.96039603960396036</v>
      </c>
      <c r="AG53" s="156">
        <v>194</v>
      </c>
      <c r="AH53" s="156">
        <v>125</v>
      </c>
    </row>
    <row r="54" spans="1:34" ht="20.100000000000001" customHeight="1">
      <c r="A54" s="253" t="s">
        <v>412</v>
      </c>
      <c r="B54" s="339">
        <v>212</v>
      </c>
      <c r="C54" s="386">
        <v>90</v>
      </c>
      <c r="D54" s="228">
        <v>72</v>
      </c>
      <c r="E54" s="228" t="s">
        <v>337</v>
      </c>
      <c r="F54" s="228">
        <v>88</v>
      </c>
      <c r="G54" s="228">
        <v>90</v>
      </c>
      <c r="H54" s="228">
        <v>68</v>
      </c>
      <c r="I54" s="230">
        <f t="shared" si="17"/>
        <v>250</v>
      </c>
      <c r="J54" s="230">
        <f t="shared" si="18"/>
        <v>408</v>
      </c>
      <c r="K54" s="230">
        <f t="shared" si="19"/>
        <v>783</v>
      </c>
      <c r="L54" s="243" t="s">
        <v>413</v>
      </c>
      <c r="M54" s="230">
        <f>NORMSDIST((U$47-K54)/Z$47)*100</f>
        <v>53.982783727702902</v>
      </c>
      <c r="N54" s="230">
        <f>NORMSDIST((V$47-K54)/Z$47)*100</f>
        <v>61.791142218895267</v>
      </c>
      <c r="O54" s="229" t="s">
        <v>338</v>
      </c>
      <c r="P54" s="41">
        <f>Y$47</f>
        <v>84.2</v>
      </c>
      <c r="Q54" s="30" t="s">
        <v>338</v>
      </c>
      <c r="S54" s="102" t="s">
        <v>414</v>
      </c>
      <c r="T54" s="102" t="s">
        <v>343</v>
      </c>
      <c r="U54" s="199">
        <f>'29年度合否判定資料（20170224）'!S40</f>
        <v>793</v>
      </c>
      <c r="V54" s="230">
        <f t="shared" si="20"/>
        <v>803</v>
      </c>
      <c r="W54" s="148">
        <v>1.3553719008264462</v>
      </c>
      <c r="X54" s="196">
        <f t="shared" si="21"/>
        <v>1.3009999999999999</v>
      </c>
      <c r="Y54" s="197">
        <f t="shared" si="22"/>
        <v>76.900000000000006</v>
      </c>
      <c r="Z54" s="104">
        <v>50</v>
      </c>
      <c r="AA54" s="306"/>
      <c r="AB54" s="148">
        <v>1.3553719008264462</v>
      </c>
      <c r="AC54" s="154">
        <v>24</v>
      </c>
      <c r="AD54" s="155">
        <v>0.97446808510638294</v>
      </c>
      <c r="AE54" s="155">
        <v>0.98536585365853657</v>
      </c>
      <c r="AF54" s="155">
        <v>0.97752808988764039</v>
      </c>
      <c r="AG54" s="156">
        <v>160</v>
      </c>
      <c r="AH54" s="156">
        <v>123</v>
      </c>
    </row>
    <row r="55" spans="1:34" ht="20.100000000000001" customHeight="1">
      <c r="A55" s="253" t="s">
        <v>415</v>
      </c>
      <c r="B55" s="339">
        <v>230</v>
      </c>
      <c r="C55" s="231">
        <v>81</v>
      </c>
      <c r="D55" s="230">
        <v>75</v>
      </c>
      <c r="E55" s="228" t="s">
        <v>337</v>
      </c>
      <c r="F55" s="230">
        <v>90</v>
      </c>
      <c r="G55" s="230">
        <v>74</v>
      </c>
      <c r="H55" s="230">
        <v>76</v>
      </c>
      <c r="I55" s="230">
        <f t="shared" si="17"/>
        <v>246</v>
      </c>
      <c r="J55" s="230">
        <f t="shared" si="18"/>
        <v>396</v>
      </c>
      <c r="K55" s="230">
        <f t="shared" si="19"/>
        <v>784</v>
      </c>
      <c r="L55" s="243" t="s">
        <v>413</v>
      </c>
      <c r="M55" s="230">
        <f>NORMSDIST((U$47-K55)/Z$47)*100</f>
        <v>53.188137201398746</v>
      </c>
      <c r="N55" s="230">
        <f>NORMSDIST((V$47-K55)/Z$47)*100</f>
        <v>61.026124755579723</v>
      </c>
      <c r="O55" s="229" t="s">
        <v>338</v>
      </c>
      <c r="P55" s="41">
        <f>Y$48</f>
        <v>71.099999999999994</v>
      </c>
      <c r="Q55" s="30" t="s">
        <v>338</v>
      </c>
      <c r="R55" s="389"/>
      <c r="S55" s="34" t="s">
        <v>416</v>
      </c>
      <c r="T55" s="34" t="s">
        <v>343</v>
      </c>
      <c r="U55" s="15">
        <f>'29年度合否判定資料（20170224）'!S41</f>
        <v>778</v>
      </c>
      <c r="V55" s="15">
        <f t="shared" si="20"/>
        <v>788</v>
      </c>
      <c r="W55" s="285">
        <v>1.6611570247933884</v>
      </c>
      <c r="X55" s="286">
        <f t="shared" si="21"/>
        <v>1.536</v>
      </c>
      <c r="Y55" s="287">
        <f t="shared" si="22"/>
        <v>65.100000000000009</v>
      </c>
      <c r="Z55" s="288">
        <v>50</v>
      </c>
      <c r="AA55" s="306"/>
      <c r="AB55" s="285">
        <v>1.6611570247933884</v>
      </c>
      <c r="AC55" s="289">
        <v>0</v>
      </c>
      <c r="AD55" s="290">
        <v>0.97663551401869164</v>
      </c>
      <c r="AE55" s="290">
        <v>0.93574297188755018</v>
      </c>
      <c r="AF55" s="290">
        <v>0.95067264573991028</v>
      </c>
      <c r="AG55" s="291">
        <v>192</v>
      </c>
      <c r="AH55" s="291">
        <v>125</v>
      </c>
    </row>
    <row r="56" spans="1:34" ht="20.100000000000001" customHeight="1">
      <c r="A56" s="52" t="s">
        <v>417</v>
      </c>
      <c r="B56" s="228">
        <v>216</v>
      </c>
      <c r="C56" s="386">
        <v>70</v>
      </c>
      <c r="D56" s="228">
        <v>70</v>
      </c>
      <c r="E56" s="228" t="s">
        <v>337</v>
      </c>
      <c r="F56" s="228">
        <v>86</v>
      </c>
      <c r="G56" s="228">
        <v>65</v>
      </c>
      <c r="H56" s="228">
        <v>64</v>
      </c>
      <c r="I56" s="230">
        <f t="shared" si="17"/>
        <v>226</v>
      </c>
      <c r="J56" s="230">
        <f t="shared" si="18"/>
        <v>355</v>
      </c>
      <c r="K56" s="230">
        <f t="shared" si="19"/>
        <v>713</v>
      </c>
      <c r="L56" s="243" t="s">
        <v>405</v>
      </c>
      <c r="M56" s="230">
        <f>NORMSDIST((U$50-K56)/Z$50)*100</f>
        <v>91.924334076622898</v>
      </c>
      <c r="N56" s="230">
        <f>NORMSDIST((V$50-K56)/Z$50)*100</f>
        <v>94.520070830044205</v>
      </c>
      <c r="O56" s="243" t="s">
        <v>345</v>
      </c>
      <c r="P56" s="41">
        <f>Y$50</f>
        <v>45.800000000000004</v>
      </c>
      <c r="Q56" s="30" t="s">
        <v>345</v>
      </c>
      <c r="R56" s="389"/>
      <c r="S56" s="34" t="s">
        <v>418</v>
      </c>
      <c r="T56" s="34" t="s">
        <v>343</v>
      </c>
      <c r="U56" s="15">
        <f>'29年度合否判定資料（20170224）'!S42</f>
        <v>747</v>
      </c>
      <c r="V56" s="15">
        <f t="shared" si="20"/>
        <v>757</v>
      </c>
      <c r="W56" s="285">
        <v>1.9624060150375939</v>
      </c>
      <c r="X56" s="286">
        <f t="shared" si="21"/>
        <v>1.7649999999999999</v>
      </c>
      <c r="Y56" s="287">
        <f t="shared" si="22"/>
        <v>56.699999999999996</v>
      </c>
      <c r="Z56" s="288">
        <v>50</v>
      </c>
      <c r="AA56" s="306"/>
      <c r="AB56" s="285">
        <v>1.9624060150375939</v>
      </c>
      <c r="AC56" s="289">
        <v>-2</v>
      </c>
      <c r="AD56" s="290">
        <v>0.92369477911646591</v>
      </c>
      <c r="AE56" s="290">
        <v>0.92116182572614103</v>
      </c>
      <c r="AF56" s="290">
        <v>0.92268041237113407</v>
      </c>
      <c r="AG56" s="291">
        <v>240</v>
      </c>
      <c r="AH56" s="291">
        <v>136</v>
      </c>
    </row>
    <row r="57" spans="1:34" ht="20.100000000000001" customHeight="1">
      <c r="A57" s="253" t="s">
        <v>419</v>
      </c>
      <c r="B57" s="340">
        <v>230</v>
      </c>
      <c r="C57" s="386">
        <v>90</v>
      </c>
      <c r="D57" s="228">
        <v>65</v>
      </c>
      <c r="E57" s="228" t="s">
        <v>337</v>
      </c>
      <c r="F57" s="228">
        <v>80</v>
      </c>
      <c r="G57" s="228">
        <v>75</v>
      </c>
      <c r="H57" s="228">
        <v>74</v>
      </c>
      <c r="I57" s="230">
        <f t="shared" si="17"/>
        <v>235</v>
      </c>
      <c r="J57" s="230">
        <f t="shared" si="18"/>
        <v>384</v>
      </c>
      <c r="K57" s="230">
        <f t="shared" si="19"/>
        <v>768</v>
      </c>
      <c r="L57" s="229" t="s">
        <v>410</v>
      </c>
      <c r="M57" s="230">
        <f>NORMSDIST((U$52-K57)/Z$52)*100</f>
        <v>41.293557735178538</v>
      </c>
      <c r="N57" s="230">
        <f>NORMSDIST((V$52-K57)/Z$52)*100</f>
        <v>49.202168628309799</v>
      </c>
      <c r="O57" s="229" t="s">
        <v>338</v>
      </c>
      <c r="P57" s="41">
        <f>Y$52</f>
        <v>67.300000000000011</v>
      </c>
      <c r="Q57" s="30" t="s">
        <v>338</v>
      </c>
      <c r="R57" s="389"/>
      <c r="S57" s="102" t="s">
        <v>54</v>
      </c>
      <c r="T57" s="102" t="s">
        <v>337</v>
      </c>
      <c r="U57" s="199">
        <f>'29年度合否判定資料（20170224）'!S43</f>
        <v>765</v>
      </c>
      <c r="V57" s="230">
        <f t="shared" si="20"/>
        <v>775</v>
      </c>
      <c r="W57" s="149">
        <v>1.8231292517006803</v>
      </c>
      <c r="X57" s="196">
        <f t="shared" si="21"/>
        <v>1.4530000000000001</v>
      </c>
      <c r="Y57" s="197">
        <f t="shared" si="22"/>
        <v>68.8</v>
      </c>
      <c r="Z57" s="104">
        <v>50</v>
      </c>
      <c r="AA57" s="306"/>
      <c r="AB57" s="149">
        <v>1.8231292517006803</v>
      </c>
      <c r="AC57" s="157">
        <v>-4</v>
      </c>
      <c r="AD57" s="158">
        <v>0.90878378378378377</v>
      </c>
      <c r="AE57" s="160">
        <v>0.82868525896414347</v>
      </c>
      <c r="AF57" s="158">
        <v>0.87283236994219648</v>
      </c>
      <c r="AG57" s="159">
        <v>234</v>
      </c>
      <c r="AH57" s="159">
        <v>161</v>
      </c>
    </row>
    <row r="58" spans="1:34" ht="20.100000000000001" customHeight="1">
      <c r="A58" s="253" t="s">
        <v>420</v>
      </c>
      <c r="B58" s="339">
        <v>193</v>
      </c>
      <c r="C58" s="386">
        <v>88</v>
      </c>
      <c r="D58" s="228">
        <v>78</v>
      </c>
      <c r="E58" s="228" t="s">
        <v>337</v>
      </c>
      <c r="F58" s="228">
        <v>80</v>
      </c>
      <c r="G58" s="228">
        <v>86</v>
      </c>
      <c r="H58" s="228">
        <v>80</v>
      </c>
      <c r="I58" s="230">
        <f t="shared" si="17"/>
        <v>246</v>
      </c>
      <c r="J58" s="230">
        <f t="shared" si="18"/>
        <v>412</v>
      </c>
      <c r="K58" s="230">
        <f t="shared" si="19"/>
        <v>770</v>
      </c>
      <c r="L58" s="229" t="s">
        <v>410</v>
      </c>
      <c r="M58" s="230">
        <f>NORMSDIST((U$52-K58)/Z$52)*100</f>
        <v>39.743188679823952</v>
      </c>
      <c r="N58" s="230">
        <f>NORMSDIST((V$52-K58)/Z$52)*100</f>
        <v>47.607781734589317</v>
      </c>
      <c r="O58" s="229" t="s">
        <v>338</v>
      </c>
      <c r="P58" s="41">
        <f>Y$52</f>
        <v>67.300000000000011</v>
      </c>
      <c r="Q58" s="30" t="s">
        <v>338</v>
      </c>
      <c r="R58" s="224"/>
      <c r="S58" s="102" t="s">
        <v>46</v>
      </c>
      <c r="T58" s="102" t="s">
        <v>339</v>
      </c>
      <c r="U58" s="199">
        <f>'29年度合否判定資料（20170224）'!S44</f>
        <v>737</v>
      </c>
      <c r="V58" s="230">
        <f t="shared" si="20"/>
        <v>747</v>
      </c>
      <c r="W58" s="148">
        <v>1.6711409395973154</v>
      </c>
      <c r="X58" s="196">
        <f t="shared" si="21"/>
        <v>1.4239999999999999</v>
      </c>
      <c r="Y58" s="197">
        <f t="shared" si="22"/>
        <v>70.199999999999989</v>
      </c>
      <c r="Z58" s="104">
        <v>50</v>
      </c>
      <c r="AA58" s="306"/>
      <c r="AB58" s="148">
        <v>1.6711409395973154</v>
      </c>
      <c r="AC58" s="154">
        <v>-5</v>
      </c>
      <c r="AD58" s="155">
        <v>0.87931034482758619</v>
      </c>
      <c r="AE58" s="155">
        <v>0.88593155893536124</v>
      </c>
      <c r="AF58" s="155">
        <v>0.87029288702928875</v>
      </c>
      <c r="AG58" s="156">
        <v>215</v>
      </c>
      <c r="AH58" s="156">
        <v>151</v>
      </c>
    </row>
    <row r="59" spans="1:34" ht="20.100000000000001" customHeight="1">
      <c r="A59" s="253" t="s">
        <v>421</v>
      </c>
      <c r="B59" s="339">
        <v>207</v>
      </c>
      <c r="C59" s="231">
        <v>70</v>
      </c>
      <c r="D59" s="230">
        <v>63</v>
      </c>
      <c r="E59" s="228" t="s">
        <v>337</v>
      </c>
      <c r="F59" s="230">
        <v>72</v>
      </c>
      <c r="G59" s="230">
        <v>83</v>
      </c>
      <c r="H59" s="230">
        <v>74</v>
      </c>
      <c r="I59" s="230">
        <f t="shared" si="17"/>
        <v>205</v>
      </c>
      <c r="J59" s="230">
        <f t="shared" si="18"/>
        <v>362</v>
      </c>
      <c r="K59" s="230">
        <f t="shared" si="19"/>
        <v>714</v>
      </c>
      <c r="L59" s="229" t="s">
        <v>410</v>
      </c>
      <c r="M59" s="230">
        <f>NORMSDIST((U$52-K59)/Z$52)*100</f>
        <v>80.510547874819167</v>
      </c>
      <c r="N59" s="230">
        <f>NORMSDIST((V$52-K59)/Z$52)*100</f>
        <v>85.542770033609045</v>
      </c>
      <c r="O59" s="243" t="s">
        <v>345</v>
      </c>
      <c r="P59" s="41">
        <f>Y$52</f>
        <v>67.300000000000011</v>
      </c>
      <c r="Q59" s="30" t="s">
        <v>345</v>
      </c>
      <c r="R59" s="71"/>
      <c r="S59" s="102" t="s">
        <v>46</v>
      </c>
      <c r="T59" s="102" t="s">
        <v>343</v>
      </c>
      <c r="U59" s="199">
        <f>'29年度合否判定資料（20170224）'!S45</f>
        <v>766</v>
      </c>
      <c r="V59" s="230">
        <f t="shared" si="20"/>
        <v>776</v>
      </c>
      <c r="W59" s="148">
        <v>1.6131386861313868</v>
      </c>
      <c r="X59" s="196">
        <f t="shared" si="21"/>
        <v>1.496</v>
      </c>
      <c r="Y59" s="197">
        <f t="shared" si="22"/>
        <v>66.8</v>
      </c>
      <c r="Z59" s="104">
        <v>50</v>
      </c>
      <c r="AA59" s="306"/>
      <c r="AB59" s="148">
        <v>1.6131386861313868</v>
      </c>
      <c r="AC59" s="154">
        <v>-3</v>
      </c>
      <c r="AD59" s="155">
        <v>0.93532338308457708</v>
      </c>
      <c r="AE59" s="155">
        <v>0.97663551401869164</v>
      </c>
      <c r="AF59" s="155">
        <v>0.93574297188755018</v>
      </c>
      <c r="AG59" s="156">
        <v>211</v>
      </c>
      <c r="AH59" s="156">
        <v>141</v>
      </c>
    </row>
    <row r="60" spans="1:34" ht="20.100000000000001" customHeight="1">
      <c r="A60" s="253" t="s">
        <v>422</v>
      </c>
      <c r="B60" s="339">
        <v>221</v>
      </c>
      <c r="C60" s="231">
        <v>70</v>
      </c>
      <c r="D60" s="230">
        <v>65</v>
      </c>
      <c r="E60" s="228" t="s">
        <v>337</v>
      </c>
      <c r="F60" s="230">
        <v>72</v>
      </c>
      <c r="G60" s="230">
        <v>63</v>
      </c>
      <c r="H60" s="230">
        <v>76</v>
      </c>
      <c r="I60" s="230">
        <f t="shared" si="17"/>
        <v>207</v>
      </c>
      <c r="J60" s="230">
        <f t="shared" si="18"/>
        <v>346</v>
      </c>
      <c r="K60" s="230">
        <f t="shared" si="19"/>
        <v>705</v>
      </c>
      <c r="L60" s="229" t="s">
        <v>410</v>
      </c>
      <c r="M60" s="230">
        <f>NORMSDIST((U$52-K60)/Z$52)*100</f>
        <v>85.083004966901868</v>
      </c>
      <c r="N60" s="230">
        <f>NORMSDIST((V$52-K60)/Z$52)*100</f>
        <v>89.251230292541308</v>
      </c>
      <c r="O60" s="243" t="s">
        <v>345</v>
      </c>
      <c r="P60" s="41">
        <f>Y$52</f>
        <v>67.300000000000011</v>
      </c>
      <c r="Q60" s="72"/>
      <c r="R60" s="71"/>
      <c r="S60" s="229" t="s">
        <v>423</v>
      </c>
      <c r="T60" s="229" t="s">
        <v>337</v>
      </c>
      <c r="U60" s="199">
        <f>'29年度合否判定資料（20170224）'!S46</f>
        <v>742</v>
      </c>
      <c r="V60" s="230">
        <f t="shared" si="20"/>
        <v>752</v>
      </c>
      <c r="W60" s="149">
        <v>1.8392857142857142</v>
      </c>
      <c r="X60" s="196">
        <f t="shared" si="21"/>
        <v>1.5609999999999999</v>
      </c>
      <c r="Y60" s="197">
        <f t="shared" si="22"/>
        <v>64.099999999999994</v>
      </c>
      <c r="Z60" s="104">
        <v>50</v>
      </c>
      <c r="AA60" s="306"/>
      <c r="AB60" s="149">
        <v>1.8392857142857142</v>
      </c>
      <c r="AC60" s="157">
        <v>-14</v>
      </c>
      <c r="AD60" s="158">
        <v>0.95454545454545459</v>
      </c>
      <c r="AE60" s="158">
        <v>0.93700787401574803</v>
      </c>
      <c r="AF60" s="158">
        <v>0.93670886075949367</v>
      </c>
      <c r="AG60" s="159">
        <v>89</v>
      </c>
      <c r="AH60" s="159">
        <v>57</v>
      </c>
    </row>
    <row r="61" spans="1:34" ht="20.100000000000001" customHeight="1">
      <c r="A61" s="302" t="s">
        <v>424</v>
      </c>
      <c r="B61" s="238">
        <v>216</v>
      </c>
      <c r="C61" s="231">
        <v>74</v>
      </c>
      <c r="D61" s="230">
        <v>78</v>
      </c>
      <c r="E61" s="228" t="s">
        <v>337</v>
      </c>
      <c r="F61" s="230">
        <v>74</v>
      </c>
      <c r="G61" s="230">
        <v>80</v>
      </c>
      <c r="H61" s="230">
        <v>76</v>
      </c>
      <c r="I61" s="230">
        <f t="shared" si="17"/>
        <v>226</v>
      </c>
      <c r="J61" s="230">
        <f t="shared" si="18"/>
        <v>382</v>
      </c>
      <c r="K61" s="230">
        <f t="shared" si="19"/>
        <v>751</v>
      </c>
      <c r="L61" s="229" t="s">
        <v>410</v>
      </c>
      <c r="M61" s="230">
        <f>NORMSDIST((U$52-K61)/Z$52)*100</f>
        <v>54.77584260205839</v>
      </c>
      <c r="N61" s="230">
        <f>NORMSDIST((V$52-K61)/Z$52)*100</f>
        <v>62.551583472332005</v>
      </c>
      <c r="O61" s="229" t="s">
        <v>338</v>
      </c>
      <c r="P61" s="41">
        <f>Y$52</f>
        <v>67.300000000000011</v>
      </c>
      <c r="Q61" s="30" t="s">
        <v>338</v>
      </c>
      <c r="R61" s="71"/>
      <c r="S61" s="229" t="s">
        <v>425</v>
      </c>
      <c r="T61" s="229" t="s">
        <v>339</v>
      </c>
      <c r="U61" s="199">
        <f>'29年度合否判定資料（20170224）'!S47</f>
        <v>720</v>
      </c>
      <c r="V61" s="230">
        <f t="shared" si="20"/>
        <v>730</v>
      </c>
      <c r="W61" s="148">
        <v>1.5909090909090908</v>
      </c>
      <c r="X61" s="196">
        <f t="shared" si="21"/>
        <v>1.5</v>
      </c>
      <c r="Y61" s="197">
        <f t="shared" si="22"/>
        <v>66.7</v>
      </c>
      <c r="Z61" s="104">
        <v>50</v>
      </c>
      <c r="AA61" s="306"/>
      <c r="AB61" s="148">
        <v>1.5909090909090908</v>
      </c>
      <c r="AC61" s="154">
        <v>-13</v>
      </c>
      <c r="AD61" s="155">
        <v>0.96446700507614214</v>
      </c>
      <c r="AE61" s="155">
        <v>0.96195652173913049</v>
      </c>
      <c r="AF61" s="155">
        <v>0.96650717703349287</v>
      </c>
      <c r="AG61" s="156">
        <v>201</v>
      </c>
      <c r="AH61" s="156">
        <v>134</v>
      </c>
    </row>
    <row r="62" spans="1:34" ht="20.100000000000001" customHeight="1">
      <c r="A62" s="303" t="s">
        <v>426</v>
      </c>
      <c r="B62" s="238">
        <v>244</v>
      </c>
      <c r="C62" s="386">
        <v>72</v>
      </c>
      <c r="D62" s="228">
        <v>62</v>
      </c>
      <c r="E62" s="228" t="s">
        <v>337</v>
      </c>
      <c r="F62" s="228">
        <v>79</v>
      </c>
      <c r="G62" s="228">
        <v>74</v>
      </c>
      <c r="H62" s="228">
        <v>68</v>
      </c>
      <c r="I62" s="230">
        <f t="shared" si="17"/>
        <v>213</v>
      </c>
      <c r="J62" s="230">
        <f t="shared" ref="J62:J70" si="26">SUM(C62,D62,F62,G62,H62)</f>
        <v>355</v>
      </c>
      <c r="K62" s="230">
        <f t="shared" ref="K62:K70" si="27">FIXED(J62*1.4,0)+B62</f>
        <v>741</v>
      </c>
      <c r="L62" s="229" t="s">
        <v>410</v>
      </c>
      <c r="M62" s="230">
        <f>NORMSDIST((U$53-K62)/Z$53)*100</f>
        <v>70.540148378430203</v>
      </c>
      <c r="N62" s="230">
        <f>NORMSDIST((V$53-K62)/Z$53)*100</f>
        <v>77.035000283520944</v>
      </c>
      <c r="O62" s="243" t="s">
        <v>345</v>
      </c>
      <c r="P62" s="41">
        <f>Y$53</f>
        <v>64.400000000000006</v>
      </c>
      <c r="Q62" s="30" t="s">
        <v>345</v>
      </c>
      <c r="R62" s="71"/>
      <c r="S62" s="229" t="s">
        <v>425</v>
      </c>
      <c r="T62" s="229" t="s">
        <v>343</v>
      </c>
      <c r="U62" s="199">
        <f>'29年度合否判定資料（20170224）'!S48</f>
        <v>737</v>
      </c>
      <c r="V62" s="230">
        <f t="shared" si="20"/>
        <v>747</v>
      </c>
      <c r="W62" s="148">
        <v>1.5041322314049588</v>
      </c>
      <c r="X62" s="196">
        <f t="shared" si="21"/>
        <v>1.4550000000000001</v>
      </c>
      <c r="Y62" s="197">
        <f t="shared" si="22"/>
        <v>68.7</v>
      </c>
      <c r="Z62" s="104">
        <v>50</v>
      </c>
      <c r="AA62" s="306"/>
      <c r="AB62" s="148">
        <v>1.5041322314049588</v>
      </c>
      <c r="AC62" s="154">
        <v>-3</v>
      </c>
      <c r="AD62" s="155">
        <v>0.97647058823529409</v>
      </c>
      <c r="AE62" s="155">
        <v>0.97714285714285709</v>
      </c>
      <c r="AF62" s="155">
        <v>0.98324022346368711</v>
      </c>
      <c r="AG62" s="156">
        <v>179</v>
      </c>
      <c r="AH62" s="156">
        <v>123</v>
      </c>
    </row>
    <row r="63" spans="1:34" ht="20.100000000000001" customHeight="1">
      <c r="A63" s="302" t="s">
        <v>427</v>
      </c>
      <c r="B63" s="238">
        <v>203</v>
      </c>
      <c r="C63" s="386">
        <v>89</v>
      </c>
      <c r="D63" s="228">
        <v>76</v>
      </c>
      <c r="E63" s="228" t="s">
        <v>337</v>
      </c>
      <c r="F63" s="228">
        <v>62</v>
      </c>
      <c r="G63" s="228">
        <v>86</v>
      </c>
      <c r="H63" s="228">
        <v>56</v>
      </c>
      <c r="I63" s="230">
        <f t="shared" si="17"/>
        <v>227</v>
      </c>
      <c r="J63" s="230">
        <f t="shared" si="26"/>
        <v>369</v>
      </c>
      <c r="K63" s="230">
        <f t="shared" si="27"/>
        <v>720</v>
      </c>
      <c r="L63" s="229" t="s">
        <v>414</v>
      </c>
      <c r="M63" s="230">
        <f>NORMSDIST((U$54-K63)/Z$54)*100</f>
        <v>92.785496303410625</v>
      </c>
      <c r="N63" s="230">
        <f>NORMSDIST((V$54-K63)/Z$54)*100</f>
        <v>95.154277373327716</v>
      </c>
      <c r="O63" s="243" t="s">
        <v>345</v>
      </c>
      <c r="P63" s="41">
        <f>Y$54</f>
        <v>76.900000000000006</v>
      </c>
      <c r="Q63" s="30" t="s">
        <v>345</v>
      </c>
      <c r="R63" s="43"/>
      <c r="S63" s="102" t="s">
        <v>121</v>
      </c>
      <c r="T63" s="102" t="s">
        <v>339</v>
      </c>
      <c r="U63" s="199">
        <f>'29年度合否判定資料（20170224）'!S49</f>
        <v>719</v>
      </c>
      <c r="V63" s="230">
        <f t="shared" si="20"/>
        <v>729</v>
      </c>
      <c r="W63" s="148">
        <v>1.81</v>
      </c>
      <c r="X63" s="196">
        <f t="shared" si="21"/>
        <v>1.573</v>
      </c>
      <c r="Y63" s="197">
        <f t="shared" si="22"/>
        <v>63.6</v>
      </c>
      <c r="Z63" s="104">
        <v>50</v>
      </c>
      <c r="AA63" s="306"/>
      <c r="AB63" s="148">
        <v>1.81</v>
      </c>
      <c r="AC63" s="154">
        <v>-20</v>
      </c>
      <c r="AD63" s="155">
        <v>0.88888888888888884</v>
      </c>
      <c r="AE63" s="155">
        <v>0.85128205128205126</v>
      </c>
      <c r="AF63" s="155">
        <v>0.94117647058823528</v>
      </c>
      <c r="AG63" s="156">
        <v>162</v>
      </c>
      <c r="AH63" s="156">
        <v>103</v>
      </c>
    </row>
    <row r="64" spans="1:34" ht="20.100000000000001" customHeight="1">
      <c r="A64" s="184" t="s">
        <v>428</v>
      </c>
      <c r="B64" s="183">
        <v>258</v>
      </c>
      <c r="C64" s="386">
        <v>91</v>
      </c>
      <c r="D64" s="228">
        <v>65</v>
      </c>
      <c r="E64" s="228" t="s">
        <v>337</v>
      </c>
      <c r="F64" s="228">
        <v>78</v>
      </c>
      <c r="G64" s="228">
        <v>55</v>
      </c>
      <c r="H64" s="228">
        <v>76</v>
      </c>
      <c r="I64" s="230">
        <f t="shared" si="17"/>
        <v>234</v>
      </c>
      <c r="J64" s="230">
        <f t="shared" si="26"/>
        <v>365</v>
      </c>
      <c r="K64" s="230">
        <f t="shared" si="27"/>
        <v>769</v>
      </c>
      <c r="L64" s="229" t="s">
        <v>414</v>
      </c>
      <c r="M64" s="230">
        <f>NORMSDIST((U$54-K64)/Z$54)*100</f>
        <v>68.438630348377743</v>
      </c>
      <c r="N64" s="230">
        <f>NORMSDIST((V$54-K64)/Z$54)*100</f>
        <v>75.174776954642951</v>
      </c>
      <c r="O64" s="243" t="s">
        <v>349</v>
      </c>
      <c r="P64" s="41">
        <f>Y$54</f>
        <v>76.900000000000006</v>
      </c>
      <c r="Q64" s="30" t="s">
        <v>338</v>
      </c>
      <c r="R64" s="71"/>
      <c r="S64" s="102" t="s">
        <v>121</v>
      </c>
      <c r="T64" s="102" t="s">
        <v>343</v>
      </c>
      <c r="U64" s="199">
        <f>'29年度合否判定資料（20170224）'!S50</f>
        <v>742</v>
      </c>
      <c r="V64" s="230">
        <f t="shared" si="20"/>
        <v>752</v>
      </c>
      <c r="W64" s="148">
        <v>1.8901098901098901</v>
      </c>
      <c r="X64" s="196">
        <f t="shared" si="21"/>
        <v>1.804</v>
      </c>
      <c r="Y64" s="197">
        <f t="shared" si="22"/>
        <v>55.400000000000006</v>
      </c>
      <c r="Z64" s="104">
        <v>50</v>
      </c>
      <c r="AA64" s="306"/>
      <c r="AB64" s="148">
        <v>1.8901098901098901</v>
      </c>
      <c r="AC64" s="154">
        <v>-2</v>
      </c>
      <c r="AD64" s="155">
        <v>0.93063583815028905</v>
      </c>
      <c r="AE64" s="155">
        <v>0.94219653179190754</v>
      </c>
      <c r="AF64" s="155">
        <v>0.93048128342245995</v>
      </c>
      <c r="AG64" s="156">
        <v>166</v>
      </c>
      <c r="AH64" s="156">
        <v>92</v>
      </c>
    </row>
    <row r="65" spans="1:34" ht="20.100000000000001" customHeight="1">
      <c r="A65" s="304" t="s">
        <v>429</v>
      </c>
      <c r="B65" s="239">
        <v>235</v>
      </c>
      <c r="C65" s="242">
        <v>56</v>
      </c>
      <c r="D65" s="241">
        <v>74</v>
      </c>
      <c r="E65" s="228" t="s">
        <v>337</v>
      </c>
      <c r="F65" s="241">
        <v>90</v>
      </c>
      <c r="G65" s="241">
        <v>74</v>
      </c>
      <c r="H65" s="241">
        <v>80</v>
      </c>
      <c r="I65" s="230">
        <f t="shared" si="17"/>
        <v>220</v>
      </c>
      <c r="J65" s="230">
        <f t="shared" si="26"/>
        <v>374</v>
      </c>
      <c r="K65" s="230">
        <f t="shared" si="27"/>
        <v>759</v>
      </c>
      <c r="L65" s="243" t="s">
        <v>430</v>
      </c>
      <c r="M65" s="230">
        <f>NORMSDIST((U$57-K65)/Z$57)*100</f>
        <v>54.77584260205839</v>
      </c>
      <c r="N65" s="230">
        <f>NORMSDIST((V$57-K65)/Z$57)*100</f>
        <v>62.551583472332005</v>
      </c>
      <c r="O65" s="243" t="s">
        <v>349</v>
      </c>
      <c r="P65" s="41">
        <f>Y$57</f>
        <v>68.8</v>
      </c>
      <c r="Q65" s="30" t="s">
        <v>338</v>
      </c>
      <c r="R65" s="71"/>
      <c r="S65" s="34" t="s">
        <v>431</v>
      </c>
      <c r="T65" s="34" t="s">
        <v>339</v>
      </c>
      <c r="U65" s="15">
        <f>'29年度合否判定資料（20170224）'!S51</f>
        <v>717</v>
      </c>
      <c r="V65" s="15">
        <f t="shared" si="20"/>
        <v>727</v>
      </c>
      <c r="W65" s="285">
        <v>1.2066115702479339</v>
      </c>
      <c r="X65" s="286">
        <f t="shared" si="21"/>
        <v>1.1719999999999999</v>
      </c>
      <c r="Y65" s="287">
        <f t="shared" si="22"/>
        <v>85.3</v>
      </c>
      <c r="Z65" s="288">
        <v>50</v>
      </c>
      <c r="AA65" s="306"/>
      <c r="AB65" s="285">
        <v>1.2066115702479339</v>
      </c>
      <c r="AC65" s="289">
        <v>20</v>
      </c>
      <c r="AD65" s="290">
        <v>0.98639455782312924</v>
      </c>
      <c r="AE65" s="290">
        <v>0.98425196850393704</v>
      </c>
      <c r="AF65" s="290">
        <v>0.98064516129032253</v>
      </c>
      <c r="AG65" s="291">
        <v>143</v>
      </c>
      <c r="AH65" s="291">
        <v>122</v>
      </c>
    </row>
    <row r="66" spans="1:34" ht="20.100000000000001" customHeight="1">
      <c r="A66" s="237" t="s">
        <v>432</v>
      </c>
      <c r="B66" s="239">
        <v>221</v>
      </c>
      <c r="C66" s="242">
        <v>75</v>
      </c>
      <c r="D66" s="241">
        <v>70</v>
      </c>
      <c r="E66" s="228" t="s">
        <v>337</v>
      </c>
      <c r="F66" s="241">
        <v>86</v>
      </c>
      <c r="G66" s="241">
        <v>78</v>
      </c>
      <c r="H66" s="241">
        <v>74</v>
      </c>
      <c r="I66" s="230">
        <f t="shared" si="17"/>
        <v>231</v>
      </c>
      <c r="J66" s="230">
        <f t="shared" si="26"/>
        <v>383</v>
      </c>
      <c r="K66" s="230">
        <f t="shared" si="27"/>
        <v>757</v>
      </c>
      <c r="L66" s="243" t="s">
        <v>430</v>
      </c>
      <c r="M66" s="230">
        <f>NORMSDIST((U$57-K66)/Z$57)*100</f>
        <v>56.35594628914329</v>
      </c>
      <c r="N66" s="230">
        <f>NORMSDIST((V$57-K66)/Z$57)*100</f>
        <v>64.057643321799134</v>
      </c>
      <c r="O66" s="243" t="s">
        <v>349</v>
      </c>
      <c r="P66" s="41">
        <f>Y$57</f>
        <v>68.8</v>
      </c>
      <c r="Q66" s="30" t="s">
        <v>338</v>
      </c>
      <c r="R66" s="71"/>
      <c r="S66" s="102" t="s">
        <v>431</v>
      </c>
      <c r="T66" s="102" t="s">
        <v>343</v>
      </c>
      <c r="U66" s="199">
        <f>'29年度合否判定資料（20170224）'!S52</f>
        <v>740</v>
      </c>
      <c r="V66" s="230">
        <f t="shared" si="20"/>
        <v>750</v>
      </c>
      <c r="W66" s="148">
        <v>1.9605263157894737</v>
      </c>
      <c r="X66" s="196">
        <f t="shared" si="21"/>
        <v>1.647</v>
      </c>
      <c r="Y66" s="197">
        <f t="shared" si="22"/>
        <v>60.699999999999996</v>
      </c>
      <c r="Z66" s="104">
        <v>50</v>
      </c>
      <c r="AA66" s="306"/>
      <c r="AB66" s="148">
        <v>1.9605263157894737</v>
      </c>
      <c r="AC66" s="154">
        <v>-7</v>
      </c>
      <c r="AD66" s="155">
        <v>0.94252873563218387</v>
      </c>
      <c r="AE66" s="155">
        <v>0.96273291925465843</v>
      </c>
      <c r="AF66" s="155">
        <v>0.96323529411764708</v>
      </c>
      <c r="AG66" s="156">
        <v>140</v>
      </c>
      <c r="AH66" s="156">
        <v>85</v>
      </c>
    </row>
    <row r="67" spans="1:34" ht="20.100000000000001" customHeight="1">
      <c r="A67" s="52" t="s">
        <v>433</v>
      </c>
      <c r="B67" s="228">
        <v>216</v>
      </c>
      <c r="C67" s="386">
        <v>71</v>
      </c>
      <c r="D67" s="228">
        <v>90</v>
      </c>
      <c r="E67" s="228" t="s">
        <v>337</v>
      </c>
      <c r="F67" s="228">
        <v>56</v>
      </c>
      <c r="G67" s="228">
        <v>84</v>
      </c>
      <c r="H67" s="228">
        <v>68</v>
      </c>
      <c r="I67" s="230">
        <f t="shared" si="17"/>
        <v>217</v>
      </c>
      <c r="J67" s="230">
        <f t="shared" si="26"/>
        <v>369</v>
      </c>
      <c r="K67" s="230">
        <f t="shared" si="27"/>
        <v>733</v>
      </c>
      <c r="L67" s="229" t="s">
        <v>46</v>
      </c>
      <c r="M67" s="230">
        <f t="shared" ref="M67:M75" si="28">NORMSDIST((U$58-K67)/Z$58)*100</f>
        <v>53.188137201398746</v>
      </c>
      <c r="N67" s="230">
        <f t="shared" ref="N67:N75" si="29">NORMSDIST((V$58-K67)/Z$58)*100</f>
        <v>61.026124755579723</v>
      </c>
      <c r="O67" s="229" t="s">
        <v>338</v>
      </c>
      <c r="P67" s="41">
        <f t="shared" ref="P67:P75" si="30">Y$58</f>
        <v>70.199999999999989</v>
      </c>
      <c r="Q67" s="30" t="s">
        <v>338</v>
      </c>
      <c r="R67" s="71"/>
      <c r="S67" s="34" t="s">
        <v>434</v>
      </c>
      <c r="T67" s="34" t="s">
        <v>339</v>
      </c>
      <c r="U67" s="15">
        <f>'29年度合否判定資料（20170224）'!S53</f>
        <v>681</v>
      </c>
      <c r="V67" s="15">
        <f t="shared" si="20"/>
        <v>691</v>
      </c>
      <c r="W67" s="285">
        <v>1.5294117647058822</v>
      </c>
      <c r="X67" s="286">
        <f t="shared" si="21"/>
        <v>1.31</v>
      </c>
      <c r="Y67" s="287">
        <f t="shared" si="22"/>
        <v>76.3</v>
      </c>
      <c r="Z67" s="288">
        <v>50</v>
      </c>
      <c r="AA67" s="306"/>
      <c r="AB67" s="285">
        <v>1.5294117647058822</v>
      </c>
      <c r="AC67" s="289">
        <v>3</v>
      </c>
      <c r="AD67" s="290">
        <v>0.99363057324840764</v>
      </c>
      <c r="AE67" s="290">
        <v>0.97530864197530864</v>
      </c>
      <c r="AF67" s="290">
        <v>0.96531791907514453</v>
      </c>
      <c r="AG67" s="291">
        <v>203</v>
      </c>
      <c r="AH67" s="291">
        <v>155</v>
      </c>
    </row>
    <row r="68" spans="1:34" ht="20.100000000000001" customHeight="1">
      <c r="A68" s="52" t="s">
        <v>435</v>
      </c>
      <c r="B68" s="228">
        <v>212</v>
      </c>
      <c r="C68" s="386">
        <v>80</v>
      </c>
      <c r="D68" s="228">
        <v>70</v>
      </c>
      <c r="E68" s="228" t="s">
        <v>337</v>
      </c>
      <c r="F68" s="228">
        <v>84</v>
      </c>
      <c r="G68" s="228">
        <v>75</v>
      </c>
      <c r="H68" s="228">
        <v>68</v>
      </c>
      <c r="I68" s="230">
        <f t="shared" si="17"/>
        <v>234</v>
      </c>
      <c r="J68" s="230">
        <f t="shared" si="26"/>
        <v>377</v>
      </c>
      <c r="K68" s="230">
        <f t="shared" si="27"/>
        <v>740</v>
      </c>
      <c r="L68" s="229" t="s">
        <v>46</v>
      </c>
      <c r="M68" s="230">
        <f t="shared" si="28"/>
        <v>47.607781734589317</v>
      </c>
      <c r="N68" s="230">
        <f t="shared" si="29"/>
        <v>55.567000480590643</v>
      </c>
      <c r="O68" s="229" t="s">
        <v>338</v>
      </c>
      <c r="P68" s="41">
        <f t="shared" si="30"/>
        <v>70.199999999999989</v>
      </c>
      <c r="Q68" s="30" t="s">
        <v>338</v>
      </c>
      <c r="R68" s="71"/>
      <c r="S68" s="34" t="s">
        <v>434</v>
      </c>
      <c r="T68" s="34" t="s">
        <v>343</v>
      </c>
      <c r="U68" s="15">
        <f>'29年度合否判定資料（20170224）'!S54</f>
        <v>711</v>
      </c>
      <c r="V68" s="15">
        <f t="shared" si="20"/>
        <v>721</v>
      </c>
      <c r="W68" s="285">
        <v>1.5572519083969465</v>
      </c>
      <c r="X68" s="286">
        <f t="shared" si="21"/>
        <v>1.496</v>
      </c>
      <c r="Y68" s="287">
        <f t="shared" si="22"/>
        <v>66.8</v>
      </c>
      <c r="Z68" s="288">
        <v>50</v>
      </c>
      <c r="AA68" s="306"/>
      <c r="AB68" s="285">
        <v>1.5572519083969465</v>
      </c>
      <c r="AC68" s="289">
        <v>1</v>
      </c>
      <c r="AD68" s="290">
        <v>0.97660818713450293</v>
      </c>
      <c r="AE68" s="290">
        <v>0.95364238410596025</v>
      </c>
      <c r="AF68" s="290">
        <v>0.98203592814371254</v>
      </c>
      <c r="AG68" s="291">
        <v>199</v>
      </c>
      <c r="AH68" s="291">
        <v>133</v>
      </c>
    </row>
    <row r="69" spans="1:34" ht="20.100000000000001" customHeight="1">
      <c r="A69" s="52" t="s">
        <v>436</v>
      </c>
      <c r="B69" s="228">
        <v>221</v>
      </c>
      <c r="C69" s="386">
        <v>74</v>
      </c>
      <c r="D69" s="228">
        <v>69</v>
      </c>
      <c r="E69" s="228" t="s">
        <v>337</v>
      </c>
      <c r="F69" s="228">
        <v>72</v>
      </c>
      <c r="G69" s="228">
        <v>82</v>
      </c>
      <c r="H69" s="228">
        <v>68</v>
      </c>
      <c r="I69" s="230">
        <f t="shared" si="17"/>
        <v>215</v>
      </c>
      <c r="J69" s="230">
        <f t="shared" si="26"/>
        <v>365</v>
      </c>
      <c r="K69" s="230">
        <f t="shared" si="27"/>
        <v>732</v>
      </c>
      <c r="L69" s="229" t="s">
        <v>46</v>
      </c>
      <c r="M69" s="230">
        <f t="shared" si="28"/>
        <v>53.982783727702902</v>
      </c>
      <c r="N69" s="230">
        <f t="shared" si="29"/>
        <v>61.791142218895267</v>
      </c>
      <c r="O69" s="229" t="s">
        <v>338</v>
      </c>
      <c r="P69" s="41">
        <f t="shared" si="30"/>
        <v>70.199999999999989</v>
      </c>
      <c r="Q69" s="30" t="s">
        <v>338</v>
      </c>
      <c r="R69" s="43"/>
      <c r="S69" s="229" t="s">
        <v>125</v>
      </c>
      <c r="T69" s="229" t="s">
        <v>339</v>
      </c>
      <c r="U69" s="199">
        <f>'29年度合否判定資料（20170224）'!S55</f>
        <v>696</v>
      </c>
      <c r="V69" s="230">
        <f t="shared" si="20"/>
        <v>706</v>
      </c>
      <c r="W69" s="305">
        <v>1.4482758620689655</v>
      </c>
      <c r="X69" s="313">
        <f t="shared" si="21"/>
        <v>1.4</v>
      </c>
      <c r="Y69" s="314">
        <f t="shared" si="22"/>
        <v>71.399999999999991</v>
      </c>
      <c r="Z69" s="230">
        <v>50</v>
      </c>
      <c r="AA69" s="306"/>
      <c r="AB69" s="305">
        <v>1.4482758620689655</v>
      </c>
      <c r="AC69" s="307">
        <v>20</v>
      </c>
      <c r="AD69" s="308">
        <v>0.91764705882352937</v>
      </c>
      <c r="AE69" s="309">
        <v>0.89795918367346939</v>
      </c>
      <c r="AF69" s="310">
        <v>0.91194968553459121</v>
      </c>
      <c r="AG69" s="311">
        <v>147</v>
      </c>
      <c r="AH69" s="312">
        <v>105</v>
      </c>
    </row>
    <row r="70" spans="1:34" ht="20.100000000000001" customHeight="1">
      <c r="A70" s="52" t="s">
        <v>437</v>
      </c>
      <c r="B70" s="228">
        <v>258</v>
      </c>
      <c r="C70" s="386">
        <v>82</v>
      </c>
      <c r="D70" s="228">
        <v>76</v>
      </c>
      <c r="E70" s="228" t="s">
        <v>337</v>
      </c>
      <c r="F70" s="228">
        <v>76</v>
      </c>
      <c r="G70" s="228">
        <v>85</v>
      </c>
      <c r="H70" s="228">
        <v>88</v>
      </c>
      <c r="I70" s="230">
        <f t="shared" si="17"/>
        <v>234</v>
      </c>
      <c r="J70" s="230">
        <f t="shared" si="26"/>
        <v>407</v>
      </c>
      <c r="K70" s="230">
        <f t="shared" si="27"/>
        <v>828</v>
      </c>
      <c r="L70" s="229" t="s">
        <v>46</v>
      </c>
      <c r="M70" s="230">
        <f t="shared" si="28"/>
        <v>3.4379502445889978</v>
      </c>
      <c r="N70" s="230">
        <f t="shared" si="29"/>
        <v>5.261613845425205</v>
      </c>
      <c r="O70" s="229" t="s">
        <v>338</v>
      </c>
      <c r="P70" s="41">
        <f t="shared" si="30"/>
        <v>70.199999999999989</v>
      </c>
      <c r="Q70" s="30" t="s">
        <v>338</v>
      </c>
      <c r="R70" s="71"/>
      <c r="S70" s="34" t="s">
        <v>125</v>
      </c>
      <c r="T70" s="34" t="s">
        <v>343</v>
      </c>
      <c r="U70" s="15">
        <f>'29年度合否判定資料（20170224）'!S56</f>
        <v>725</v>
      </c>
      <c r="V70" s="15">
        <f t="shared" si="20"/>
        <v>735</v>
      </c>
      <c r="W70" s="297">
        <v>1.4464285714285714</v>
      </c>
      <c r="X70" s="286">
        <f t="shared" si="21"/>
        <v>1.31</v>
      </c>
      <c r="Y70" s="287">
        <f t="shared" si="22"/>
        <v>76.3</v>
      </c>
      <c r="Z70" s="288">
        <v>50</v>
      </c>
      <c r="AA70" s="306"/>
      <c r="AB70" s="297">
        <v>1.4464285714285714</v>
      </c>
      <c r="AC70" s="298">
        <v>12</v>
      </c>
      <c r="AD70" s="290">
        <v>0.97499999999999998</v>
      </c>
      <c r="AE70" s="290">
        <v>0.91818181818181821</v>
      </c>
      <c r="AF70" s="290">
        <v>0.95604395604395609</v>
      </c>
      <c r="AG70" s="299">
        <v>76</v>
      </c>
      <c r="AH70" s="299">
        <v>58</v>
      </c>
    </row>
    <row r="71" spans="1:34" ht="20.100000000000001" customHeight="1">
      <c r="A71" s="52" t="s">
        <v>438</v>
      </c>
      <c r="B71" s="228">
        <v>230</v>
      </c>
      <c r="C71" s="386">
        <v>74</v>
      </c>
      <c r="D71" s="228">
        <v>67</v>
      </c>
      <c r="E71" s="228" t="s">
        <v>337</v>
      </c>
      <c r="F71" s="228">
        <v>80</v>
      </c>
      <c r="G71" s="228">
        <v>80</v>
      </c>
      <c r="H71" s="228">
        <v>72</v>
      </c>
      <c r="I71" s="230">
        <f>SUM(C71,D71,F71)</f>
        <v>221</v>
      </c>
      <c r="J71" s="230">
        <f>SUM(C71,D71,F71,G71,H71)</f>
        <v>373</v>
      </c>
      <c r="K71" s="230">
        <f t="shared" ref="K71:K78" si="31">FIXED(J71*1.4,0)+B71</f>
        <v>752</v>
      </c>
      <c r="L71" s="229" t="s">
        <v>46</v>
      </c>
      <c r="M71" s="230">
        <f t="shared" si="28"/>
        <v>38.208857781104733</v>
      </c>
      <c r="N71" s="230">
        <f t="shared" si="29"/>
        <v>46.017216272297098</v>
      </c>
      <c r="O71" s="229" t="s">
        <v>338</v>
      </c>
      <c r="P71" s="41">
        <f t="shared" si="30"/>
        <v>70.199999999999989</v>
      </c>
      <c r="Q71" s="30" t="s">
        <v>338</v>
      </c>
      <c r="R71" s="71"/>
      <c r="S71" s="102" t="s">
        <v>56</v>
      </c>
      <c r="T71" s="102" t="s">
        <v>339</v>
      </c>
      <c r="U71" s="199">
        <f>'29年度合否判定資料（20170224）'!S57</f>
        <v>696</v>
      </c>
      <c r="V71" s="230">
        <f t="shared" si="20"/>
        <v>706</v>
      </c>
      <c r="W71" s="148">
        <v>1.4051724137931034</v>
      </c>
      <c r="X71" s="196">
        <f t="shared" si="21"/>
        <v>1.2609999999999999</v>
      </c>
      <c r="Y71" s="197">
        <f t="shared" si="22"/>
        <v>79.3</v>
      </c>
      <c r="Z71" s="104">
        <v>60</v>
      </c>
      <c r="AA71" s="306"/>
      <c r="AB71" s="148">
        <v>1.4051724137931034</v>
      </c>
      <c r="AC71" s="154">
        <v>-3</v>
      </c>
      <c r="AD71" s="155">
        <v>0.94845360824742264</v>
      </c>
      <c r="AE71" s="155">
        <v>0.92993630573248409</v>
      </c>
      <c r="AF71" s="155">
        <v>0.93023255813953487</v>
      </c>
      <c r="AG71" s="156">
        <v>150</v>
      </c>
      <c r="AH71" s="156">
        <v>119</v>
      </c>
    </row>
    <row r="72" spans="1:34" ht="20.100000000000001" customHeight="1">
      <c r="A72" s="52" t="s">
        <v>439</v>
      </c>
      <c r="B72" s="228">
        <v>286</v>
      </c>
      <c r="C72" s="386">
        <v>89</v>
      </c>
      <c r="D72" s="228">
        <v>68</v>
      </c>
      <c r="E72" s="228" t="s">
        <v>337</v>
      </c>
      <c r="F72" s="228">
        <v>82</v>
      </c>
      <c r="G72" s="228">
        <v>84</v>
      </c>
      <c r="H72" s="228">
        <v>80</v>
      </c>
      <c r="I72" s="230">
        <f>SUM(C72,D72,F72)</f>
        <v>239</v>
      </c>
      <c r="J72" s="230">
        <f>SUM(C72,D72,F72,G72,H72)</f>
        <v>403</v>
      </c>
      <c r="K72" s="230">
        <f t="shared" si="31"/>
        <v>850</v>
      </c>
      <c r="L72" s="229" t="s">
        <v>46</v>
      </c>
      <c r="M72" s="230">
        <f t="shared" si="28"/>
        <v>1.1910625418547065</v>
      </c>
      <c r="N72" s="230">
        <f t="shared" si="29"/>
        <v>1.9699270409376894</v>
      </c>
      <c r="O72" s="229" t="s">
        <v>338</v>
      </c>
      <c r="P72" s="41">
        <f t="shared" si="30"/>
        <v>70.199999999999989</v>
      </c>
      <c r="Q72" s="30" t="s">
        <v>338</v>
      </c>
      <c r="R72" s="71"/>
      <c r="S72" s="102" t="s">
        <v>56</v>
      </c>
      <c r="T72" s="102" t="s">
        <v>343</v>
      </c>
      <c r="U72" s="199">
        <f>'29年度合否判定資料（20170224）'!S58</f>
        <v>703</v>
      </c>
      <c r="V72" s="230">
        <f t="shared" si="20"/>
        <v>713</v>
      </c>
      <c r="W72" s="148">
        <v>1.5327102803738317</v>
      </c>
      <c r="X72" s="196">
        <f t="shared" si="21"/>
        <v>1.4910000000000001</v>
      </c>
      <c r="Y72" s="197">
        <f t="shared" si="22"/>
        <v>67.100000000000009</v>
      </c>
      <c r="Z72" s="104">
        <v>60</v>
      </c>
      <c r="AA72" s="306"/>
      <c r="AB72" s="148">
        <v>1.5327102803738317</v>
      </c>
      <c r="AC72" s="154">
        <v>0</v>
      </c>
      <c r="AD72" s="155">
        <v>0.97633136094674555</v>
      </c>
      <c r="AE72" s="155">
        <v>0.93918918918918914</v>
      </c>
      <c r="AF72" s="155">
        <v>0.96739130434782605</v>
      </c>
      <c r="AG72" s="156">
        <v>161</v>
      </c>
      <c r="AH72" s="156">
        <v>108</v>
      </c>
    </row>
    <row r="73" spans="1:34" ht="20.100000000000001" customHeight="1">
      <c r="A73" s="167" t="s">
        <v>440</v>
      </c>
      <c r="B73" s="177">
        <v>221</v>
      </c>
      <c r="C73" s="386">
        <v>88</v>
      </c>
      <c r="D73" s="228">
        <v>75</v>
      </c>
      <c r="E73" s="228" t="s">
        <v>337</v>
      </c>
      <c r="F73" s="228">
        <v>68</v>
      </c>
      <c r="G73" s="228">
        <v>65</v>
      </c>
      <c r="H73" s="228">
        <v>72</v>
      </c>
      <c r="I73" s="230">
        <f t="shared" ref="I73:I98" si="32">SUM(C73,D73,F73)</f>
        <v>231</v>
      </c>
      <c r="J73" s="230">
        <f t="shared" ref="J73:J116" si="33">SUM(C73,D73,F73,G73,H73)</f>
        <v>368</v>
      </c>
      <c r="K73" s="230">
        <f t="shared" si="31"/>
        <v>736</v>
      </c>
      <c r="L73" s="229" t="s">
        <v>46</v>
      </c>
      <c r="M73" s="230">
        <f t="shared" si="28"/>
        <v>50.797831371690208</v>
      </c>
      <c r="N73" s="230">
        <f t="shared" si="29"/>
        <v>58.706442264821469</v>
      </c>
      <c r="O73" s="229" t="s">
        <v>338</v>
      </c>
      <c r="P73" s="41">
        <f t="shared" si="30"/>
        <v>70.199999999999989</v>
      </c>
      <c r="Q73" s="30" t="s">
        <v>338</v>
      </c>
      <c r="R73" s="71"/>
      <c r="S73" s="102" t="s">
        <v>441</v>
      </c>
      <c r="T73" s="102" t="s">
        <v>337</v>
      </c>
      <c r="U73" s="199">
        <f>'29年度合否判定資料（20170224）'!S59</f>
        <v>699</v>
      </c>
      <c r="V73" s="230">
        <f t="shared" si="20"/>
        <v>709</v>
      </c>
      <c r="W73" s="149">
        <v>1.196808510638298</v>
      </c>
      <c r="X73" s="196">
        <f t="shared" si="21"/>
        <v>1.1299999999999999</v>
      </c>
      <c r="Y73" s="197">
        <f t="shared" si="22"/>
        <v>88.5</v>
      </c>
      <c r="Z73" s="104">
        <v>60</v>
      </c>
      <c r="AA73" s="306"/>
      <c r="AB73" s="149">
        <v>1.196808510638298</v>
      </c>
      <c r="AC73" s="157">
        <v>8</v>
      </c>
      <c r="AD73" s="158">
        <v>0.96363636363636362</v>
      </c>
      <c r="AE73" s="158">
        <v>0.96938775510204078</v>
      </c>
      <c r="AF73" s="158">
        <v>0.97058823529411764</v>
      </c>
      <c r="AG73" s="159">
        <v>218</v>
      </c>
      <c r="AH73" s="159">
        <v>193</v>
      </c>
    </row>
    <row r="74" spans="1:34" ht="20.100000000000001" customHeight="1">
      <c r="A74" s="253" t="s">
        <v>442</v>
      </c>
      <c r="B74" s="339">
        <v>189</v>
      </c>
      <c r="C74" s="386">
        <v>90</v>
      </c>
      <c r="D74" s="228">
        <v>79</v>
      </c>
      <c r="E74" s="228" t="s">
        <v>337</v>
      </c>
      <c r="F74" s="228">
        <v>82</v>
      </c>
      <c r="G74" s="228">
        <v>67</v>
      </c>
      <c r="H74" s="228">
        <v>76</v>
      </c>
      <c r="I74" s="230">
        <f t="shared" si="32"/>
        <v>251</v>
      </c>
      <c r="J74" s="230">
        <f t="shared" si="33"/>
        <v>394</v>
      </c>
      <c r="K74" s="230">
        <f t="shared" si="31"/>
        <v>741</v>
      </c>
      <c r="L74" s="229" t="s">
        <v>46</v>
      </c>
      <c r="M74" s="230">
        <f t="shared" si="28"/>
        <v>46.811862798601261</v>
      </c>
      <c r="N74" s="230">
        <f t="shared" si="29"/>
        <v>54.77584260205839</v>
      </c>
      <c r="O74" s="229" t="s">
        <v>338</v>
      </c>
      <c r="P74" s="41">
        <f t="shared" si="30"/>
        <v>70.199999999999989</v>
      </c>
      <c r="Q74" s="30" t="s">
        <v>338</v>
      </c>
      <c r="R74" s="71"/>
      <c r="S74" s="34" t="s">
        <v>443</v>
      </c>
      <c r="T74" s="34" t="s">
        <v>337</v>
      </c>
      <c r="U74" s="15">
        <f>'29年度合否判定資料（20170224）'!S60</f>
        <v>693</v>
      </c>
      <c r="V74" s="15">
        <f t="shared" si="20"/>
        <v>703</v>
      </c>
      <c r="W74" s="285">
        <v>1.2083333333333333</v>
      </c>
      <c r="X74" s="286">
        <f t="shared" si="21"/>
        <v>1.1639999999999999</v>
      </c>
      <c r="Y74" s="287">
        <f t="shared" si="22"/>
        <v>85.9</v>
      </c>
      <c r="Z74" s="288">
        <v>60</v>
      </c>
      <c r="AA74" s="306"/>
      <c r="AB74" s="285">
        <v>1.2083333333333333</v>
      </c>
      <c r="AC74" s="289">
        <v>13</v>
      </c>
      <c r="AD74" s="290">
        <v>0.99242424242424243</v>
      </c>
      <c r="AE74" s="290">
        <v>0.96598639455782309</v>
      </c>
      <c r="AF74" s="290">
        <v>0.98611111111111116</v>
      </c>
      <c r="AG74" s="291">
        <v>142</v>
      </c>
      <c r="AH74" s="291">
        <v>122</v>
      </c>
    </row>
    <row r="75" spans="1:34" ht="20.100000000000001" customHeight="1">
      <c r="A75" s="253" t="s">
        <v>444</v>
      </c>
      <c r="B75" s="339">
        <v>180</v>
      </c>
      <c r="C75" s="386"/>
      <c r="D75" s="228"/>
      <c r="E75" s="228" t="s">
        <v>337</v>
      </c>
      <c r="F75" s="228"/>
      <c r="G75" s="228"/>
      <c r="H75" s="228"/>
      <c r="I75" s="230">
        <f t="shared" si="32"/>
        <v>0</v>
      </c>
      <c r="J75" s="230">
        <f t="shared" si="33"/>
        <v>0</v>
      </c>
      <c r="K75" s="230">
        <f t="shared" si="31"/>
        <v>180</v>
      </c>
      <c r="L75" s="229" t="s">
        <v>46</v>
      </c>
      <c r="M75" s="230">
        <f t="shared" si="28"/>
        <v>100</v>
      </c>
      <c r="N75" s="230">
        <f t="shared" si="29"/>
        <v>100</v>
      </c>
      <c r="O75" s="229"/>
      <c r="P75" s="41">
        <f t="shared" si="30"/>
        <v>70.199999999999989</v>
      </c>
      <c r="Q75" s="72"/>
      <c r="R75" s="71"/>
      <c r="S75" s="34" t="s">
        <v>445</v>
      </c>
      <c r="T75" s="34" t="s">
        <v>339</v>
      </c>
      <c r="U75" s="15">
        <f>'29年度合否判定資料（20170224）'!S61</f>
        <v>647</v>
      </c>
      <c r="V75" s="15">
        <f t="shared" si="20"/>
        <v>657</v>
      </c>
      <c r="W75" s="285">
        <v>1.58</v>
      </c>
      <c r="X75" s="286">
        <f t="shared" si="21"/>
        <v>1.5249999999999999</v>
      </c>
      <c r="Y75" s="287">
        <f t="shared" si="22"/>
        <v>65.600000000000009</v>
      </c>
      <c r="Z75" s="288">
        <v>60</v>
      </c>
      <c r="AA75" s="306"/>
      <c r="AB75" s="285">
        <v>1.58</v>
      </c>
      <c r="AC75" s="289">
        <v>-12</v>
      </c>
      <c r="AD75" s="290">
        <v>0.98360655737704916</v>
      </c>
      <c r="AE75" s="290">
        <v>0.98449612403100772</v>
      </c>
      <c r="AF75" s="290">
        <v>0.98305084745762716</v>
      </c>
      <c r="AG75" s="291">
        <v>154</v>
      </c>
      <c r="AH75" s="291">
        <v>101</v>
      </c>
    </row>
    <row r="76" spans="1:34" ht="20.100000000000001" customHeight="1">
      <c r="A76" s="52" t="s">
        <v>446</v>
      </c>
      <c r="B76" s="228">
        <v>235</v>
      </c>
      <c r="C76" s="386">
        <v>84</v>
      </c>
      <c r="D76" s="228">
        <v>57</v>
      </c>
      <c r="E76" s="228" t="s">
        <v>337</v>
      </c>
      <c r="F76" s="228">
        <v>86</v>
      </c>
      <c r="G76" s="228">
        <v>60</v>
      </c>
      <c r="H76" s="228">
        <v>56</v>
      </c>
      <c r="I76" s="230">
        <f t="shared" si="32"/>
        <v>227</v>
      </c>
      <c r="J76" s="230">
        <f t="shared" si="33"/>
        <v>343</v>
      </c>
      <c r="K76" s="230">
        <f t="shared" si="31"/>
        <v>715</v>
      </c>
      <c r="L76" s="229" t="s">
        <v>46</v>
      </c>
      <c r="M76" s="230">
        <f>NORMSDIST((U$59-K76)/Z$59)*100</f>
        <v>84.613576962726512</v>
      </c>
      <c r="N76" s="230">
        <f>NORMSDIST((V$59-K76)/Z$59)*100</f>
        <v>88.876756255216534</v>
      </c>
      <c r="O76" s="243" t="s">
        <v>345</v>
      </c>
      <c r="P76" s="41">
        <f>Y$59</f>
        <v>66.8</v>
      </c>
      <c r="Q76" s="30" t="s">
        <v>345</v>
      </c>
      <c r="R76" s="71"/>
      <c r="S76" s="34" t="s">
        <v>445</v>
      </c>
      <c r="T76" s="34" t="s">
        <v>343</v>
      </c>
      <c r="U76" s="15">
        <f>'29年度合否判定資料（20170224）'!S62</f>
        <v>659</v>
      </c>
      <c r="V76" s="15">
        <f t="shared" si="20"/>
        <v>669</v>
      </c>
      <c r="W76" s="285">
        <v>1.4945054945054945</v>
      </c>
      <c r="X76" s="286">
        <f t="shared" si="21"/>
        <v>1.446</v>
      </c>
      <c r="Y76" s="287">
        <f t="shared" si="22"/>
        <v>69.199999999999989</v>
      </c>
      <c r="Z76" s="288">
        <v>60</v>
      </c>
      <c r="AA76" s="306"/>
      <c r="AB76" s="285">
        <v>1.4945054945054945</v>
      </c>
      <c r="AC76" s="289">
        <v>3</v>
      </c>
      <c r="AD76" s="290">
        <v>0.99082568807339455</v>
      </c>
      <c r="AE76" s="290">
        <v>0.984375</v>
      </c>
      <c r="AF76" s="290">
        <v>0.9838709677419355</v>
      </c>
      <c r="AG76" s="291">
        <v>133</v>
      </c>
      <c r="AH76" s="291">
        <v>92</v>
      </c>
    </row>
    <row r="77" spans="1:34" ht="20.100000000000001" customHeight="1">
      <c r="A77" s="178" t="s">
        <v>447</v>
      </c>
      <c r="B77" s="180">
        <v>212</v>
      </c>
      <c r="C77" s="386">
        <v>68</v>
      </c>
      <c r="D77" s="228">
        <v>63</v>
      </c>
      <c r="E77" s="228" t="s">
        <v>337</v>
      </c>
      <c r="F77" s="228">
        <v>64</v>
      </c>
      <c r="G77" s="228">
        <v>87</v>
      </c>
      <c r="H77" s="228">
        <v>78</v>
      </c>
      <c r="I77" s="230">
        <f t="shared" si="32"/>
        <v>195</v>
      </c>
      <c r="J77" s="230">
        <f t="shared" si="33"/>
        <v>360</v>
      </c>
      <c r="K77" s="230">
        <f t="shared" si="31"/>
        <v>716</v>
      </c>
      <c r="L77" s="229" t="s">
        <v>46</v>
      </c>
      <c r="M77" s="230">
        <f>NORMSDIST((U$59-K77)/Z$59)*100</f>
        <v>84.134474606854297</v>
      </c>
      <c r="N77" s="230">
        <f>NORMSDIST((V$59-K77)/Z$59)*100</f>
        <v>88.493032977829174</v>
      </c>
      <c r="O77" s="243" t="s">
        <v>345</v>
      </c>
      <c r="P77" s="41">
        <f>Y$59</f>
        <v>66.8</v>
      </c>
      <c r="Q77" s="30" t="s">
        <v>345</v>
      </c>
      <c r="R77" s="71"/>
      <c r="S77" s="102" t="s">
        <v>448</v>
      </c>
      <c r="T77" s="102" t="s">
        <v>339</v>
      </c>
      <c r="U77" s="199">
        <f>'29年度合否判定資料（20170224）'!S63</f>
        <v>634</v>
      </c>
      <c r="V77" s="230">
        <f t="shared" si="20"/>
        <v>644</v>
      </c>
      <c r="W77" s="148">
        <v>1.4166666666666667</v>
      </c>
      <c r="X77" s="196">
        <f t="shared" si="21"/>
        <v>1.4750000000000001</v>
      </c>
      <c r="Y77" s="197">
        <f t="shared" si="22"/>
        <v>67.800000000000011</v>
      </c>
      <c r="Z77" s="104">
        <v>60</v>
      </c>
      <c r="AA77" s="306"/>
      <c r="AB77" s="148">
        <v>1.4166666666666667</v>
      </c>
      <c r="AC77" s="154">
        <v>3</v>
      </c>
      <c r="AD77" s="155">
        <v>0.96</v>
      </c>
      <c r="AE77" s="155">
        <v>0.9320987654320988</v>
      </c>
      <c r="AF77" s="155">
        <v>0.9308176100628931</v>
      </c>
      <c r="AG77" s="156">
        <v>177</v>
      </c>
      <c r="AH77" s="156">
        <v>120</v>
      </c>
    </row>
    <row r="78" spans="1:34" ht="20.100000000000001" customHeight="1">
      <c r="A78" s="178" t="s">
        <v>449</v>
      </c>
      <c r="B78" s="179">
        <v>249</v>
      </c>
      <c r="C78" s="386">
        <v>84</v>
      </c>
      <c r="D78" s="228">
        <v>62</v>
      </c>
      <c r="E78" s="228" t="s">
        <v>337</v>
      </c>
      <c r="F78" s="228">
        <v>76</v>
      </c>
      <c r="G78" s="228">
        <v>85</v>
      </c>
      <c r="H78" s="228">
        <v>80</v>
      </c>
      <c r="I78" s="230">
        <f t="shared" si="32"/>
        <v>222</v>
      </c>
      <c r="J78" s="230">
        <f t="shared" si="33"/>
        <v>387</v>
      </c>
      <c r="K78" s="230">
        <f t="shared" si="31"/>
        <v>791</v>
      </c>
      <c r="L78" s="229" t="s">
        <v>46</v>
      </c>
      <c r="M78" s="230">
        <f>NORMSDIST((U$59-K78)/Z$59)*100</f>
        <v>30.853753872598688</v>
      </c>
      <c r="N78" s="230">
        <f>NORMSDIST((V$59-K78)/Z$59)*100</f>
        <v>38.208857781104733</v>
      </c>
      <c r="O78" s="229" t="s">
        <v>338</v>
      </c>
      <c r="P78" s="41">
        <f>Y$59</f>
        <v>66.8</v>
      </c>
      <c r="Q78" s="30" t="s">
        <v>338</v>
      </c>
      <c r="R78" s="71"/>
      <c r="S78" s="102" t="s">
        <v>448</v>
      </c>
      <c r="T78" s="102" t="s">
        <v>343</v>
      </c>
      <c r="U78" s="199">
        <f>'29年度合否判定資料（20170224）'!S64</f>
        <v>647</v>
      </c>
      <c r="V78" s="230">
        <f t="shared" si="20"/>
        <v>657</v>
      </c>
      <c r="W78" s="148">
        <v>1.5</v>
      </c>
      <c r="X78" s="196">
        <f t="shared" si="21"/>
        <v>1.292</v>
      </c>
      <c r="Y78" s="197">
        <f t="shared" si="22"/>
        <v>77.400000000000006</v>
      </c>
      <c r="Z78" s="104">
        <v>60</v>
      </c>
      <c r="AA78" s="306"/>
      <c r="AB78" s="148">
        <v>1.5</v>
      </c>
      <c r="AC78" s="154">
        <v>-4</v>
      </c>
      <c r="AD78" s="155">
        <v>0.96153846153846156</v>
      </c>
      <c r="AE78" s="155">
        <v>0.99363057324840764</v>
      </c>
      <c r="AF78" s="155">
        <v>0.97530864197530864</v>
      </c>
      <c r="AG78" s="156">
        <v>177</v>
      </c>
      <c r="AH78" s="156">
        <v>137</v>
      </c>
    </row>
    <row r="79" spans="1:34" ht="20.100000000000001" customHeight="1">
      <c r="A79" s="167" t="s">
        <v>450</v>
      </c>
      <c r="B79" s="177">
        <v>253</v>
      </c>
      <c r="C79" s="231"/>
      <c r="D79" s="230"/>
      <c r="E79" s="228" t="s">
        <v>337</v>
      </c>
      <c r="F79" s="230"/>
      <c r="G79" s="230"/>
      <c r="H79" s="230"/>
      <c r="I79" s="230">
        <f t="shared" si="32"/>
        <v>0</v>
      </c>
      <c r="J79" s="230">
        <f t="shared" si="33"/>
        <v>0</v>
      </c>
      <c r="K79" s="317">
        <f>FIXED((F79*2+C79+D79+G79+H79)*700/600,0)+B79</f>
        <v>253</v>
      </c>
      <c r="L79" s="243" t="s">
        <v>423</v>
      </c>
      <c r="M79" s="230">
        <f>NORMSDIST((U$60-K79)/Z$60)*100</f>
        <v>100</v>
      </c>
      <c r="N79" s="230">
        <f>NORMSDIST((V$60-K79)/Z$60)*100</f>
        <v>100</v>
      </c>
      <c r="O79" s="243"/>
      <c r="P79" s="41">
        <f>Y$60</f>
        <v>64.099999999999994</v>
      </c>
      <c r="Q79" s="30" t="s">
        <v>338</v>
      </c>
      <c r="R79" s="23" t="s">
        <v>451</v>
      </c>
      <c r="S79" s="102" t="s">
        <v>452</v>
      </c>
      <c r="T79" s="102" t="s">
        <v>339</v>
      </c>
      <c r="U79" s="199">
        <f>'29年度合否判定資料（20170224）'!S65</f>
        <v>634</v>
      </c>
      <c r="V79" s="230">
        <f t="shared" si="20"/>
        <v>644</v>
      </c>
      <c r="W79" s="148">
        <v>1.2517006802721089</v>
      </c>
      <c r="X79" s="196">
        <f t="shared" si="21"/>
        <v>1.181</v>
      </c>
      <c r="Y79" s="197">
        <f t="shared" si="22"/>
        <v>84.7</v>
      </c>
      <c r="Z79" s="104">
        <v>60</v>
      </c>
      <c r="AA79" s="306"/>
      <c r="AB79" s="148">
        <v>1.2517006802721089</v>
      </c>
      <c r="AC79" s="154">
        <v>0</v>
      </c>
      <c r="AD79" s="155">
        <v>0.98529411764705888</v>
      </c>
      <c r="AE79" s="155">
        <v>0.97660818713450293</v>
      </c>
      <c r="AF79" s="155">
        <v>0.95364238410596025</v>
      </c>
      <c r="AG79" s="156">
        <v>176</v>
      </c>
      <c r="AH79" s="156">
        <v>149</v>
      </c>
    </row>
    <row r="80" spans="1:34" ht="20.100000000000001" customHeight="1">
      <c r="A80" s="253" t="s">
        <v>453</v>
      </c>
      <c r="B80" s="339">
        <v>184</v>
      </c>
      <c r="C80" s="386">
        <v>90</v>
      </c>
      <c r="D80" s="228">
        <v>35</v>
      </c>
      <c r="E80" s="228" t="s">
        <v>337</v>
      </c>
      <c r="F80" s="228">
        <v>94</v>
      </c>
      <c r="G80" s="228">
        <v>52</v>
      </c>
      <c r="H80" s="228">
        <v>44</v>
      </c>
      <c r="I80" s="230">
        <f t="shared" si="32"/>
        <v>219</v>
      </c>
      <c r="J80" s="230">
        <f t="shared" si="33"/>
        <v>315</v>
      </c>
      <c r="K80" s="317">
        <f>FIXED((F80*2+C80+D80+G80+H80)*700/600,0)+B80</f>
        <v>661</v>
      </c>
      <c r="L80" s="243" t="s">
        <v>423</v>
      </c>
      <c r="M80" s="230">
        <f>NORMSDIST((U$60-K80)/Z$60)*100</f>
        <v>94.738386154574798</v>
      </c>
      <c r="N80" s="230">
        <f>NORMSDIST((V$60-K80)/Z$60)*100</f>
        <v>96.56204975541101</v>
      </c>
      <c r="O80" s="243" t="s">
        <v>345</v>
      </c>
      <c r="P80" s="41">
        <f>Y$60</f>
        <v>64.099999999999994</v>
      </c>
      <c r="Q80" s="30" t="s">
        <v>345</v>
      </c>
      <c r="R80" s="23" t="s">
        <v>451</v>
      </c>
      <c r="S80" s="102" t="s">
        <v>452</v>
      </c>
      <c r="T80" s="102" t="s">
        <v>343</v>
      </c>
      <c r="U80" s="199">
        <f>'29年度合否判定資料（20170224）'!S66</f>
        <v>652</v>
      </c>
      <c r="V80" s="230">
        <f t="shared" si="20"/>
        <v>662</v>
      </c>
      <c r="W80" s="148">
        <v>1.4592592592592593</v>
      </c>
      <c r="X80" s="196">
        <f t="shared" si="21"/>
        <v>1.369</v>
      </c>
      <c r="Y80" s="197">
        <f t="shared" si="22"/>
        <v>73</v>
      </c>
      <c r="Z80" s="104">
        <v>60</v>
      </c>
      <c r="AA80" s="306"/>
      <c r="AB80" s="148">
        <v>1.4592592592592593</v>
      </c>
      <c r="AC80" s="154">
        <v>-2</v>
      </c>
      <c r="AD80" s="155">
        <v>0.98</v>
      </c>
      <c r="AE80" s="155">
        <v>0.98148148148148151</v>
      </c>
      <c r="AF80" s="155">
        <v>0.98895027624309395</v>
      </c>
      <c r="AG80" s="156">
        <v>193</v>
      </c>
      <c r="AH80" s="156">
        <v>141</v>
      </c>
    </row>
    <row r="81" spans="1:34" ht="20.100000000000001" customHeight="1">
      <c r="A81" s="253" t="s">
        <v>454</v>
      </c>
      <c r="B81" s="339">
        <v>221</v>
      </c>
      <c r="C81" s="386">
        <v>60</v>
      </c>
      <c r="D81" s="228">
        <v>68</v>
      </c>
      <c r="E81" s="228" t="s">
        <v>337</v>
      </c>
      <c r="F81" s="228">
        <v>78</v>
      </c>
      <c r="G81" s="228">
        <v>70</v>
      </c>
      <c r="H81" s="228">
        <v>64</v>
      </c>
      <c r="I81" s="230">
        <f t="shared" si="32"/>
        <v>206</v>
      </c>
      <c r="J81" s="230">
        <f t="shared" si="33"/>
        <v>340</v>
      </c>
      <c r="K81" s="230">
        <f t="shared" ref="K81:K91" si="34">FIXED(J81*1.4,0)+B81</f>
        <v>697</v>
      </c>
      <c r="L81" s="229" t="s">
        <v>425</v>
      </c>
      <c r="M81" s="230">
        <f>NORMSDIST((U$61-K81)/Z$61)*100</f>
        <v>67.72418897496523</v>
      </c>
      <c r="N81" s="230">
        <f>NORMSDIST((V$61-K81)/Z$61)*100</f>
        <v>74.537308532866405</v>
      </c>
      <c r="O81" s="243" t="s">
        <v>345</v>
      </c>
      <c r="P81" s="41">
        <f>Y$61</f>
        <v>66.7</v>
      </c>
      <c r="Q81" s="72"/>
      <c r="S81" s="68" t="s">
        <v>455</v>
      </c>
      <c r="T81" s="102" t="s">
        <v>337</v>
      </c>
      <c r="U81" s="199">
        <f>'29年度合否判定資料（20170224）'!S67</f>
        <v>614</v>
      </c>
      <c r="V81" s="230">
        <f t="shared" si="20"/>
        <v>624</v>
      </c>
      <c r="W81" s="149">
        <v>1.7857142857142858</v>
      </c>
      <c r="X81" s="196">
        <f t="shared" si="21"/>
        <v>1.7190000000000001</v>
      </c>
      <c r="Y81" s="197">
        <f t="shared" si="22"/>
        <v>58.199999999999996</v>
      </c>
      <c r="Z81" s="104">
        <v>60</v>
      </c>
      <c r="AA81" s="306"/>
      <c r="AB81" s="149">
        <v>1.7857142857142858</v>
      </c>
      <c r="AC81" s="157">
        <v>-8</v>
      </c>
      <c r="AD81" s="158">
        <v>0.92592592592592593</v>
      </c>
      <c r="AE81" s="158">
        <v>0.97499999999999998</v>
      </c>
      <c r="AF81" s="158">
        <v>0.91818181818181821</v>
      </c>
      <c r="AG81" s="159">
        <v>98</v>
      </c>
      <c r="AH81" s="159">
        <v>57</v>
      </c>
    </row>
    <row r="82" spans="1:34" ht="20.100000000000001" customHeight="1">
      <c r="A82" s="184" t="s">
        <v>456</v>
      </c>
      <c r="B82" s="183">
        <v>240</v>
      </c>
      <c r="C82" s="231">
        <v>88</v>
      </c>
      <c r="D82" s="230">
        <v>78</v>
      </c>
      <c r="E82" s="228" t="s">
        <v>337</v>
      </c>
      <c r="F82" s="230">
        <v>82</v>
      </c>
      <c r="G82" s="230">
        <v>55</v>
      </c>
      <c r="H82" s="230">
        <v>64</v>
      </c>
      <c r="I82" s="230">
        <f t="shared" si="32"/>
        <v>248</v>
      </c>
      <c r="J82" s="230">
        <f t="shared" si="33"/>
        <v>367</v>
      </c>
      <c r="K82" s="230">
        <f t="shared" si="34"/>
        <v>754</v>
      </c>
      <c r="L82" s="229" t="s">
        <v>425</v>
      </c>
      <c r="M82" s="230">
        <f>NORMSDIST((U$61-K82)/Z$61)*100</f>
        <v>24.825223045357049</v>
      </c>
      <c r="N82" s="230">
        <f>NORMSDIST((V$61-K82)/Z$61)*100</f>
        <v>31.561369651622257</v>
      </c>
      <c r="O82" s="229" t="s">
        <v>338</v>
      </c>
      <c r="P82" s="41">
        <f>Y$61</f>
        <v>66.7</v>
      </c>
      <c r="Q82" s="30" t="s">
        <v>338</v>
      </c>
      <c r="R82" s="71"/>
      <c r="S82" s="99" t="s">
        <v>64</v>
      </c>
      <c r="T82" s="99" t="s">
        <v>339</v>
      </c>
      <c r="U82" s="199">
        <f>'29年度合否判定資料（20170224）'!S68</f>
        <v>627</v>
      </c>
      <c r="V82" s="230">
        <f t="shared" si="20"/>
        <v>637</v>
      </c>
      <c r="W82" s="148">
        <v>1.606060606060606</v>
      </c>
      <c r="X82" s="196">
        <f t="shared" si="21"/>
        <v>1.53</v>
      </c>
      <c r="Y82" s="197">
        <f t="shared" si="22"/>
        <v>65.400000000000006</v>
      </c>
      <c r="Z82" s="104">
        <v>60</v>
      </c>
      <c r="AA82" s="306"/>
      <c r="AB82" s="148">
        <v>1.606060606060606</v>
      </c>
      <c r="AC82" s="154">
        <v>2</v>
      </c>
      <c r="AD82" s="155">
        <v>0.96951219512195119</v>
      </c>
      <c r="AE82" s="155">
        <v>0.98666666666666669</v>
      </c>
      <c r="AF82" s="155">
        <v>0.92307692307692313</v>
      </c>
      <c r="AG82" s="156">
        <v>153</v>
      </c>
      <c r="AH82" s="156">
        <v>100</v>
      </c>
    </row>
    <row r="83" spans="1:34" ht="20.100000000000001" customHeight="1">
      <c r="A83" s="253" t="s">
        <v>457</v>
      </c>
      <c r="B83" s="339">
        <v>253</v>
      </c>
      <c r="C83" s="231">
        <v>83</v>
      </c>
      <c r="D83" s="230">
        <v>70</v>
      </c>
      <c r="E83" s="228" t="s">
        <v>337</v>
      </c>
      <c r="F83" s="230">
        <v>80</v>
      </c>
      <c r="G83" s="230">
        <v>70</v>
      </c>
      <c r="H83" s="230">
        <v>76</v>
      </c>
      <c r="I83" s="230">
        <f t="shared" si="32"/>
        <v>233</v>
      </c>
      <c r="J83" s="230">
        <f t="shared" si="33"/>
        <v>379</v>
      </c>
      <c r="K83" s="230">
        <f t="shared" si="34"/>
        <v>784</v>
      </c>
      <c r="L83" s="229" t="s">
        <v>425</v>
      </c>
      <c r="M83" s="230">
        <f>NORMSDIST((U$62-K83)/Z$62)*100</f>
        <v>17.360878033862459</v>
      </c>
      <c r="N83" s="230">
        <f>NORMSDIST((V$62-K83)/Z$62)*100</f>
        <v>22.96499971647906</v>
      </c>
      <c r="O83" s="229" t="s">
        <v>338</v>
      </c>
      <c r="P83" s="41">
        <f>Y$62</f>
        <v>68.7</v>
      </c>
      <c r="Q83" s="30" t="s">
        <v>338</v>
      </c>
      <c r="R83" s="71"/>
      <c r="S83" s="102" t="s">
        <v>64</v>
      </c>
      <c r="T83" s="102" t="s">
        <v>343</v>
      </c>
      <c r="U83" s="199">
        <f>'29年度合否判定資料（20170224）'!S69</f>
        <v>637</v>
      </c>
      <c r="V83" s="230">
        <f t="shared" si="20"/>
        <v>647</v>
      </c>
      <c r="W83" s="148">
        <v>1.4945054945054945</v>
      </c>
      <c r="X83" s="196">
        <f t="shared" si="21"/>
        <v>1.4670000000000001</v>
      </c>
      <c r="Y83" s="197">
        <f t="shared" si="22"/>
        <v>68.2</v>
      </c>
      <c r="Z83" s="104">
        <v>60</v>
      </c>
      <c r="AA83" s="306"/>
      <c r="AB83" s="148">
        <v>1.4945054945054945</v>
      </c>
      <c r="AC83" s="154">
        <v>4</v>
      </c>
      <c r="AD83" s="155">
        <v>0.99319727891156462</v>
      </c>
      <c r="AE83" s="155">
        <v>0.98529411764705888</v>
      </c>
      <c r="AF83" s="155">
        <v>0.99115044247787609</v>
      </c>
      <c r="AG83" s="156">
        <v>135</v>
      </c>
      <c r="AH83" s="156">
        <v>92</v>
      </c>
    </row>
    <row r="84" spans="1:34" ht="20.100000000000001" customHeight="1">
      <c r="A84" s="184" t="s">
        <v>458</v>
      </c>
      <c r="B84" s="183">
        <v>249</v>
      </c>
      <c r="C84" s="231">
        <v>80</v>
      </c>
      <c r="D84" s="230">
        <v>67</v>
      </c>
      <c r="E84" s="228" t="s">
        <v>337</v>
      </c>
      <c r="F84" s="230">
        <v>80</v>
      </c>
      <c r="G84" s="230">
        <v>75</v>
      </c>
      <c r="H84" s="230">
        <v>72</v>
      </c>
      <c r="I84" s="230">
        <f t="shared" si="32"/>
        <v>227</v>
      </c>
      <c r="J84" s="230">
        <f t="shared" si="33"/>
        <v>374</v>
      </c>
      <c r="K84" s="230">
        <f t="shared" si="34"/>
        <v>773</v>
      </c>
      <c r="L84" s="229" t="s">
        <v>425</v>
      </c>
      <c r="M84" s="230">
        <f>NORMSDIST((U$62-K84)/Z$62)*100</f>
        <v>23.576249777925117</v>
      </c>
      <c r="N84" s="230">
        <f>NORMSDIST((V$62-K84)/Z$62)*100</f>
        <v>30.153178754696619</v>
      </c>
      <c r="O84" s="229" t="s">
        <v>338</v>
      </c>
      <c r="P84" s="41">
        <f>Y$62</f>
        <v>68.7</v>
      </c>
      <c r="Q84" s="30" t="s">
        <v>338</v>
      </c>
      <c r="R84" s="71"/>
      <c r="S84" s="102" t="s">
        <v>66</v>
      </c>
      <c r="T84" s="102" t="s">
        <v>339</v>
      </c>
      <c r="U84" s="199">
        <f>'29年度合否判定資料（20170224）'!S70</f>
        <v>604</v>
      </c>
      <c r="V84" s="230">
        <f t="shared" si="20"/>
        <v>614</v>
      </c>
      <c r="W84" s="148">
        <v>1.303030303030303</v>
      </c>
      <c r="X84" s="196">
        <f t="shared" si="21"/>
        <v>1.2689999999999999</v>
      </c>
      <c r="Y84" s="197">
        <f t="shared" si="22"/>
        <v>78.8</v>
      </c>
      <c r="Z84" s="104">
        <v>60</v>
      </c>
      <c r="AA84" s="306"/>
      <c r="AB84" s="148">
        <v>1.303030303030303</v>
      </c>
      <c r="AC84" s="154">
        <v>15</v>
      </c>
      <c r="AD84" s="155">
        <v>0.97905759162303663</v>
      </c>
      <c r="AE84" s="155">
        <v>0.96932515337423308</v>
      </c>
      <c r="AF84" s="155">
        <v>0.94666666666666666</v>
      </c>
      <c r="AG84" s="156">
        <v>170</v>
      </c>
      <c r="AH84" s="156">
        <v>134</v>
      </c>
    </row>
    <row r="85" spans="1:34" ht="20.100000000000001" customHeight="1">
      <c r="A85" s="52" t="s">
        <v>459</v>
      </c>
      <c r="B85" s="228">
        <v>207</v>
      </c>
      <c r="C85" s="231">
        <v>67</v>
      </c>
      <c r="D85" s="230">
        <v>75</v>
      </c>
      <c r="E85" s="228" t="s">
        <v>337</v>
      </c>
      <c r="F85" s="230">
        <v>54</v>
      </c>
      <c r="G85" s="230">
        <v>70</v>
      </c>
      <c r="H85" s="230">
        <v>50</v>
      </c>
      <c r="I85" s="230">
        <f t="shared" si="32"/>
        <v>196</v>
      </c>
      <c r="J85" s="230">
        <f t="shared" si="33"/>
        <v>316</v>
      </c>
      <c r="K85" s="230">
        <f t="shared" si="34"/>
        <v>649</v>
      </c>
      <c r="L85" s="102" t="s">
        <v>121</v>
      </c>
      <c r="M85" s="230">
        <f>NORMSDIST((U$63-K85)/Z$63)*100</f>
        <v>91.924334076622898</v>
      </c>
      <c r="N85" s="230">
        <f>NORMSDIST((V$63-K85)/Z$63)*100</f>
        <v>94.520070830044205</v>
      </c>
      <c r="O85" s="243" t="s">
        <v>345</v>
      </c>
      <c r="P85" s="41">
        <f>Y$63</f>
        <v>63.6</v>
      </c>
      <c r="Q85" s="30" t="s">
        <v>345</v>
      </c>
      <c r="R85" s="43"/>
      <c r="S85" s="102" t="s">
        <v>66</v>
      </c>
      <c r="T85" s="102" t="s">
        <v>343</v>
      </c>
      <c r="U85" s="199">
        <f>'29年度合否判定資料（20170224）'!S71</f>
        <v>611</v>
      </c>
      <c r="V85" s="230">
        <f t="shared" si="20"/>
        <v>621</v>
      </c>
      <c r="W85" s="148">
        <v>1.3140495867768596</v>
      </c>
      <c r="X85" s="196">
        <f t="shared" si="21"/>
        <v>1.268</v>
      </c>
      <c r="Y85" s="197">
        <f t="shared" si="22"/>
        <v>78.900000000000006</v>
      </c>
      <c r="Z85" s="104">
        <v>60</v>
      </c>
      <c r="AA85" s="306"/>
      <c r="AB85" s="148">
        <v>1.3140495867768596</v>
      </c>
      <c r="AC85" s="154">
        <v>3</v>
      </c>
      <c r="AD85" s="155">
        <v>0.95862068965517244</v>
      </c>
      <c r="AE85" s="155">
        <v>0.99242424242424243</v>
      </c>
      <c r="AF85" s="155">
        <v>0.96598639455782309</v>
      </c>
      <c r="AG85" s="156">
        <v>156</v>
      </c>
      <c r="AH85" s="156">
        <v>123</v>
      </c>
    </row>
    <row r="86" spans="1:34" ht="20.100000000000001" customHeight="1">
      <c r="A86" s="253" t="s">
        <v>460</v>
      </c>
      <c r="B86" s="339">
        <v>198</v>
      </c>
      <c r="C86" s="231">
        <v>88</v>
      </c>
      <c r="D86" s="230">
        <v>72</v>
      </c>
      <c r="E86" s="228" t="s">
        <v>337</v>
      </c>
      <c r="F86" s="230">
        <v>48</v>
      </c>
      <c r="G86" s="230">
        <v>60</v>
      </c>
      <c r="H86" s="230">
        <v>78</v>
      </c>
      <c r="I86" s="230">
        <f t="shared" si="32"/>
        <v>208</v>
      </c>
      <c r="J86" s="230">
        <f t="shared" si="33"/>
        <v>346</v>
      </c>
      <c r="K86" s="230">
        <f t="shared" si="34"/>
        <v>682</v>
      </c>
      <c r="L86" s="102" t="s">
        <v>121</v>
      </c>
      <c r="M86" s="230">
        <f>NORMSDIST((U$63-K86)/Z$63)*100</f>
        <v>77.035000283520944</v>
      </c>
      <c r="N86" s="230">
        <f>NORMSDIST((V$63-K86)/Z$63)*100</f>
        <v>82.639121966137537</v>
      </c>
      <c r="O86" s="243" t="s">
        <v>345</v>
      </c>
      <c r="P86" s="41">
        <f>Y$63</f>
        <v>63.6</v>
      </c>
      <c r="Q86" s="30" t="s">
        <v>338</v>
      </c>
      <c r="R86" s="71"/>
      <c r="S86" s="34" t="s">
        <v>461</v>
      </c>
      <c r="T86" s="34" t="s">
        <v>339</v>
      </c>
      <c r="U86" s="15">
        <f>'29年度合否判定資料（20170224）'!S72</f>
        <v>571</v>
      </c>
      <c r="V86" s="15">
        <f t="shared" si="20"/>
        <v>581</v>
      </c>
      <c r="W86" s="285">
        <v>1.3103448275862069</v>
      </c>
      <c r="X86" s="286">
        <f t="shared" si="21"/>
        <v>1.4</v>
      </c>
      <c r="Y86" s="287">
        <f t="shared" si="22"/>
        <v>71.399999999999991</v>
      </c>
      <c r="Z86" s="288">
        <v>60</v>
      </c>
      <c r="AA86" s="306"/>
      <c r="AB86" s="285">
        <v>1.3103448275862069</v>
      </c>
      <c r="AC86" s="289">
        <v>6</v>
      </c>
      <c r="AD86" s="290">
        <v>0.96103896103896103</v>
      </c>
      <c r="AE86" s="290">
        <v>0.97590361445783136</v>
      </c>
      <c r="AF86" s="290">
        <v>0.98726114649681529</v>
      </c>
      <c r="AG86" s="291">
        <v>147</v>
      </c>
      <c r="AH86" s="291">
        <v>105</v>
      </c>
    </row>
    <row r="87" spans="1:34" ht="20.100000000000001" customHeight="1">
      <c r="A87" s="253" t="s">
        <v>462</v>
      </c>
      <c r="B87" s="339">
        <v>230</v>
      </c>
      <c r="C87" s="386"/>
      <c r="D87" s="228"/>
      <c r="E87" s="228" t="s">
        <v>337</v>
      </c>
      <c r="F87" s="228"/>
      <c r="G87" s="228"/>
      <c r="H87" s="228"/>
      <c r="I87" s="230">
        <f t="shared" si="32"/>
        <v>0</v>
      </c>
      <c r="J87" s="230">
        <f t="shared" si="33"/>
        <v>0</v>
      </c>
      <c r="K87" s="230">
        <f t="shared" si="34"/>
        <v>230</v>
      </c>
      <c r="L87" s="102" t="s">
        <v>121</v>
      </c>
      <c r="M87" s="230">
        <f>NORMSDIST((U$64-K87)/Z$64)*100</f>
        <v>100</v>
      </c>
      <c r="N87" s="230">
        <f>NORMSDIST((V$64-K87)/Z$64)*100</f>
        <v>100</v>
      </c>
      <c r="O87" s="229"/>
      <c r="P87" s="41">
        <f>Y$64</f>
        <v>55.400000000000006</v>
      </c>
      <c r="Q87" s="30" t="s">
        <v>345</v>
      </c>
      <c r="R87" s="71"/>
      <c r="S87" s="34" t="s">
        <v>461</v>
      </c>
      <c r="T87" s="34" t="s">
        <v>343</v>
      </c>
      <c r="U87" s="15">
        <f>'29年度合否判定資料（20170224）'!S73</f>
        <v>583</v>
      </c>
      <c r="V87" s="15">
        <f t="shared" si="20"/>
        <v>593</v>
      </c>
      <c r="W87" s="285">
        <v>1.6036036036036037</v>
      </c>
      <c r="X87" s="286">
        <f t="shared" si="21"/>
        <v>1.4079999999999999</v>
      </c>
      <c r="Y87" s="287">
        <f t="shared" si="22"/>
        <v>71</v>
      </c>
      <c r="Z87" s="288">
        <v>60</v>
      </c>
      <c r="AA87" s="306"/>
      <c r="AB87" s="285">
        <v>1.6036036036036037</v>
      </c>
      <c r="AC87" s="289">
        <v>-13</v>
      </c>
      <c r="AD87" s="290">
        <v>0.99333333333333329</v>
      </c>
      <c r="AE87" s="290">
        <v>0.99378881987577639</v>
      </c>
      <c r="AF87" s="290">
        <v>0.9887640449438202</v>
      </c>
      <c r="AG87" s="291">
        <v>176</v>
      </c>
      <c r="AH87" s="291">
        <v>125</v>
      </c>
    </row>
    <row r="88" spans="1:34" ht="20.100000000000001" customHeight="1">
      <c r="A88" s="253" t="s">
        <v>463</v>
      </c>
      <c r="B88" s="339">
        <v>221</v>
      </c>
      <c r="C88" s="386">
        <v>79</v>
      </c>
      <c r="D88" s="228">
        <v>73</v>
      </c>
      <c r="E88" s="228" t="s">
        <v>337</v>
      </c>
      <c r="F88" s="228">
        <v>56</v>
      </c>
      <c r="G88" s="228">
        <v>70</v>
      </c>
      <c r="H88" s="228">
        <v>60</v>
      </c>
      <c r="I88" s="230">
        <f t="shared" si="32"/>
        <v>208</v>
      </c>
      <c r="J88" s="230">
        <f t="shared" si="33"/>
        <v>338</v>
      </c>
      <c r="K88" s="230">
        <f t="shared" si="34"/>
        <v>694</v>
      </c>
      <c r="L88" s="102" t="s">
        <v>431</v>
      </c>
      <c r="M88" s="230">
        <f>NORMSDIST((U$66-K88)/Z$66)*100</f>
        <v>82.121362038562822</v>
      </c>
      <c r="N88" s="230">
        <f>NORMSDIST((V$66-K88)/Z$66)*100</f>
        <v>86.864311895726928</v>
      </c>
      <c r="O88" s="243" t="s">
        <v>345</v>
      </c>
      <c r="P88" s="41">
        <f>Y$66</f>
        <v>60.699999999999996</v>
      </c>
      <c r="Q88" s="30" t="s">
        <v>345</v>
      </c>
      <c r="R88" s="71"/>
      <c r="S88" s="379" t="s">
        <v>464</v>
      </c>
      <c r="T88" s="102" t="s">
        <v>337</v>
      </c>
      <c r="U88" s="199">
        <f>'29年度合否判定資料（20170224）'!S74</f>
        <v>568</v>
      </c>
      <c r="V88" s="230">
        <f t="shared" si="20"/>
        <v>578</v>
      </c>
      <c r="W88" s="326">
        <v>1.2678571428571428</v>
      </c>
      <c r="X88" s="313">
        <f t="shared" si="21"/>
        <v>1.2070000000000001</v>
      </c>
      <c r="Y88" s="314">
        <f t="shared" si="22"/>
        <v>82.899999999999991</v>
      </c>
      <c r="Z88" s="230">
        <v>60</v>
      </c>
      <c r="AA88" s="306"/>
      <c r="AB88" s="319">
        <v>1.2678571428571428</v>
      </c>
      <c r="AC88" s="320">
        <v>0</v>
      </c>
      <c r="AD88" s="321">
        <v>0.96721311475409832</v>
      </c>
      <c r="AE88" s="322">
        <v>0.98360655737704916</v>
      </c>
      <c r="AF88" s="323">
        <v>0.953125</v>
      </c>
      <c r="AG88" s="324">
        <v>70</v>
      </c>
      <c r="AH88" s="325">
        <v>58</v>
      </c>
    </row>
    <row r="89" spans="1:34" ht="20.100000000000001" customHeight="1">
      <c r="A89" s="77" t="s">
        <v>465</v>
      </c>
      <c r="B89" s="64">
        <v>216</v>
      </c>
      <c r="C89" s="231">
        <v>74</v>
      </c>
      <c r="D89" s="230">
        <v>75</v>
      </c>
      <c r="E89" s="228" t="s">
        <v>337</v>
      </c>
      <c r="F89" s="230">
        <v>80</v>
      </c>
      <c r="G89" s="230">
        <v>85</v>
      </c>
      <c r="H89" s="230">
        <v>52</v>
      </c>
      <c r="I89" s="230">
        <f t="shared" si="32"/>
        <v>229</v>
      </c>
      <c r="J89" s="230">
        <f t="shared" si="33"/>
        <v>366</v>
      </c>
      <c r="K89" s="230">
        <f t="shared" si="34"/>
        <v>728</v>
      </c>
      <c r="L89" s="102" t="s">
        <v>56</v>
      </c>
      <c r="M89" s="230">
        <f t="shared" ref="M89:M95" si="35">NORMSDIST((U$71-K89)/Z$71)*100</f>
        <v>29.690142860385123</v>
      </c>
      <c r="N89" s="230">
        <f t="shared" ref="N89:N95" si="36">NORMSDIST((V$71-K89)/Z$71)*100</f>
        <v>35.693383673749857</v>
      </c>
      <c r="O89" s="229" t="s">
        <v>338</v>
      </c>
      <c r="P89" s="41">
        <f t="shared" ref="P89:P95" si="37">Y$71</f>
        <v>79.3</v>
      </c>
      <c r="Q89" s="30" t="s">
        <v>338</v>
      </c>
      <c r="S89" s="102" t="s">
        <v>466</v>
      </c>
      <c r="T89" s="102" t="s">
        <v>339</v>
      </c>
      <c r="U89" s="199">
        <f>'29年度合否判定資料（20170224）'!S75</f>
        <v>604</v>
      </c>
      <c r="V89" s="230">
        <f t="shared" si="20"/>
        <v>614</v>
      </c>
      <c r="W89" s="148">
        <v>1.48</v>
      </c>
      <c r="X89" s="196">
        <f t="shared" si="21"/>
        <v>1.4550000000000001</v>
      </c>
      <c r="Y89" s="197">
        <f t="shared" si="22"/>
        <v>68.7</v>
      </c>
      <c r="Z89" s="104">
        <v>60</v>
      </c>
      <c r="AA89" s="306"/>
      <c r="AB89" s="148">
        <v>1.48</v>
      </c>
      <c r="AC89" s="154">
        <v>-1</v>
      </c>
      <c r="AD89" s="155">
        <v>0.97468354430379744</v>
      </c>
      <c r="AE89" s="155">
        <v>0.98360655737704916</v>
      </c>
      <c r="AF89" s="155">
        <v>0.98449612403100772</v>
      </c>
      <c r="AG89" s="156">
        <v>147</v>
      </c>
      <c r="AH89" s="156">
        <v>101</v>
      </c>
    </row>
    <row r="90" spans="1:34" ht="20.100000000000001" customHeight="1">
      <c r="A90" s="79" t="s">
        <v>467</v>
      </c>
      <c r="B90" s="228">
        <v>203</v>
      </c>
      <c r="C90" s="231">
        <v>90</v>
      </c>
      <c r="D90" s="230">
        <v>71</v>
      </c>
      <c r="E90" s="228" t="s">
        <v>337</v>
      </c>
      <c r="F90" s="230">
        <v>52</v>
      </c>
      <c r="G90" s="230">
        <v>76</v>
      </c>
      <c r="H90" s="230">
        <v>76</v>
      </c>
      <c r="I90" s="230">
        <f t="shared" si="32"/>
        <v>213</v>
      </c>
      <c r="J90" s="230">
        <f t="shared" si="33"/>
        <v>365</v>
      </c>
      <c r="K90" s="230">
        <f t="shared" si="34"/>
        <v>714</v>
      </c>
      <c r="L90" s="102" t="s">
        <v>56</v>
      </c>
      <c r="M90" s="230">
        <f t="shared" si="35"/>
        <v>38.208857781104733</v>
      </c>
      <c r="N90" s="230">
        <f t="shared" si="36"/>
        <v>44.696488337638598</v>
      </c>
      <c r="O90" s="229" t="s">
        <v>338</v>
      </c>
      <c r="P90" s="41">
        <f t="shared" si="37"/>
        <v>79.3</v>
      </c>
      <c r="Q90" s="30" t="s">
        <v>338</v>
      </c>
      <c r="R90" s="390"/>
      <c r="S90" s="102" t="s">
        <v>466</v>
      </c>
      <c r="T90" s="102" t="s">
        <v>343</v>
      </c>
      <c r="U90" s="199">
        <f>'29年度合否判定資料（20170224）'!S76</f>
        <v>601</v>
      </c>
      <c r="V90" s="230">
        <f t="shared" si="20"/>
        <v>611</v>
      </c>
      <c r="W90" s="148">
        <v>1.2857142857142858</v>
      </c>
      <c r="X90" s="196">
        <f t="shared" si="21"/>
        <v>1.2170000000000001</v>
      </c>
      <c r="Y90" s="197">
        <f t="shared" si="22"/>
        <v>82.199999999999989</v>
      </c>
      <c r="Z90" s="104">
        <v>60</v>
      </c>
      <c r="AA90" s="306"/>
      <c r="AB90" s="148">
        <v>1.2857142857142858</v>
      </c>
      <c r="AC90" s="154">
        <v>-1</v>
      </c>
      <c r="AD90" s="155">
        <v>0.98529411764705888</v>
      </c>
      <c r="AE90" s="155">
        <v>0.99082568807339455</v>
      </c>
      <c r="AF90" s="155">
        <v>0.984375</v>
      </c>
      <c r="AG90" s="156">
        <v>112</v>
      </c>
      <c r="AH90" s="156">
        <v>92</v>
      </c>
    </row>
    <row r="91" spans="1:34" ht="20.100000000000001" customHeight="1">
      <c r="A91" s="52" t="s">
        <v>468</v>
      </c>
      <c r="B91" s="228">
        <v>189</v>
      </c>
      <c r="C91" s="386">
        <v>67</v>
      </c>
      <c r="D91" s="228">
        <v>59</v>
      </c>
      <c r="E91" s="228" t="s">
        <v>337</v>
      </c>
      <c r="F91" s="228">
        <v>55</v>
      </c>
      <c r="G91" s="228">
        <v>70</v>
      </c>
      <c r="H91" s="228">
        <v>64</v>
      </c>
      <c r="I91" s="230">
        <f t="shared" si="32"/>
        <v>181</v>
      </c>
      <c r="J91" s="230">
        <f t="shared" si="33"/>
        <v>315</v>
      </c>
      <c r="K91" s="230">
        <f t="shared" si="34"/>
        <v>630</v>
      </c>
      <c r="L91" s="102" t="s">
        <v>56</v>
      </c>
      <c r="M91" s="230">
        <f t="shared" si="35"/>
        <v>86.433393905361726</v>
      </c>
      <c r="N91" s="230">
        <f t="shared" si="36"/>
        <v>89.73627481678642</v>
      </c>
      <c r="O91" s="243" t="s">
        <v>345</v>
      </c>
      <c r="P91" s="41">
        <f t="shared" si="37"/>
        <v>79.3</v>
      </c>
      <c r="Q91" s="30" t="s">
        <v>345</v>
      </c>
      <c r="R91" s="390"/>
      <c r="S91" s="379" t="s">
        <v>131</v>
      </c>
      <c r="T91" s="102" t="s">
        <v>337</v>
      </c>
      <c r="U91" s="199">
        <f>'29年度合否判定資料（20170224）'!S77</f>
        <v>666</v>
      </c>
      <c r="V91" s="230">
        <f t="shared" si="20"/>
        <v>676</v>
      </c>
      <c r="W91" s="149">
        <v>1.759090909090909</v>
      </c>
      <c r="X91" s="196">
        <f t="shared" si="21"/>
        <v>1.6259999999999999</v>
      </c>
      <c r="Y91" s="197">
        <f t="shared" si="22"/>
        <v>61.5</v>
      </c>
      <c r="Z91" s="104">
        <v>60</v>
      </c>
      <c r="AA91" s="306"/>
      <c r="AB91" s="149">
        <v>1.759090909090909</v>
      </c>
      <c r="AC91" s="157">
        <v>-7</v>
      </c>
      <c r="AD91" s="158">
        <v>0.93146417445482865</v>
      </c>
      <c r="AE91" s="158">
        <v>0.91161616161616166</v>
      </c>
      <c r="AF91" s="158">
        <v>0.95548961424332346</v>
      </c>
      <c r="AG91" s="159">
        <v>361</v>
      </c>
      <c r="AH91" s="159">
        <v>222</v>
      </c>
    </row>
    <row r="92" spans="1:34" ht="20.100000000000001" customHeight="1">
      <c r="A92" s="178" t="s">
        <v>469</v>
      </c>
      <c r="B92" s="179">
        <v>193</v>
      </c>
      <c r="C92" s="386">
        <v>79</v>
      </c>
      <c r="D92" s="228">
        <v>84</v>
      </c>
      <c r="E92" s="228" t="s">
        <v>337</v>
      </c>
      <c r="F92" s="228">
        <v>52</v>
      </c>
      <c r="G92" s="228">
        <v>84</v>
      </c>
      <c r="H92" s="228">
        <v>84</v>
      </c>
      <c r="I92" s="230">
        <f t="shared" si="32"/>
        <v>215</v>
      </c>
      <c r="J92" s="230">
        <f t="shared" si="33"/>
        <v>383</v>
      </c>
      <c r="K92" s="230">
        <f>FIXED(J92*1.4,0)+B92</f>
        <v>729</v>
      </c>
      <c r="L92" s="102" t="s">
        <v>56</v>
      </c>
      <c r="M92" s="230">
        <f t="shared" si="35"/>
        <v>29.115968678834637</v>
      </c>
      <c r="N92" s="230">
        <f t="shared" si="36"/>
        <v>35.073631348321875</v>
      </c>
      <c r="O92" s="229" t="s">
        <v>338</v>
      </c>
      <c r="P92" s="41">
        <f t="shared" si="37"/>
        <v>79.3</v>
      </c>
      <c r="Q92" s="30" t="s">
        <v>338</v>
      </c>
      <c r="R92" s="390"/>
      <c r="S92" s="34" t="s">
        <v>470</v>
      </c>
      <c r="T92" s="34" t="s">
        <v>339</v>
      </c>
      <c r="U92" s="15">
        <f>'29年度合否判定資料（20170224）'!S78</f>
        <v>646</v>
      </c>
      <c r="V92" s="15">
        <f t="shared" si="20"/>
        <v>656</v>
      </c>
      <c r="W92" s="285">
        <v>1.26</v>
      </c>
      <c r="X92" s="286">
        <f t="shared" si="21"/>
        <v>1.157</v>
      </c>
      <c r="Y92" s="287">
        <f t="shared" si="22"/>
        <v>86.4</v>
      </c>
      <c r="Z92" s="288">
        <v>60</v>
      </c>
      <c r="AA92" s="306"/>
      <c r="AB92" s="285">
        <v>1.26</v>
      </c>
      <c r="AC92" s="289">
        <v>6</v>
      </c>
      <c r="AD92" s="290">
        <v>0.95454545454545459</v>
      </c>
      <c r="AE92" s="290">
        <v>0.94505494505494503</v>
      </c>
      <c r="AF92" s="290">
        <v>1</v>
      </c>
      <c r="AG92" s="291">
        <v>59</v>
      </c>
      <c r="AH92" s="291">
        <v>51</v>
      </c>
    </row>
    <row r="93" spans="1:34" ht="20.100000000000001" customHeight="1">
      <c r="A93" s="167" t="s">
        <v>471</v>
      </c>
      <c r="B93" s="177">
        <v>184</v>
      </c>
      <c r="C93" s="231">
        <v>59</v>
      </c>
      <c r="D93" s="230">
        <v>60</v>
      </c>
      <c r="E93" s="228" t="s">
        <v>337</v>
      </c>
      <c r="F93" s="230">
        <v>56</v>
      </c>
      <c r="G93" s="230">
        <v>65</v>
      </c>
      <c r="H93" s="230">
        <v>67</v>
      </c>
      <c r="I93" s="230">
        <f t="shared" si="32"/>
        <v>175</v>
      </c>
      <c r="J93" s="230">
        <f t="shared" si="33"/>
        <v>307</v>
      </c>
      <c r="K93" s="230">
        <f t="shared" ref="K93:K120" si="38">FIXED(J93*1.4,0)+B93</f>
        <v>614</v>
      </c>
      <c r="L93" s="102" t="s">
        <v>56</v>
      </c>
      <c r="M93" s="230">
        <f t="shared" si="35"/>
        <v>91.413509474264416</v>
      </c>
      <c r="N93" s="230">
        <f t="shared" si="36"/>
        <v>93.74031272090933</v>
      </c>
      <c r="O93" s="243" t="s">
        <v>345</v>
      </c>
      <c r="P93" s="41">
        <f t="shared" si="37"/>
        <v>79.3</v>
      </c>
      <c r="Q93" s="30" t="s">
        <v>338</v>
      </c>
      <c r="R93" s="390"/>
      <c r="S93" s="34" t="s">
        <v>470</v>
      </c>
      <c r="T93" s="34" t="s">
        <v>343</v>
      </c>
      <c r="U93" s="15">
        <f>'29年度合否判定資料（20170224）'!S79</f>
        <v>668</v>
      </c>
      <c r="V93" s="15">
        <f t="shared" si="20"/>
        <v>678</v>
      </c>
      <c r="W93" s="285">
        <v>1.2608695652173914</v>
      </c>
      <c r="X93" s="286">
        <f t="shared" si="21"/>
        <v>1.1910000000000001</v>
      </c>
      <c r="Y93" s="287">
        <f t="shared" si="22"/>
        <v>84</v>
      </c>
      <c r="Z93" s="288">
        <v>60</v>
      </c>
      <c r="AA93" s="306"/>
      <c r="AB93" s="285">
        <v>1.2608695652173914</v>
      </c>
      <c r="AC93" s="289">
        <v>16</v>
      </c>
      <c r="AD93" s="290">
        <v>1</v>
      </c>
      <c r="AE93" s="290">
        <v>0.94252873563218387</v>
      </c>
      <c r="AF93" s="290">
        <v>0.97619047619047616</v>
      </c>
      <c r="AG93" s="291">
        <v>56</v>
      </c>
      <c r="AH93" s="291">
        <v>47</v>
      </c>
    </row>
    <row r="94" spans="1:34" ht="20.100000000000001" customHeight="1">
      <c r="A94" s="253" t="s">
        <v>472</v>
      </c>
      <c r="B94" s="339">
        <v>198</v>
      </c>
      <c r="C94" s="231">
        <v>92</v>
      </c>
      <c r="D94" s="230">
        <v>68</v>
      </c>
      <c r="E94" s="228" t="s">
        <v>337</v>
      </c>
      <c r="F94" s="230">
        <v>82</v>
      </c>
      <c r="G94" s="230">
        <v>64</v>
      </c>
      <c r="H94" s="230">
        <v>84</v>
      </c>
      <c r="I94" s="230">
        <f t="shared" si="32"/>
        <v>242</v>
      </c>
      <c r="J94" s="230">
        <f t="shared" si="33"/>
        <v>390</v>
      </c>
      <c r="K94" s="230">
        <f t="shared" si="38"/>
        <v>744</v>
      </c>
      <c r="L94" s="102" t="s">
        <v>56</v>
      </c>
      <c r="M94" s="230">
        <f t="shared" si="35"/>
        <v>21.185539858339659</v>
      </c>
      <c r="N94" s="230">
        <f t="shared" si="36"/>
        <v>26.32579950394782</v>
      </c>
      <c r="O94" s="229" t="s">
        <v>338</v>
      </c>
      <c r="P94" s="41">
        <f t="shared" si="37"/>
        <v>79.3</v>
      </c>
      <c r="Q94" s="30" t="s">
        <v>338</v>
      </c>
      <c r="R94" s="390"/>
      <c r="S94" s="100" t="s">
        <v>473</v>
      </c>
      <c r="T94" s="100" t="s">
        <v>339</v>
      </c>
      <c r="U94" s="15">
        <f>'29年度合否判定資料（20170224）'!S80</f>
        <v>561</v>
      </c>
      <c r="V94" s="15">
        <f t="shared" si="20"/>
        <v>571</v>
      </c>
      <c r="W94" s="292">
        <v>1.2926829268292683</v>
      </c>
      <c r="X94" s="286">
        <f t="shared" si="21"/>
        <v>1.256</v>
      </c>
      <c r="Y94" s="287">
        <f t="shared" si="22"/>
        <v>79.600000000000009</v>
      </c>
      <c r="Z94" s="288">
        <v>60</v>
      </c>
      <c r="AA94" s="43"/>
      <c r="AB94" s="292">
        <v>1.2926829268292683</v>
      </c>
      <c r="AC94" s="294">
        <v>1</v>
      </c>
      <c r="AD94" s="295">
        <v>0.99367088607594933</v>
      </c>
      <c r="AE94" s="295">
        <v>0.99397590361445787</v>
      </c>
      <c r="AF94" s="295">
        <v>0.99358974358974361</v>
      </c>
      <c r="AG94" s="296">
        <v>157</v>
      </c>
      <c r="AH94" s="296">
        <v>125</v>
      </c>
    </row>
    <row r="95" spans="1:34" ht="20.100000000000001" customHeight="1">
      <c r="A95" s="200" t="s">
        <v>474</v>
      </c>
      <c r="B95" s="201">
        <v>207</v>
      </c>
      <c r="C95" s="231">
        <v>83</v>
      </c>
      <c r="D95" s="230">
        <v>61</v>
      </c>
      <c r="E95" s="228" t="s">
        <v>337</v>
      </c>
      <c r="F95" s="230">
        <v>75</v>
      </c>
      <c r="G95" s="230">
        <v>62</v>
      </c>
      <c r="H95" s="230">
        <v>68</v>
      </c>
      <c r="I95" s="230">
        <f t="shared" si="32"/>
        <v>219</v>
      </c>
      <c r="J95" s="230">
        <f t="shared" si="33"/>
        <v>349</v>
      </c>
      <c r="K95" s="230">
        <f t="shared" si="38"/>
        <v>696</v>
      </c>
      <c r="L95" s="102" t="s">
        <v>56</v>
      </c>
      <c r="M95" s="230">
        <f t="shared" si="35"/>
        <v>50</v>
      </c>
      <c r="N95" s="230">
        <f t="shared" si="36"/>
        <v>56.618383261090365</v>
      </c>
      <c r="O95" s="229" t="s">
        <v>338</v>
      </c>
      <c r="P95" s="41">
        <f t="shared" si="37"/>
        <v>79.3</v>
      </c>
      <c r="Q95" s="72"/>
      <c r="R95" s="390"/>
      <c r="S95" s="34" t="s">
        <v>473</v>
      </c>
      <c r="T95" s="34" t="s">
        <v>343</v>
      </c>
      <c r="U95" s="15">
        <f>'29年度合否判定資料（20170224）'!S81</f>
        <v>578</v>
      </c>
      <c r="V95" s="15">
        <f t="shared" si="20"/>
        <v>588</v>
      </c>
      <c r="W95" s="292">
        <v>1.2926829268292683</v>
      </c>
      <c r="X95" s="286">
        <f t="shared" si="21"/>
        <v>1.256</v>
      </c>
      <c r="Y95" s="287">
        <f t="shared" si="22"/>
        <v>79.600000000000009</v>
      </c>
      <c r="Z95" s="288">
        <v>60</v>
      </c>
      <c r="AA95" s="43"/>
      <c r="AB95" s="292">
        <v>1.2926829268292683</v>
      </c>
      <c r="AC95" s="294">
        <v>1</v>
      </c>
      <c r="AD95" s="295">
        <v>0.99367088607594933</v>
      </c>
      <c r="AE95" s="295">
        <v>0.99397590361445787</v>
      </c>
      <c r="AF95" s="295">
        <v>0.99358974358974361</v>
      </c>
      <c r="AG95" s="296">
        <v>157</v>
      </c>
      <c r="AH95" s="296">
        <v>125</v>
      </c>
    </row>
    <row r="96" spans="1:34" ht="20.100000000000001" customHeight="1">
      <c r="A96" s="229" t="s">
        <v>475</v>
      </c>
      <c r="B96" s="228">
        <v>244</v>
      </c>
      <c r="C96" s="231">
        <v>88</v>
      </c>
      <c r="D96" s="230">
        <v>65</v>
      </c>
      <c r="E96" s="228" t="s">
        <v>337</v>
      </c>
      <c r="F96" s="230">
        <v>74</v>
      </c>
      <c r="G96" s="230">
        <v>80</v>
      </c>
      <c r="H96" s="230">
        <v>75</v>
      </c>
      <c r="I96" s="230">
        <f t="shared" si="32"/>
        <v>227</v>
      </c>
      <c r="J96" s="230">
        <f t="shared" si="33"/>
        <v>382</v>
      </c>
      <c r="K96" s="230">
        <f t="shared" si="38"/>
        <v>779</v>
      </c>
      <c r="L96" s="102" t="s">
        <v>56</v>
      </c>
      <c r="M96" s="230">
        <f>NORMSDIST((U$72-K96)/Z$72)*100</f>
        <v>10.263725183213577</v>
      </c>
      <c r="N96" s="230">
        <f>NORMSDIST((V$72-K96)/Z$72)*100</f>
        <v>13.566606094638264</v>
      </c>
      <c r="O96" s="229" t="s">
        <v>338</v>
      </c>
      <c r="P96" s="41">
        <f>Y$72</f>
        <v>67.100000000000009</v>
      </c>
      <c r="Q96" s="30" t="s">
        <v>338</v>
      </c>
      <c r="R96" s="390"/>
      <c r="S96" s="34" t="s">
        <v>476</v>
      </c>
      <c r="T96" s="34" t="s">
        <v>337</v>
      </c>
      <c r="U96" s="15">
        <f>'29年度合否判定資料（20170224）'!S82</f>
        <v>630</v>
      </c>
      <c r="V96" s="15">
        <f t="shared" si="20"/>
        <v>640</v>
      </c>
      <c r="W96" s="333">
        <v>1.6148648648648649</v>
      </c>
      <c r="X96" s="334">
        <f t="shared" si="21"/>
        <v>1.5229999999999999</v>
      </c>
      <c r="Y96" s="335">
        <f t="shared" si="22"/>
        <v>65.7</v>
      </c>
      <c r="Z96" s="15">
        <v>60</v>
      </c>
      <c r="AA96" s="293"/>
      <c r="AB96" s="333">
        <v>1.6148648648648649</v>
      </c>
      <c r="AC96" s="336">
        <v>-8</v>
      </c>
      <c r="AD96" s="337">
        <v>0.97969543147208127</v>
      </c>
      <c r="AE96" s="337">
        <v>0.95477386934673369</v>
      </c>
      <c r="AF96" s="337">
        <v>0.98295454545454541</v>
      </c>
      <c r="AG96" s="338">
        <v>233</v>
      </c>
      <c r="AH96" s="338">
        <v>153</v>
      </c>
    </row>
    <row r="97" spans="1:34" ht="20.100000000000001" customHeight="1">
      <c r="A97" s="52" t="s">
        <v>477</v>
      </c>
      <c r="B97" s="228">
        <v>240</v>
      </c>
      <c r="C97" s="231">
        <v>85</v>
      </c>
      <c r="D97" s="230">
        <v>71</v>
      </c>
      <c r="E97" s="228" t="s">
        <v>337</v>
      </c>
      <c r="F97" s="230">
        <v>73</v>
      </c>
      <c r="G97" s="230">
        <v>51</v>
      </c>
      <c r="H97" s="230">
        <v>56</v>
      </c>
      <c r="I97" s="230">
        <f t="shared" si="32"/>
        <v>229</v>
      </c>
      <c r="J97" s="230">
        <f t="shared" si="33"/>
        <v>336</v>
      </c>
      <c r="K97" s="230">
        <f t="shared" si="38"/>
        <v>710</v>
      </c>
      <c r="L97" s="102" t="s">
        <v>56</v>
      </c>
      <c r="M97" s="230">
        <f>NORMSDIST((U$72-K97)/Z$72)*100</f>
        <v>45.356210299507779</v>
      </c>
      <c r="N97" s="230">
        <f>NORMSDIST((V$72-K97)/Z$72)*100</f>
        <v>51.993880583837246</v>
      </c>
      <c r="O97" s="229" t="s">
        <v>338</v>
      </c>
      <c r="P97" s="41">
        <f>Y$72</f>
        <v>67.100000000000009</v>
      </c>
      <c r="Q97" s="30" t="s">
        <v>338</v>
      </c>
      <c r="R97" s="390"/>
      <c r="S97" s="102" t="s">
        <v>135</v>
      </c>
      <c r="T97" s="102" t="s">
        <v>337</v>
      </c>
      <c r="U97" s="199">
        <f>'29年度合否判定資料（20170224）'!S83</f>
        <v>551</v>
      </c>
      <c r="V97" s="230">
        <f t="shared" si="20"/>
        <v>561</v>
      </c>
      <c r="W97" s="149">
        <v>1.5060975609756098</v>
      </c>
      <c r="X97" s="196">
        <f t="shared" si="21"/>
        <v>1.464</v>
      </c>
      <c r="Y97" s="197">
        <f t="shared" si="22"/>
        <v>68.300000000000011</v>
      </c>
      <c r="Z97" s="104">
        <v>60</v>
      </c>
      <c r="AA97" s="43"/>
      <c r="AB97" s="149">
        <v>1.5060975609756098</v>
      </c>
      <c r="AC97" s="157">
        <v>-14</v>
      </c>
      <c r="AD97" s="160">
        <v>0.95634920634920639</v>
      </c>
      <c r="AE97" s="160">
        <v>0.97222222222222221</v>
      </c>
      <c r="AF97" s="160">
        <v>0.986784140969163</v>
      </c>
      <c r="AG97" s="159">
        <v>243</v>
      </c>
      <c r="AH97" s="159">
        <v>166</v>
      </c>
    </row>
    <row r="98" spans="1:34" ht="20.100000000000001" customHeight="1">
      <c r="A98" s="178" t="s">
        <v>478</v>
      </c>
      <c r="B98" s="179">
        <v>263</v>
      </c>
      <c r="C98" s="231">
        <v>71</v>
      </c>
      <c r="D98" s="230">
        <v>77</v>
      </c>
      <c r="E98" s="228" t="s">
        <v>337</v>
      </c>
      <c r="F98" s="230">
        <v>72</v>
      </c>
      <c r="G98" s="230">
        <v>65</v>
      </c>
      <c r="H98" s="230">
        <v>66</v>
      </c>
      <c r="I98" s="230">
        <f t="shared" si="32"/>
        <v>220</v>
      </c>
      <c r="J98" s="230">
        <f t="shared" si="33"/>
        <v>351</v>
      </c>
      <c r="K98" s="230">
        <f t="shared" si="38"/>
        <v>754</v>
      </c>
      <c r="L98" s="102" t="s">
        <v>56</v>
      </c>
      <c r="M98" s="230">
        <f>NORMSDIST((U$72-K98)/Z$72)*100</f>
        <v>19.76625431226924</v>
      </c>
      <c r="N98" s="230">
        <f>NORMSDIST((V$72-K98)/Z$72)*100</f>
        <v>24.719811782666095</v>
      </c>
      <c r="O98" s="229" t="s">
        <v>338</v>
      </c>
      <c r="P98" s="41">
        <f>Y$72</f>
        <v>67.100000000000009</v>
      </c>
      <c r="Q98" s="30" t="s">
        <v>338</v>
      </c>
      <c r="R98" s="23"/>
      <c r="S98" s="99" t="s">
        <v>479</v>
      </c>
      <c r="T98" s="102" t="s">
        <v>339</v>
      </c>
      <c r="U98" s="199">
        <f>'29年度合否判定資料（20170224）'!S84</f>
        <v>545</v>
      </c>
      <c r="V98" s="230">
        <f t="shared" si="20"/>
        <v>555</v>
      </c>
      <c r="W98" s="148">
        <v>1.4096385542168675</v>
      </c>
      <c r="X98" s="196">
        <f t="shared" si="21"/>
        <v>1.345</v>
      </c>
      <c r="Y98" s="197">
        <f t="shared" si="22"/>
        <v>74.3</v>
      </c>
      <c r="Z98" s="104">
        <v>60</v>
      </c>
      <c r="AA98" s="43"/>
      <c r="AB98" s="148">
        <v>1.4096385542168675</v>
      </c>
      <c r="AC98" s="154">
        <v>-6</v>
      </c>
      <c r="AD98" s="155">
        <v>0.98496240601503759</v>
      </c>
      <c r="AE98" s="155">
        <v>1</v>
      </c>
      <c r="AF98" s="155">
        <v>1</v>
      </c>
      <c r="AG98" s="156">
        <v>113</v>
      </c>
      <c r="AH98" s="156">
        <v>84</v>
      </c>
    </row>
    <row r="99" spans="1:34" ht="20.100000000000001" customHeight="1">
      <c r="A99" s="302" t="s">
        <v>480</v>
      </c>
      <c r="B99" s="238">
        <v>216</v>
      </c>
      <c r="C99" s="231">
        <v>63</v>
      </c>
      <c r="D99" s="230">
        <v>63</v>
      </c>
      <c r="E99" s="228" t="s">
        <v>337</v>
      </c>
      <c r="F99" s="230">
        <v>62</v>
      </c>
      <c r="G99" s="230">
        <v>55</v>
      </c>
      <c r="H99" s="230">
        <v>52</v>
      </c>
      <c r="I99" s="230">
        <f>SUM(C99,D99,F99)</f>
        <v>188</v>
      </c>
      <c r="J99" s="230">
        <f t="shared" si="33"/>
        <v>295</v>
      </c>
      <c r="K99" s="230">
        <f t="shared" si="38"/>
        <v>629</v>
      </c>
      <c r="L99" s="102" t="s">
        <v>56</v>
      </c>
      <c r="M99" s="230">
        <f>NORMSDIST((U$72-K99)/Z$72)*100</f>
        <v>89.127428678740884</v>
      </c>
      <c r="N99" s="230">
        <f>NORMSDIST((V$72-K99)/Z$72)*100</f>
        <v>91.924334076622898</v>
      </c>
      <c r="O99" s="243" t="s">
        <v>345</v>
      </c>
      <c r="P99" s="41">
        <f>Y$72</f>
        <v>67.100000000000009</v>
      </c>
      <c r="Q99" s="30" t="s">
        <v>345</v>
      </c>
      <c r="R99" s="390"/>
      <c r="S99" s="102" t="s">
        <v>479</v>
      </c>
      <c r="T99" s="102" t="s">
        <v>343</v>
      </c>
      <c r="U99" s="199">
        <f>'29年度合否判定資料（20170224）'!S85</f>
        <v>560</v>
      </c>
      <c r="V99" s="230">
        <f t="shared" si="20"/>
        <v>570</v>
      </c>
      <c r="W99" s="148">
        <v>1.4078947368421053</v>
      </c>
      <c r="X99" s="196">
        <f t="shared" si="21"/>
        <v>1.39</v>
      </c>
      <c r="Y99" s="197">
        <f t="shared" si="22"/>
        <v>71.899999999999991</v>
      </c>
      <c r="Z99" s="104">
        <v>60</v>
      </c>
      <c r="AA99" s="43"/>
      <c r="AB99" s="148">
        <v>1.4078947368421053</v>
      </c>
      <c r="AC99" s="154">
        <v>-1</v>
      </c>
      <c r="AD99" s="155">
        <v>1</v>
      </c>
      <c r="AE99" s="155">
        <v>1</v>
      </c>
      <c r="AF99" s="155">
        <v>1</v>
      </c>
      <c r="AG99" s="156">
        <v>107</v>
      </c>
      <c r="AH99" s="156">
        <v>77</v>
      </c>
    </row>
    <row r="100" spans="1:34" s="19" customFormat="1" ht="20.100000000000001" customHeight="1">
      <c r="A100" s="200" t="s">
        <v>481</v>
      </c>
      <c r="B100" s="201">
        <v>230</v>
      </c>
      <c r="C100" s="231">
        <v>55</v>
      </c>
      <c r="D100" s="230">
        <v>44</v>
      </c>
      <c r="E100" s="228" t="s">
        <v>337</v>
      </c>
      <c r="F100" s="230">
        <v>74</v>
      </c>
      <c r="G100" s="230">
        <v>48</v>
      </c>
      <c r="H100" s="230">
        <v>52</v>
      </c>
      <c r="I100" s="230">
        <f>SUM(C100,D100,F100)</f>
        <v>173</v>
      </c>
      <c r="J100" s="230">
        <f t="shared" si="33"/>
        <v>273</v>
      </c>
      <c r="K100" s="230">
        <f t="shared" si="38"/>
        <v>612</v>
      </c>
      <c r="L100" s="102" t="s">
        <v>56</v>
      </c>
      <c r="M100" s="230">
        <f>NORMSDIST((U$72-K100)/Z$72)*100</f>
        <v>93.532456787458244</v>
      </c>
      <c r="N100" s="230">
        <f>NORMSDIST((V$72-K100)/Z$72)*100</f>
        <v>95.384470949405056</v>
      </c>
      <c r="O100" s="243" t="s">
        <v>345</v>
      </c>
      <c r="P100" s="41">
        <f>Y$72</f>
        <v>67.100000000000009</v>
      </c>
      <c r="Q100" s="30" t="s">
        <v>345</v>
      </c>
      <c r="R100" s="390"/>
      <c r="S100" s="128" t="s">
        <v>482</v>
      </c>
      <c r="T100" s="229" t="s">
        <v>339</v>
      </c>
      <c r="U100" s="199">
        <f>'29年度合否判定資料（20170224）'!S86</f>
        <v>534</v>
      </c>
      <c r="V100" s="230">
        <f t="shared" si="20"/>
        <v>544</v>
      </c>
      <c r="W100" s="148">
        <v>1.2758620689655173</v>
      </c>
      <c r="X100" s="196">
        <f t="shared" si="21"/>
        <v>1.2649999999999999</v>
      </c>
      <c r="Y100" s="197">
        <f t="shared" si="22"/>
        <v>79.100000000000009</v>
      </c>
      <c r="Z100" s="104">
        <v>60</v>
      </c>
      <c r="AA100" s="43"/>
      <c r="AB100" s="148">
        <v>1.2758620689655173</v>
      </c>
      <c r="AC100" s="154">
        <v>8</v>
      </c>
      <c r="AD100" s="155">
        <v>0.9859154929577465</v>
      </c>
      <c r="AE100" s="155">
        <v>0.99264705882352944</v>
      </c>
      <c r="AF100" s="155">
        <v>0.98540145985401462</v>
      </c>
      <c r="AG100" s="156">
        <v>148</v>
      </c>
      <c r="AH100" s="156">
        <v>117</v>
      </c>
    </row>
    <row r="101" spans="1:34" ht="19.5" customHeight="1">
      <c r="A101" s="253" t="s">
        <v>483</v>
      </c>
      <c r="B101" s="339">
        <v>221</v>
      </c>
      <c r="C101" s="231">
        <v>86</v>
      </c>
      <c r="D101" s="230">
        <v>72</v>
      </c>
      <c r="E101" s="228" t="s">
        <v>337</v>
      </c>
      <c r="F101" s="230">
        <v>60</v>
      </c>
      <c r="G101" s="230">
        <v>80</v>
      </c>
      <c r="H101" s="230">
        <v>72</v>
      </c>
      <c r="I101" s="230">
        <f>SUM(C101,D101,F101)</f>
        <v>218</v>
      </c>
      <c r="J101" s="230">
        <f t="shared" si="33"/>
        <v>370</v>
      </c>
      <c r="K101" s="230">
        <f t="shared" si="38"/>
        <v>739</v>
      </c>
      <c r="L101" s="102" t="s">
        <v>441</v>
      </c>
      <c r="M101" s="230">
        <f t="shared" ref="M101:M112" si="39">NORMSDIST((U$73-K101)/Z$73)*100</f>
        <v>25.24925375469229</v>
      </c>
      <c r="N101" s="230">
        <f t="shared" ref="N101:N112" si="40">NORMSDIST((V$73-K101)/Z$73)*100</f>
        <v>30.853753872598688</v>
      </c>
      <c r="O101" s="229" t="s">
        <v>338</v>
      </c>
      <c r="P101" s="41">
        <f>Y$73</f>
        <v>88.5</v>
      </c>
      <c r="Q101" s="30" t="s">
        <v>338</v>
      </c>
      <c r="S101" s="128" t="s">
        <v>482</v>
      </c>
      <c r="T101" s="229" t="s">
        <v>343</v>
      </c>
      <c r="U101" s="199">
        <f>'29年度合否判定資料（20170224）'!S87</f>
        <v>542</v>
      </c>
      <c r="V101" s="230">
        <f t="shared" si="20"/>
        <v>552</v>
      </c>
      <c r="W101" s="148">
        <v>1.1869158878504673</v>
      </c>
      <c r="X101" s="196">
        <f t="shared" si="21"/>
        <v>1.1379999999999999</v>
      </c>
      <c r="Y101" s="197">
        <f t="shared" si="22"/>
        <v>87.9</v>
      </c>
      <c r="Z101" s="104">
        <v>60</v>
      </c>
      <c r="AA101" s="43"/>
      <c r="AB101" s="148">
        <v>1.1869158878504673</v>
      </c>
      <c r="AC101" s="154">
        <v>14</v>
      </c>
      <c r="AD101" s="155">
        <v>1</v>
      </c>
      <c r="AE101" s="155">
        <v>1</v>
      </c>
      <c r="AF101" s="155">
        <v>0.97014925373134331</v>
      </c>
      <c r="AG101" s="156">
        <v>124</v>
      </c>
      <c r="AH101" s="156">
        <v>109</v>
      </c>
    </row>
    <row r="102" spans="1:34" ht="19.5" customHeight="1">
      <c r="A102" s="253" t="s">
        <v>484</v>
      </c>
      <c r="B102" s="339">
        <v>189</v>
      </c>
      <c r="C102" s="231">
        <v>67</v>
      </c>
      <c r="D102" s="230">
        <v>88</v>
      </c>
      <c r="E102" s="228" t="s">
        <v>337</v>
      </c>
      <c r="F102" s="230">
        <v>60</v>
      </c>
      <c r="G102" s="230">
        <v>54</v>
      </c>
      <c r="H102" s="230">
        <v>72</v>
      </c>
      <c r="I102" s="230">
        <f>SUM(C102,D102,F102)</f>
        <v>215</v>
      </c>
      <c r="J102" s="230">
        <f t="shared" si="33"/>
        <v>341</v>
      </c>
      <c r="K102" s="230">
        <f t="shared" si="38"/>
        <v>666</v>
      </c>
      <c r="L102" s="102" t="s">
        <v>441</v>
      </c>
      <c r="M102" s="230">
        <f t="shared" si="39"/>
        <v>70.884031321165367</v>
      </c>
      <c r="N102" s="230">
        <f t="shared" si="40"/>
        <v>76.321010086549592</v>
      </c>
      <c r="O102" s="229" t="s">
        <v>338</v>
      </c>
      <c r="P102" s="41">
        <f>Y$73</f>
        <v>88.5</v>
      </c>
      <c r="Q102" s="30" t="s">
        <v>338</v>
      </c>
      <c r="S102" s="229" t="s">
        <v>485</v>
      </c>
      <c r="T102" s="229" t="s">
        <v>337</v>
      </c>
      <c r="U102" s="199">
        <f>'29年度合否判定資料（20170224）'!S88</f>
        <v>555</v>
      </c>
      <c r="V102" s="230">
        <f t="shared" si="20"/>
        <v>565</v>
      </c>
      <c r="W102" s="149">
        <v>1.4880952380952381</v>
      </c>
      <c r="X102" s="196">
        <f t="shared" si="21"/>
        <v>1.4530000000000001</v>
      </c>
      <c r="Y102" s="197">
        <f t="shared" si="22"/>
        <v>68.8</v>
      </c>
      <c r="Z102" s="104">
        <v>60</v>
      </c>
      <c r="AA102" s="43"/>
      <c r="AB102" s="149">
        <v>1.4880952380952381</v>
      </c>
      <c r="AC102" s="157">
        <v>-12</v>
      </c>
      <c r="AD102" s="158">
        <v>0.99152542372881358</v>
      </c>
      <c r="AE102" s="158">
        <v>0.99</v>
      </c>
      <c r="AF102" s="158">
        <v>0.98867924528301887</v>
      </c>
      <c r="AG102" s="159">
        <v>247</v>
      </c>
      <c r="AH102" s="159">
        <v>170</v>
      </c>
    </row>
    <row r="103" spans="1:34" ht="19.5" customHeight="1">
      <c r="A103" s="253" t="s">
        <v>486</v>
      </c>
      <c r="B103" s="339">
        <v>235</v>
      </c>
      <c r="C103" s="231">
        <v>88</v>
      </c>
      <c r="D103" s="230">
        <v>69</v>
      </c>
      <c r="E103" s="228" t="s">
        <v>337</v>
      </c>
      <c r="F103" s="230">
        <v>60</v>
      </c>
      <c r="G103" s="230">
        <v>80</v>
      </c>
      <c r="H103" s="230">
        <v>68</v>
      </c>
      <c r="I103" s="230">
        <f t="shared" ref="I103:I166" si="41">SUM(C103,D103,F103)</f>
        <v>217</v>
      </c>
      <c r="J103" s="230">
        <f t="shared" si="33"/>
        <v>365</v>
      </c>
      <c r="K103" s="230">
        <f t="shared" si="38"/>
        <v>746</v>
      </c>
      <c r="L103" s="102" t="s">
        <v>441</v>
      </c>
      <c r="M103" s="230">
        <f t="shared" si="39"/>
        <v>21.67156968501628</v>
      </c>
      <c r="N103" s="230">
        <f t="shared" si="40"/>
        <v>26.872730594043958</v>
      </c>
      <c r="O103" s="229" t="s">
        <v>338</v>
      </c>
      <c r="P103" s="41">
        <f t="shared" ref="P103:P112" si="42">Y$73</f>
        <v>88.5</v>
      </c>
      <c r="Q103" s="30" t="s">
        <v>338</v>
      </c>
      <c r="S103" s="102" t="s">
        <v>74</v>
      </c>
      <c r="T103" s="102" t="s">
        <v>337</v>
      </c>
      <c r="U103" s="199">
        <f>'29年度合否判定資料（20170224）'!S89</f>
        <v>546</v>
      </c>
      <c r="V103" s="230">
        <f t="shared" si="20"/>
        <v>556</v>
      </c>
      <c r="W103" s="149">
        <v>1.1585365853658536</v>
      </c>
      <c r="X103" s="196">
        <f t="shared" si="21"/>
        <v>1.139</v>
      </c>
      <c r="Y103" s="197">
        <f t="shared" si="22"/>
        <v>87.8</v>
      </c>
      <c r="Z103" s="104">
        <v>60</v>
      </c>
      <c r="AA103" s="43"/>
      <c r="AB103" s="149">
        <v>1.1585365853658536</v>
      </c>
      <c r="AC103" s="157">
        <v>31</v>
      </c>
      <c r="AD103" s="160">
        <v>0.97584541062801933</v>
      </c>
      <c r="AE103" s="160">
        <v>1</v>
      </c>
      <c r="AF103" s="160">
        <v>0.99029126213592233</v>
      </c>
      <c r="AG103" s="159">
        <v>189</v>
      </c>
      <c r="AH103" s="159">
        <v>166</v>
      </c>
    </row>
    <row r="104" spans="1:34" ht="19.5" customHeight="1">
      <c r="A104" s="253" t="s">
        <v>487</v>
      </c>
      <c r="B104" s="339">
        <v>207</v>
      </c>
      <c r="C104" s="231">
        <v>93</v>
      </c>
      <c r="D104" s="230">
        <v>68</v>
      </c>
      <c r="E104" s="228" t="s">
        <v>337</v>
      </c>
      <c r="F104" s="230">
        <v>92</v>
      </c>
      <c r="G104" s="230">
        <v>78</v>
      </c>
      <c r="H104" s="230">
        <v>70</v>
      </c>
      <c r="I104" s="230">
        <f t="shared" si="41"/>
        <v>253</v>
      </c>
      <c r="J104" s="230">
        <f t="shared" si="33"/>
        <v>401</v>
      </c>
      <c r="K104" s="230">
        <f t="shared" si="38"/>
        <v>768</v>
      </c>
      <c r="L104" s="102" t="s">
        <v>441</v>
      </c>
      <c r="M104" s="230">
        <f t="shared" si="39"/>
        <v>12.507193563715024</v>
      </c>
      <c r="N104" s="230">
        <f t="shared" si="40"/>
        <v>16.272170482415703</v>
      </c>
      <c r="O104" s="229" t="s">
        <v>338</v>
      </c>
      <c r="P104" s="41">
        <f t="shared" si="42"/>
        <v>88.5</v>
      </c>
      <c r="Q104" s="30" t="s">
        <v>338</v>
      </c>
      <c r="R104" s="390"/>
      <c r="S104" s="102" t="s">
        <v>488</v>
      </c>
      <c r="T104" s="102" t="s">
        <v>339</v>
      </c>
      <c r="U104" s="199">
        <f>'29年度合否判定資料（20170224）'!S90</f>
        <v>515</v>
      </c>
      <c r="V104" s="230">
        <f t="shared" si="20"/>
        <v>525</v>
      </c>
      <c r="W104" s="148">
        <v>1.5043478260869565</v>
      </c>
      <c r="X104" s="196">
        <f t="shared" si="21"/>
        <v>1.635</v>
      </c>
      <c r="Y104" s="197">
        <f t="shared" si="22"/>
        <v>61.199999999999996</v>
      </c>
      <c r="Z104" s="104">
        <v>60</v>
      </c>
      <c r="AA104" s="43"/>
      <c r="AB104" s="148">
        <v>1.5043478260869565</v>
      </c>
      <c r="AC104" s="154">
        <v>-1</v>
      </c>
      <c r="AD104" s="155">
        <v>0.98684210526315785</v>
      </c>
      <c r="AE104" s="155">
        <v>0.96103896103896103</v>
      </c>
      <c r="AF104" s="155">
        <v>0.97590361445783136</v>
      </c>
      <c r="AG104" s="156">
        <v>170</v>
      </c>
      <c r="AH104" s="156">
        <v>104</v>
      </c>
    </row>
    <row r="105" spans="1:34" ht="19.5" customHeight="1">
      <c r="A105" s="253" t="s">
        <v>489</v>
      </c>
      <c r="B105" s="339">
        <v>226</v>
      </c>
      <c r="C105" s="231">
        <v>83</v>
      </c>
      <c r="D105" s="230">
        <v>67</v>
      </c>
      <c r="E105" s="228" t="s">
        <v>337</v>
      </c>
      <c r="F105" s="230">
        <v>88</v>
      </c>
      <c r="G105" s="228">
        <v>60</v>
      </c>
      <c r="H105" s="228">
        <v>52</v>
      </c>
      <c r="I105" s="230">
        <f t="shared" si="41"/>
        <v>238</v>
      </c>
      <c r="J105" s="230">
        <f t="shared" si="33"/>
        <v>350</v>
      </c>
      <c r="K105" s="230">
        <f t="shared" si="38"/>
        <v>716</v>
      </c>
      <c r="L105" s="102" t="s">
        <v>441</v>
      </c>
      <c r="M105" s="230">
        <f t="shared" si="39"/>
        <v>38.846066370526614</v>
      </c>
      <c r="N105" s="230">
        <f t="shared" si="40"/>
        <v>45.356210299507779</v>
      </c>
      <c r="O105" s="229" t="s">
        <v>338</v>
      </c>
      <c r="P105" s="41">
        <f t="shared" si="42"/>
        <v>88.5</v>
      </c>
      <c r="Q105" s="30" t="s">
        <v>338</v>
      </c>
      <c r="R105" s="390"/>
      <c r="S105" s="102" t="s">
        <v>488</v>
      </c>
      <c r="T105" s="102" t="s">
        <v>343</v>
      </c>
      <c r="U105" s="199">
        <f>'29年度合否判定資料（20170224）'!S91</f>
        <v>514</v>
      </c>
      <c r="V105" s="230">
        <f t="shared" si="20"/>
        <v>524</v>
      </c>
      <c r="W105" s="148">
        <v>1.7678571428571428</v>
      </c>
      <c r="X105" s="196">
        <f t="shared" si="21"/>
        <v>1.5680000000000001</v>
      </c>
      <c r="Y105" s="197">
        <f t="shared" si="22"/>
        <v>63.800000000000004</v>
      </c>
      <c r="Z105" s="104">
        <v>60</v>
      </c>
      <c r="AA105" s="43"/>
      <c r="AB105" s="148">
        <v>1.7678571428571428</v>
      </c>
      <c r="AC105" s="154">
        <v>-10</v>
      </c>
      <c r="AD105" s="155">
        <v>0.9831460674157303</v>
      </c>
      <c r="AE105" s="155">
        <v>0.99333333333333329</v>
      </c>
      <c r="AF105" s="155">
        <v>0.99378881987577639</v>
      </c>
      <c r="AG105" s="156">
        <v>196</v>
      </c>
      <c r="AH105" s="156">
        <v>125</v>
      </c>
    </row>
    <row r="106" spans="1:34" ht="19.5" customHeight="1">
      <c r="A106" s="253" t="s">
        <v>490</v>
      </c>
      <c r="B106" s="339">
        <v>230</v>
      </c>
      <c r="C106" s="231">
        <v>67</v>
      </c>
      <c r="D106" s="230">
        <v>72</v>
      </c>
      <c r="E106" s="228"/>
      <c r="F106" s="230">
        <v>60</v>
      </c>
      <c r="G106" s="230">
        <v>55</v>
      </c>
      <c r="H106" s="230">
        <v>56</v>
      </c>
      <c r="I106" s="230">
        <f t="shared" si="41"/>
        <v>199</v>
      </c>
      <c r="J106" s="230">
        <f t="shared" si="33"/>
        <v>310</v>
      </c>
      <c r="K106" s="230">
        <f t="shared" si="38"/>
        <v>664</v>
      </c>
      <c r="L106" s="102" t="s">
        <v>441</v>
      </c>
      <c r="M106" s="230">
        <f t="shared" si="39"/>
        <v>72.016553640029429</v>
      </c>
      <c r="N106" s="230">
        <f t="shared" si="40"/>
        <v>77.337264762313168</v>
      </c>
      <c r="O106" s="229" t="s">
        <v>338</v>
      </c>
      <c r="P106" s="41">
        <f t="shared" si="42"/>
        <v>88.5</v>
      </c>
      <c r="Q106" s="30" t="s">
        <v>338</v>
      </c>
      <c r="R106" s="390"/>
      <c r="S106" s="99" t="s">
        <v>72</v>
      </c>
      <c r="T106" s="99" t="s">
        <v>339</v>
      </c>
      <c r="U106" s="199">
        <f>'29年度合否判定資料（20170224）'!S92</f>
        <v>519</v>
      </c>
      <c r="V106" s="230">
        <f t="shared" si="20"/>
        <v>529</v>
      </c>
      <c r="W106" s="148">
        <v>1.3295454545454546</v>
      </c>
      <c r="X106" s="196">
        <f t="shared" si="21"/>
        <v>1.3180000000000001</v>
      </c>
      <c r="Y106" s="197">
        <f t="shared" si="22"/>
        <v>75.900000000000006</v>
      </c>
      <c r="Z106" s="104">
        <v>60</v>
      </c>
      <c r="AA106" s="43"/>
      <c r="AB106" s="148">
        <v>1.3295454545454546</v>
      </c>
      <c r="AC106" s="154">
        <v>-5</v>
      </c>
      <c r="AD106" s="155">
        <v>0.99199999999999999</v>
      </c>
      <c r="AE106" s="155">
        <v>0.98181818181818181</v>
      </c>
      <c r="AF106" s="155">
        <v>0.98181818181818181</v>
      </c>
      <c r="AG106" s="156">
        <v>116</v>
      </c>
      <c r="AH106" s="156">
        <v>88</v>
      </c>
    </row>
    <row r="107" spans="1:34" ht="19.5" customHeight="1">
      <c r="A107" s="253" t="s">
        <v>491</v>
      </c>
      <c r="B107" s="339">
        <v>240</v>
      </c>
      <c r="C107" s="231">
        <v>83</v>
      </c>
      <c r="D107" s="230">
        <v>68</v>
      </c>
      <c r="E107" s="228" t="s">
        <v>337</v>
      </c>
      <c r="F107" s="230">
        <v>80</v>
      </c>
      <c r="G107" s="230">
        <v>75</v>
      </c>
      <c r="H107" s="230">
        <v>56</v>
      </c>
      <c r="I107" s="230">
        <f t="shared" si="41"/>
        <v>231</v>
      </c>
      <c r="J107" s="230">
        <f t="shared" si="33"/>
        <v>362</v>
      </c>
      <c r="K107" s="230">
        <f t="shared" si="38"/>
        <v>747</v>
      </c>
      <c r="L107" s="102" t="s">
        <v>441</v>
      </c>
      <c r="M107" s="230">
        <f t="shared" si="39"/>
        <v>21.185539858339659</v>
      </c>
      <c r="N107" s="230">
        <f t="shared" si="40"/>
        <v>26.32579950394782</v>
      </c>
      <c r="O107" s="229" t="s">
        <v>338</v>
      </c>
      <c r="P107" s="41">
        <f t="shared" si="42"/>
        <v>88.5</v>
      </c>
      <c r="Q107" s="30" t="s">
        <v>338</v>
      </c>
      <c r="R107" s="390"/>
      <c r="S107" s="102" t="s">
        <v>72</v>
      </c>
      <c r="T107" s="102" t="s">
        <v>343</v>
      </c>
      <c r="U107" s="199">
        <f>'29年度合否判定資料（20170224）'!S93</f>
        <v>520</v>
      </c>
      <c r="V107" s="230">
        <f t="shared" ref="V107:V114" si="43">U107+10</f>
        <v>530</v>
      </c>
      <c r="W107" s="148">
        <v>1.05</v>
      </c>
      <c r="X107" s="196">
        <f t="shared" ref="X107:X114" si="44">ROUND(AG107/AH107,3)</f>
        <v>1.05</v>
      </c>
      <c r="Y107" s="197">
        <f t="shared" ref="Y107:Y114" si="45">(FIXED(1/X107,3))*100</f>
        <v>95.199999999999989</v>
      </c>
      <c r="Z107" s="104">
        <v>60</v>
      </c>
      <c r="AA107" s="43"/>
      <c r="AB107" s="148">
        <v>1.05</v>
      </c>
      <c r="AC107" s="154">
        <v>4</v>
      </c>
      <c r="AD107" s="155">
        <v>0.99065420560747663</v>
      </c>
      <c r="AE107" s="155">
        <v>0.97499999999999998</v>
      </c>
      <c r="AF107" s="155">
        <v>0.94791666666666663</v>
      </c>
      <c r="AG107" s="156">
        <v>84</v>
      </c>
      <c r="AH107" s="156">
        <v>80</v>
      </c>
    </row>
    <row r="108" spans="1:34" ht="19.5" customHeight="1">
      <c r="A108" s="253" t="s">
        <v>492</v>
      </c>
      <c r="B108" s="339">
        <v>221</v>
      </c>
      <c r="C108" s="231">
        <v>76</v>
      </c>
      <c r="D108" s="230">
        <v>53</v>
      </c>
      <c r="E108" s="228" t="s">
        <v>337</v>
      </c>
      <c r="F108" s="230">
        <v>62</v>
      </c>
      <c r="G108" s="230">
        <v>65</v>
      </c>
      <c r="H108" s="230">
        <v>60</v>
      </c>
      <c r="I108" s="230">
        <f t="shared" si="41"/>
        <v>191</v>
      </c>
      <c r="J108" s="230">
        <f t="shared" si="33"/>
        <v>316</v>
      </c>
      <c r="K108" s="230">
        <f t="shared" si="38"/>
        <v>663</v>
      </c>
      <c r="L108" s="102" t="s">
        <v>441</v>
      </c>
      <c r="M108" s="230">
        <f t="shared" si="39"/>
        <v>72.574688224992641</v>
      </c>
      <c r="N108" s="230">
        <f t="shared" si="40"/>
        <v>77.836013645574539</v>
      </c>
      <c r="O108" s="229" t="s">
        <v>338</v>
      </c>
      <c r="P108" s="41">
        <f t="shared" si="42"/>
        <v>88.5</v>
      </c>
      <c r="Q108" s="30" t="s">
        <v>338</v>
      </c>
      <c r="R108" s="390"/>
      <c r="S108" s="99" t="s">
        <v>493</v>
      </c>
      <c r="T108" s="99" t="s">
        <v>339</v>
      </c>
      <c r="U108" s="199">
        <f>'29年度合否判定資料（20170224）'!S94</f>
        <v>475</v>
      </c>
      <c r="V108" s="230">
        <f t="shared" si="43"/>
        <v>485</v>
      </c>
      <c r="W108" s="148">
        <v>1.2241379310344827</v>
      </c>
      <c r="X108" s="196">
        <f t="shared" si="44"/>
        <v>1.2</v>
      </c>
      <c r="Y108" s="197">
        <f t="shared" si="45"/>
        <v>83.3</v>
      </c>
      <c r="Z108" s="104">
        <v>60</v>
      </c>
      <c r="AA108" s="43"/>
      <c r="AB108" s="148">
        <v>1.2241379310344827</v>
      </c>
      <c r="AC108" s="154">
        <v>10</v>
      </c>
      <c r="AD108" s="155">
        <v>0.94736842105263153</v>
      </c>
      <c r="AE108" s="155">
        <v>0.9732142857142857</v>
      </c>
      <c r="AF108" s="155">
        <v>0.94615384615384612</v>
      </c>
      <c r="AG108" s="156">
        <v>126</v>
      </c>
      <c r="AH108" s="156">
        <v>105</v>
      </c>
    </row>
    <row r="109" spans="1:34" ht="19.5" customHeight="1">
      <c r="A109" s="253" t="s">
        <v>494</v>
      </c>
      <c r="B109" s="339">
        <v>203</v>
      </c>
      <c r="C109" s="231">
        <v>61</v>
      </c>
      <c r="D109" s="230">
        <v>65</v>
      </c>
      <c r="E109" s="228" t="s">
        <v>337</v>
      </c>
      <c r="F109" s="230">
        <v>44</v>
      </c>
      <c r="G109" s="230">
        <v>50</v>
      </c>
      <c r="H109" s="230">
        <v>60</v>
      </c>
      <c r="I109" s="230">
        <f t="shared" si="41"/>
        <v>170</v>
      </c>
      <c r="J109" s="230">
        <f t="shared" si="33"/>
        <v>280</v>
      </c>
      <c r="K109" s="230">
        <f t="shared" si="38"/>
        <v>595</v>
      </c>
      <c r="L109" s="102" t="s">
        <v>441</v>
      </c>
      <c r="M109" s="230">
        <f t="shared" si="39"/>
        <v>95.848178031122089</v>
      </c>
      <c r="N109" s="230">
        <f t="shared" si="40"/>
        <v>97.128344018399815</v>
      </c>
      <c r="O109" s="243" t="s">
        <v>345</v>
      </c>
      <c r="P109" s="41">
        <f t="shared" si="42"/>
        <v>88.5</v>
      </c>
      <c r="Q109" s="30" t="s">
        <v>345</v>
      </c>
      <c r="R109" s="23"/>
      <c r="S109" s="34" t="s">
        <v>493</v>
      </c>
      <c r="T109" s="34" t="s">
        <v>343</v>
      </c>
      <c r="U109" s="15">
        <f>'29年度合否判定資料（20170224）'!S95</f>
        <v>495</v>
      </c>
      <c r="V109" s="15">
        <f t="shared" si="43"/>
        <v>505</v>
      </c>
      <c r="W109" s="292">
        <v>1.2926829268292683</v>
      </c>
      <c r="X109" s="286">
        <f t="shared" si="44"/>
        <v>1.256</v>
      </c>
      <c r="Y109" s="287">
        <f t="shared" si="45"/>
        <v>79.600000000000009</v>
      </c>
      <c r="Z109" s="288">
        <v>60</v>
      </c>
      <c r="AA109" s="43"/>
      <c r="AB109" s="292">
        <v>1.2926829268292683</v>
      </c>
      <c r="AC109" s="294">
        <v>1</v>
      </c>
      <c r="AD109" s="295">
        <v>0.99367088607594933</v>
      </c>
      <c r="AE109" s="295">
        <v>0.99397590361445787</v>
      </c>
      <c r="AF109" s="295">
        <v>0.99358974358974361</v>
      </c>
      <c r="AG109" s="296">
        <v>157</v>
      </c>
      <c r="AH109" s="296">
        <v>125</v>
      </c>
    </row>
    <row r="110" spans="1:34" ht="19.5" customHeight="1">
      <c r="A110" s="302" t="s">
        <v>495</v>
      </c>
      <c r="B110" s="238">
        <v>212</v>
      </c>
      <c r="C110" s="231">
        <v>81</v>
      </c>
      <c r="D110" s="230">
        <v>50</v>
      </c>
      <c r="E110" s="228" t="s">
        <v>337</v>
      </c>
      <c r="F110" s="230">
        <v>74</v>
      </c>
      <c r="G110" s="230">
        <v>71</v>
      </c>
      <c r="H110" s="230">
        <v>56</v>
      </c>
      <c r="I110" s="230">
        <f t="shared" si="41"/>
        <v>205</v>
      </c>
      <c r="J110" s="230">
        <f t="shared" si="33"/>
        <v>332</v>
      </c>
      <c r="K110" s="230">
        <f t="shared" si="38"/>
        <v>677</v>
      </c>
      <c r="L110" s="102" t="s">
        <v>441</v>
      </c>
      <c r="M110" s="230">
        <f t="shared" si="39"/>
        <v>64.30661632625015</v>
      </c>
      <c r="N110" s="230">
        <f t="shared" si="40"/>
        <v>70.309857139614877</v>
      </c>
      <c r="O110" s="229" t="s">
        <v>338</v>
      </c>
      <c r="P110" s="41">
        <f t="shared" si="42"/>
        <v>88.5</v>
      </c>
      <c r="Q110" s="30" t="s">
        <v>338</v>
      </c>
      <c r="R110" s="23"/>
      <c r="S110" s="102" t="s">
        <v>496</v>
      </c>
      <c r="T110" s="102" t="s">
        <v>339</v>
      </c>
      <c r="U110" s="199">
        <f>'29年度合否判定資料（20170224）'!S96</f>
        <v>439</v>
      </c>
      <c r="V110" s="230">
        <f t="shared" si="43"/>
        <v>449</v>
      </c>
      <c r="W110" s="148">
        <v>1.5</v>
      </c>
      <c r="X110" s="196">
        <f t="shared" si="44"/>
        <v>1.4510000000000001</v>
      </c>
      <c r="Y110" s="197">
        <f t="shared" si="45"/>
        <v>68.899999999999991</v>
      </c>
      <c r="Z110" s="104">
        <v>60</v>
      </c>
      <c r="AA110" s="43"/>
      <c r="AB110" s="148">
        <v>1.5</v>
      </c>
      <c r="AC110" s="154">
        <v>-7</v>
      </c>
      <c r="AD110" s="155">
        <v>0.98412698412698407</v>
      </c>
      <c r="AE110" s="155">
        <v>0.95454545454545459</v>
      </c>
      <c r="AF110" s="155">
        <v>0.94505494505494503</v>
      </c>
      <c r="AG110" s="156">
        <v>74</v>
      </c>
      <c r="AH110" s="156">
        <v>51</v>
      </c>
    </row>
    <row r="111" spans="1:34" ht="19.5" customHeight="1">
      <c r="A111" s="302" t="s">
        <v>497</v>
      </c>
      <c r="B111" s="238">
        <v>203</v>
      </c>
      <c r="C111" s="231">
        <v>84</v>
      </c>
      <c r="D111" s="230">
        <v>73</v>
      </c>
      <c r="E111" s="228" t="s">
        <v>337</v>
      </c>
      <c r="F111" s="230">
        <v>84</v>
      </c>
      <c r="G111" s="230">
        <v>74</v>
      </c>
      <c r="H111" s="230">
        <v>60</v>
      </c>
      <c r="I111" s="230">
        <f t="shared" si="41"/>
        <v>241</v>
      </c>
      <c r="J111" s="230">
        <f t="shared" si="33"/>
        <v>375</v>
      </c>
      <c r="K111" s="230">
        <f t="shared" si="38"/>
        <v>728</v>
      </c>
      <c r="L111" s="102" t="s">
        <v>441</v>
      </c>
      <c r="M111" s="230">
        <f t="shared" si="39"/>
        <v>31.442953786117755</v>
      </c>
      <c r="N111" s="230">
        <f t="shared" si="40"/>
        <v>37.574827209398748</v>
      </c>
      <c r="O111" s="229" t="s">
        <v>338</v>
      </c>
      <c r="P111" s="41">
        <f t="shared" si="42"/>
        <v>88.5</v>
      </c>
      <c r="Q111" s="30" t="s">
        <v>338</v>
      </c>
      <c r="R111" s="390"/>
      <c r="S111" s="102" t="s">
        <v>496</v>
      </c>
      <c r="T111" s="102" t="s">
        <v>343</v>
      </c>
      <c r="U111" s="199">
        <f>'29年度合否判定資料（20170224）'!S97</f>
        <v>453</v>
      </c>
      <c r="V111" s="230">
        <f t="shared" si="43"/>
        <v>463</v>
      </c>
      <c r="W111" s="148">
        <v>1.8913043478260869</v>
      </c>
      <c r="X111" s="196">
        <f t="shared" si="44"/>
        <v>1.8089999999999999</v>
      </c>
      <c r="Y111" s="197">
        <f t="shared" si="45"/>
        <v>55.300000000000004</v>
      </c>
      <c r="Z111" s="104">
        <v>60</v>
      </c>
      <c r="AA111" s="43"/>
      <c r="AB111" s="148">
        <v>1.8913043478260869</v>
      </c>
      <c r="AC111" s="154">
        <v>-4</v>
      </c>
      <c r="AD111" s="155">
        <v>1</v>
      </c>
      <c r="AE111" s="155">
        <v>1</v>
      </c>
      <c r="AF111" s="155">
        <v>0.94252873563218387</v>
      </c>
      <c r="AG111" s="156">
        <v>85</v>
      </c>
      <c r="AH111" s="156">
        <v>47</v>
      </c>
    </row>
    <row r="112" spans="1:34" ht="19.5" customHeight="1">
      <c r="A112" s="200" t="s">
        <v>498</v>
      </c>
      <c r="B112" s="201">
        <v>193</v>
      </c>
      <c r="C112" s="231">
        <v>83</v>
      </c>
      <c r="D112" s="230">
        <v>66</v>
      </c>
      <c r="E112" s="228" t="s">
        <v>337</v>
      </c>
      <c r="F112" s="230">
        <v>60</v>
      </c>
      <c r="G112" s="230">
        <v>81</v>
      </c>
      <c r="H112" s="230">
        <v>85</v>
      </c>
      <c r="I112" s="230">
        <f t="shared" si="41"/>
        <v>209</v>
      </c>
      <c r="J112" s="230">
        <f t="shared" si="33"/>
        <v>375</v>
      </c>
      <c r="K112" s="230">
        <f t="shared" si="38"/>
        <v>718</v>
      </c>
      <c r="L112" s="102" t="s">
        <v>441</v>
      </c>
      <c r="M112" s="230">
        <f t="shared" si="39"/>
        <v>37.574827209398748</v>
      </c>
      <c r="N112" s="230">
        <f t="shared" si="40"/>
        <v>44.038230762975751</v>
      </c>
      <c r="O112" s="229" t="s">
        <v>338</v>
      </c>
      <c r="P112" s="41">
        <f t="shared" si="42"/>
        <v>88.5</v>
      </c>
      <c r="Q112" s="30" t="s">
        <v>338</v>
      </c>
      <c r="R112" s="390"/>
      <c r="S112" s="100" t="s">
        <v>76</v>
      </c>
      <c r="T112" s="100" t="s">
        <v>337</v>
      </c>
      <c r="U112" s="15">
        <f>'29年度合否判定資料（20170224）'!S98</f>
        <v>466</v>
      </c>
      <c r="V112" s="15">
        <f t="shared" si="43"/>
        <v>476</v>
      </c>
      <c r="W112" s="333">
        <v>1.1088435374149659</v>
      </c>
      <c r="X112" s="334">
        <f t="shared" si="44"/>
        <v>1.048</v>
      </c>
      <c r="Y112" s="335">
        <f t="shared" si="45"/>
        <v>95.399999999999991</v>
      </c>
      <c r="Z112" s="15">
        <v>60</v>
      </c>
      <c r="AA112" s="293"/>
      <c r="AB112" s="333">
        <v>1.1088435374149659</v>
      </c>
      <c r="AC112" s="336">
        <v>33</v>
      </c>
      <c r="AD112" s="337">
        <v>0.93548387096774188</v>
      </c>
      <c r="AE112" s="337">
        <v>0.94890510948905105</v>
      </c>
      <c r="AF112" s="337">
        <v>0.98159509202453987</v>
      </c>
      <c r="AG112" s="338">
        <v>154</v>
      </c>
      <c r="AH112" s="338">
        <v>147</v>
      </c>
    </row>
    <row r="113" spans="1:34" s="19" customFormat="1" ht="19.5" customHeight="1">
      <c r="A113" s="253" t="s">
        <v>499</v>
      </c>
      <c r="B113" s="339">
        <v>193</v>
      </c>
      <c r="C113" s="231">
        <v>76</v>
      </c>
      <c r="D113" s="230">
        <v>53</v>
      </c>
      <c r="E113" s="228" t="s">
        <v>337</v>
      </c>
      <c r="F113" s="230">
        <v>60</v>
      </c>
      <c r="G113" s="230">
        <v>62</v>
      </c>
      <c r="H113" s="230">
        <v>64</v>
      </c>
      <c r="I113" s="230">
        <f t="shared" si="41"/>
        <v>189</v>
      </c>
      <c r="J113" s="230">
        <f t="shared" si="33"/>
        <v>315</v>
      </c>
      <c r="K113" s="230">
        <f t="shared" si="38"/>
        <v>634</v>
      </c>
      <c r="L113" s="102" t="s">
        <v>448</v>
      </c>
      <c r="M113" s="230">
        <f>NORMSDIST((U$78-K113)/Z$78)*100</f>
        <v>58.576593646952482</v>
      </c>
      <c r="N113" s="230">
        <f>NORMSDIST((V$78-K113)/Z$78)*100</f>
        <v>64.926368651678118</v>
      </c>
      <c r="O113" s="229" t="s">
        <v>338</v>
      </c>
      <c r="P113" s="41">
        <f>Y$78</f>
        <v>77.400000000000006</v>
      </c>
      <c r="Q113" s="30" t="s">
        <v>338</v>
      </c>
      <c r="R113" s="390"/>
      <c r="S113" s="128" t="s">
        <v>500</v>
      </c>
      <c r="T113" s="128" t="s">
        <v>337</v>
      </c>
      <c r="U113" s="199">
        <f>'29年度合否判定資料（20170224）'!S99</f>
        <v>505</v>
      </c>
      <c r="V113" s="230">
        <f t="shared" si="43"/>
        <v>515</v>
      </c>
      <c r="W113" s="149">
        <v>1.4919354838709677</v>
      </c>
      <c r="X113" s="196">
        <f t="shared" si="44"/>
        <v>1.468</v>
      </c>
      <c r="Y113" s="197">
        <f t="shared" si="45"/>
        <v>68.100000000000009</v>
      </c>
      <c r="Z113" s="104">
        <v>60</v>
      </c>
      <c r="AA113" s="43"/>
      <c r="AB113" s="149">
        <v>1.4919354838709677</v>
      </c>
      <c r="AC113" s="157">
        <v>-14</v>
      </c>
      <c r="AD113" s="158">
        <v>0.97580645161290325</v>
      </c>
      <c r="AE113" s="158">
        <v>0.95683453237410077</v>
      </c>
      <c r="AF113" s="158">
        <v>0.98203592814371254</v>
      </c>
      <c r="AG113" s="159">
        <v>182</v>
      </c>
      <c r="AH113" s="159">
        <v>124</v>
      </c>
    </row>
    <row r="114" spans="1:34" ht="19.5" customHeight="1">
      <c r="A114" s="253" t="s">
        <v>501</v>
      </c>
      <c r="B114" s="339">
        <v>198</v>
      </c>
      <c r="C114" s="231">
        <v>74</v>
      </c>
      <c r="D114" s="230">
        <v>51</v>
      </c>
      <c r="E114" s="228" t="s">
        <v>337</v>
      </c>
      <c r="F114" s="230">
        <v>80</v>
      </c>
      <c r="G114" s="230">
        <v>60</v>
      </c>
      <c r="H114" s="230">
        <v>40</v>
      </c>
      <c r="I114" s="230">
        <f t="shared" si="41"/>
        <v>205</v>
      </c>
      <c r="J114" s="230">
        <f t="shared" si="33"/>
        <v>305</v>
      </c>
      <c r="K114" s="230">
        <f t="shared" si="38"/>
        <v>625</v>
      </c>
      <c r="L114" s="102" t="s">
        <v>452</v>
      </c>
      <c r="M114" s="230">
        <f>NORMSDIST((U$79-K114)/Z$79)*100</f>
        <v>55.961769237024249</v>
      </c>
      <c r="N114" s="230">
        <f>NORMSDIST((V$79-K114)/Z$79)*100</f>
        <v>62.425172790601245</v>
      </c>
      <c r="O114" s="229" t="s">
        <v>338</v>
      </c>
      <c r="P114" s="41">
        <f>Y$79</f>
        <v>84.7</v>
      </c>
      <c r="Q114" s="30" t="s">
        <v>338</v>
      </c>
      <c r="S114" s="102" t="s">
        <v>502</v>
      </c>
      <c r="T114" s="102" t="s">
        <v>337</v>
      </c>
      <c r="U114" s="199">
        <f>'29年度合否判定資料（20170224）'!S100</f>
        <v>457</v>
      </c>
      <c r="V114" s="230">
        <f t="shared" si="43"/>
        <v>467</v>
      </c>
      <c r="W114" s="149">
        <v>1.2276422764227641</v>
      </c>
      <c r="X114" s="196">
        <f t="shared" si="44"/>
        <v>1.2</v>
      </c>
      <c r="Y114" s="197">
        <f t="shared" si="45"/>
        <v>83.3</v>
      </c>
      <c r="Z114" s="104">
        <v>60</v>
      </c>
      <c r="AA114" s="43"/>
      <c r="AB114" s="149">
        <v>1.2276422764227641</v>
      </c>
      <c r="AC114" s="157">
        <v>0</v>
      </c>
      <c r="AD114" s="158">
        <v>0.98742138364779874</v>
      </c>
      <c r="AE114" s="158">
        <v>0.99367088607594933</v>
      </c>
      <c r="AF114" s="158">
        <v>0.99397590361445787</v>
      </c>
      <c r="AG114" s="159">
        <v>150</v>
      </c>
      <c r="AH114" s="159">
        <v>125</v>
      </c>
    </row>
    <row r="115" spans="1:34" ht="19.5" customHeight="1">
      <c r="A115" s="253" t="s">
        <v>503</v>
      </c>
      <c r="B115" s="339">
        <v>193</v>
      </c>
      <c r="C115" s="231">
        <v>48</v>
      </c>
      <c r="D115" s="230">
        <v>85</v>
      </c>
      <c r="E115" s="228" t="s">
        <v>337</v>
      </c>
      <c r="F115" s="230">
        <v>50</v>
      </c>
      <c r="G115" s="230">
        <v>55</v>
      </c>
      <c r="H115" s="230">
        <v>58</v>
      </c>
      <c r="I115" s="230">
        <f t="shared" si="41"/>
        <v>183</v>
      </c>
      <c r="J115" s="230">
        <f t="shared" si="33"/>
        <v>296</v>
      </c>
      <c r="K115" s="230">
        <f t="shared" si="38"/>
        <v>607</v>
      </c>
      <c r="L115" s="102" t="s">
        <v>452</v>
      </c>
      <c r="M115" s="230">
        <f>NORMSDIST((U$79-K115)/Z$79)*100</f>
        <v>67.364477971208004</v>
      </c>
      <c r="N115" s="230">
        <f>NORMSDIST((V$79-K115)/Z$79)*100</f>
        <v>73.127269405956042</v>
      </c>
      <c r="O115" s="229" t="s">
        <v>338</v>
      </c>
      <c r="P115" s="41">
        <f>Y$79</f>
        <v>84.7</v>
      </c>
      <c r="Q115" s="30" t="s">
        <v>338</v>
      </c>
      <c r="T115" s="165"/>
      <c r="U115" s="165"/>
      <c r="V115" s="165"/>
      <c r="W115" s="165"/>
      <c r="AA115" s="19"/>
    </row>
    <row r="116" spans="1:34" ht="19.5" customHeight="1">
      <c r="A116" s="253" t="s">
        <v>504</v>
      </c>
      <c r="B116" s="339">
        <v>212</v>
      </c>
      <c r="C116" s="231">
        <v>44</v>
      </c>
      <c r="D116" s="230">
        <v>48</v>
      </c>
      <c r="E116" s="228" t="s">
        <v>337</v>
      </c>
      <c r="F116" s="230">
        <v>57</v>
      </c>
      <c r="G116" s="230">
        <v>58</v>
      </c>
      <c r="H116" s="230">
        <v>45</v>
      </c>
      <c r="I116" s="230">
        <f t="shared" si="41"/>
        <v>149</v>
      </c>
      <c r="J116" s="230">
        <f t="shared" si="33"/>
        <v>252</v>
      </c>
      <c r="K116" s="230">
        <f t="shared" si="38"/>
        <v>565</v>
      </c>
      <c r="L116" s="102" t="s">
        <v>452</v>
      </c>
      <c r="M116" s="230">
        <f>NORMSDIST((U$79-K116)/Z$79)*100</f>
        <v>87.49280643628498</v>
      </c>
      <c r="N116" s="230">
        <f>NORMSDIST((V$79-K116)/Z$79)*100</f>
        <v>90.602480923215268</v>
      </c>
      <c r="O116" s="243" t="s">
        <v>345</v>
      </c>
      <c r="P116" s="41">
        <f>Y$79</f>
        <v>84.7</v>
      </c>
      <c r="Q116" s="30" t="s">
        <v>345</v>
      </c>
      <c r="S116" s="684" t="s">
        <v>505</v>
      </c>
      <c r="T116" s="684"/>
      <c r="U116" s="684"/>
      <c r="V116" s="684"/>
      <c r="W116" s="384"/>
      <c r="X116" s="27"/>
      <c r="Y116" s="69"/>
      <c r="Z116" s="27"/>
      <c r="AA116" s="28"/>
      <c r="AB116" s="8"/>
      <c r="AC116" s="28"/>
      <c r="AD116" s="28"/>
      <c r="AE116" s="73"/>
      <c r="AF116" s="5"/>
    </row>
    <row r="117" spans="1:34" ht="19.5" customHeight="1">
      <c r="A117" s="302" t="s">
        <v>506</v>
      </c>
      <c r="B117" s="238">
        <v>193</v>
      </c>
      <c r="C117" s="231"/>
      <c r="D117" s="230"/>
      <c r="E117" s="228" t="s">
        <v>337</v>
      </c>
      <c r="F117" s="230"/>
      <c r="G117" s="230"/>
      <c r="H117" s="230"/>
      <c r="I117" s="230">
        <f t="shared" si="41"/>
        <v>0</v>
      </c>
      <c r="J117" s="230">
        <f t="shared" ref="J117:J130" si="46">SUM(C117,D117,F117,G117,H117)</f>
        <v>0</v>
      </c>
      <c r="K117" s="230">
        <f t="shared" si="38"/>
        <v>193</v>
      </c>
      <c r="L117" s="102" t="s">
        <v>452</v>
      </c>
      <c r="M117" s="230">
        <f>NORMSDIST((U$79-K117)/Z$79)*100</f>
        <v>99.999999999990081</v>
      </c>
      <c r="N117" s="230">
        <f>NORMSDIST((V$79-K117)/Z$79)*100</f>
        <v>99.999999999997186</v>
      </c>
      <c r="O117" s="229"/>
      <c r="P117" s="41">
        <f>Y$79</f>
        <v>84.7</v>
      </c>
      <c r="Q117" s="30" t="s">
        <v>338</v>
      </c>
      <c r="AA117" s="19"/>
    </row>
    <row r="118" spans="1:34" ht="19.5" customHeight="1">
      <c r="A118" s="302" t="s">
        <v>507</v>
      </c>
      <c r="B118" s="238">
        <v>180</v>
      </c>
      <c r="C118" s="231">
        <v>94</v>
      </c>
      <c r="D118" s="230">
        <v>67</v>
      </c>
      <c r="E118" s="228" t="s">
        <v>337</v>
      </c>
      <c r="F118" s="230">
        <v>32</v>
      </c>
      <c r="G118" s="228">
        <v>68</v>
      </c>
      <c r="H118" s="228">
        <v>75</v>
      </c>
      <c r="I118" s="230">
        <f t="shared" si="41"/>
        <v>193</v>
      </c>
      <c r="J118" s="230">
        <f t="shared" si="46"/>
        <v>336</v>
      </c>
      <c r="K118" s="230">
        <f t="shared" si="38"/>
        <v>650</v>
      </c>
      <c r="L118" s="102" t="s">
        <v>452</v>
      </c>
      <c r="M118" s="230">
        <f>NORMSDIST((U$79-K118)/Z$79)*100</f>
        <v>39.486291046402513</v>
      </c>
      <c r="N118" s="230">
        <f>NORMSDIST((V$79-K118)/Z$79)*100</f>
        <v>46.017216272297098</v>
      </c>
      <c r="O118" s="229" t="s">
        <v>338</v>
      </c>
      <c r="P118" s="41">
        <f>Y$79</f>
        <v>84.7</v>
      </c>
      <c r="Q118" s="30" t="s">
        <v>338</v>
      </c>
      <c r="AA118" s="19"/>
    </row>
    <row r="119" spans="1:34" ht="19.5" customHeight="1">
      <c r="A119" s="253" t="s">
        <v>508</v>
      </c>
      <c r="B119" s="339">
        <v>198</v>
      </c>
      <c r="C119" s="231">
        <v>70</v>
      </c>
      <c r="D119" s="230">
        <v>57</v>
      </c>
      <c r="E119" s="228" t="s">
        <v>337</v>
      </c>
      <c r="F119" s="230">
        <v>64</v>
      </c>
      <c r="G119" s="230">
        <v>60</v>
      </c>
      <c r="H119" s="230">
        <v>64</v>
      </c>
      <c r="I119" s="230">
        <f t="shared" si="41"/>
        <v>191</v>
      </c>
      <c r="J119" s="230">
        <f t="shared" si="46"/>
        <v>315</v>
      </c>
      <c r="K119" s="230">
        <f t="shared" si="38"/>
        <v>639</v>
      </c>
      <c r="L119" s="102" t="s">
        <v>452</v>
      </c>
      <c r="M119" s="230">
        <f>NORMSDIST((U$80-K119)/Z$80)*100</f>
        <v>58.576593646952482</v>
      </c>
      <c r="N119" s="230">
        <f>NORMSDIST((V$80-K119)/Z$80)*100</f>
        <v>64.926368651678118</v>
      </c>
      <c r="O119" s="229" t="s">
        <v>338</v>
      </c>
      <c r="P119" s="41">
        <f>Y$80</f>
        <v>73</v>
      </c>
      <c r="Q119" s="30" t="s">
        <v>338</v>
      </c>
      <c r="S119" s="5"/>
      <c r="T119" s="5"/>
      <c r="U119" s="5"/>
      <c r="AA119" s="19"/>
    </row>
    <row r="120" spans="1:34" ht="19.5" customHeight="1">
      <c r="A120" s="302" t="s">
        <v>509</v>
      </c>
      <c r="B120" s="238">
        <v>212</v>
      </c>
      <c r="C120" s="231">
        <v>78</v>
      </c>
      <c r="D120" s="230">
        <v>67</v>
      </c>
      <c r="E120" s="228" t="s">
        <v>337</v>
      </c>
      <c r="F120" s="230">
        <v>75</v>
      </c>
      <c r="G120" s="230">
        <v>70</v>
      </c>
      <c r="H120" s="230">
        <v>60</v>
      </c>
      <c r="I120" s="230">
        <f t="shared" si="41"/>
        <v>220</v>
      </c>
      <c r="J120" s="230">
        <f t="shared" si="46"/>
        <v>350</v>
      </c>
      <c r="K120" s="230">
        <f t="shared" si="38"/>
        <v>702</v>
      </c>
      <c r="L120" s="102" t="s">
        <v>452</v>
      </c>
      <c r="M120" s="230">
        <f>NORMSDIST((U$80-K120)/Z$80)*100</f>
        <v>20.232838096364304</v>
      </c>
      <c r="N120" s="230">
        <f>NORMSDIST((V$80-K120)/Z$80)*100</f>
        <v>25.24925375469229</v>
      </c>
      <c r="O120" s="229" t="s">
        <v>338</v>
      </c>
      <c r="P120" s="41">
        <f>Y$80</f>
        <v>73</v>
      </c>
      <c r="Q120" s="30" t="s">
        <v>338</v>
      </c>
      <c r="S120" s="328"/>
      <c r="T120" s="329"/>
      <c r="U120" s="5"/>
      <c r="AA120" s="19"/>
    </row>
    <row r="121" spans="1:34" ht="19.5" customHeight="1">
      <c r="A121" s="200" t="s">
        <v>510</v>
      </c>
      <c r="B121" s="201">
        <v>193</v>
      </c>
      <c r="C121" s="231">
        <v>64</v>
      </c>
      <c r="D121" s="230">
        <v>40</v>
      </c>
      <c r="E121" s="228" t="s">
        <v>337</v>
      </c>
      <c r="F121" s="230">
        <v>72</v>
      </c>
      <c r="G121" s="230">
        <v>50</v>
      </c>
      <c r="H121" s="230">
        <v>44</v>
      </c>
      <c r="I121" s="230">
        <f t="shared" si="41"/>
        <v>176</v>
      </c>
      <c r="J121" s="230">
        <f t="shared" si="46"/>
        <v>270</v>
      </c>
      <c r="K121" s="317">
        <f>FIXED((C121+F121)*2+D121+G121+H121,0)+B121</f>
        <v>599</v>
      </c>
      <c r="L121" s="68" t="s">
        <v>455</v>
      </c>
      <c r="M121" s="230">
        <f>NORMSDIST((U$81-K121)/Z$81)*100</f>
        <v>59.870632568292372</v>
      </c>
      <c r="N121" s="230">
        <f>NORMSDIST((V$81-K121)/Z$81)*100</f>
        <v>66.153888048931037</v>
      </c>
      <c r="O121" s="243" t="s">
        <v>345</v>
      </c>
      <c r="P121" s="41">
        <f>Y$81</f>
        <v>58.199999999999996</v>
      </c>
      <c r="Q121" s="30" t="s">
        <v>345</v>
      </c>
      <c r="R121" s="23" t="s">
        <v>511</v>
      </c>
      <c r="S121" s="5"/>
      <c r="T121" s="165"/>
      <c r="U121" s="165"/>
      <c r="V121" s="165"/>
      <c r="W121" s="165"/>
      <c r="AA121" s="19"/>
    </row>
    <row r="122" spans="1:34" ht="19.5" customHeight="1">
      <c r="A122" s="178" t="s">
        <v>512</v>
      </c>
      <c r="B122" s="179">
        <v>198</v>
      </c>
      <c r="C122" s="231">
        <v>61</v>
      </c>
      <c r="D122" s="230">
        <v>68</v>
      </c>
      <c r="E122" s="228" t="s">
        <v>337</v>
      </c>
      <c r="F122" s="230">
        <v>76</v>
      </c>
      <c r="G122" s="230">
        <v>70</v>
      </c>
      <c r="H122" s="230">
        <v>66</v>
      </c>
      <c r="I122" s="230">
        <f t="shared" si="41"/>
        <v>205</v>
      </c>
      <c r="J122" s="230">
        <f t="shared" si="46"/>
        <v>341</v>
      </c>
      <c r="K122" s="230">
        <f t="shared" ref="K122:K173" si="47">FIXED(J122*1.4,0)+B122</f>
        <v>675</v>
      </c>
      <c r="L122" s="102" t="s">
        <v>64</v>
      </c>
      <c r="M122" s="230">
        <f>NORMSDIST((U$82-K122)/Z$82)*100</f>
        <v>21.185539858339659</v>
      </c>
      <c r="N122" s="230">
        <f>NORMSDIST((V$82-K122)/Z$82)*100</f>
        <v>26.32579950394782</v>
      </c>
      <c r="O122" s="229" t="s">
        <v>338</v>
      </c>
      <c r="P122" s="41">
        <f>Y$82</f>
        <v>65.400000000000006</v>
      </c>
      <c r="Q122" s="30" t="s">
        <v>338</v>
      </c>
      <c r="T122" s="165"/>
      <c r="U122" s="165"/>
      <c r="V122" s="165"/>
      <c r="W122" s="165"/>
      <c r="AA122" s="19"/>
    </row>
    <row r="123" spans="1:34" ht="19.5" customHeight="1">
      <c r="A123" s="253" t="s">
        <v>513</v>
      </c>
      <c r="B123" s="339">
        <v>198</v>
      </c>
      <c r="C123" s="231">
        <v>58</v>
      </c>
      <c r="D123" s="230">
        <v>57</v>
      </c>
      <c r="E123" s="228" t="s">
        <v>337</v>
      </c>
      <c r="F123" s="230">
        <v>36</v>
      </c>
      <c r="G123" s="230">
        <v>70</v>
      </c>
      <c r="H123" s="230">
        <v>68</v>
      </c>
      <c r="I123" s="230">
        <f t="shared" si="41"/>
        <v>151</v>
      </c>
      <c r="J123" s="230">
        <f t="shared" si="46"/>
        <v>289</v>
      </c>
      <c r="K123" s="230">
        <f t="shared" si="47"/>
        <v>603</v>
      </c>
      <c r="L123" s="102" t="s">
        <v>64</v>
      </c>
      <c r="M123" s="230">
        <f>NORMSDIST((U$82-K123)/Z$82)*100</f>
        <v>65.542174161032435</v>
      </c>
      <c r="N123" s="230">
        <f>NORMSDIST((V$82-K123)/Z$82)*100</f>
        <v>71.452966409855605</v>
      </c>
      <c r="O123" s="243" t="s">
        <v>345</v>
      </c>
      <c r="P123" s="41">
        <f>Y$82</f>
        <v>65.400000000000006</v>
      </c>
      <c r="Q123" s="30" t="s">
        <v>338</v>
      </c>
      <c r="T123" s="165"/>
      <c r="U123" s="73"/>
      <c r="V123" s="28"/>
      <c r="W123" s="165"/>
      <c r="AA123" s="19"/>
    </row>
    <row r="124" spans="1:34" ht="19.5" customHeight="1">
      <c r="A124" s="253" t="s">
        <v>514</v>
      </c>
      <c r="B124" s="339">
        <v>184</v>
      </c>
      <c r="C124" s="231">
        <v>77</v>
      </c>
      <c r="D124" s="230">
        <v>75</v>
      </c>
      <c r="E124" s="228" t="s">
        <v>337</v>
      </c>
      <c r="F124" s="230">
        <v>70</v>
      </c>
      <c r="G124" s="228">
        <v>58</v>
      </c>
      <c r="H124" s="228">
        <v>66</v>
      </c>
      <c r="I124" s="230">
        <f t="shared" si="41"/>
        <v>222</v>
      </c>
      <c r="J124" s="230">
        <f t="shared" si="46"/>
        <v>346</v>
      </c>
      <c r="K124" s="230">
        <f t="shared" si="47"/>
        <v>668</v>
      </c>
      <c r="L124" s="102" t="s">
        <v>64</v>
      </c>
      <c r="M124" s="230">
        <f>NORMSDIST((U$82-K124)/Z$82)*100</f>
        <v>24.719811782666095</v>
      </c>
      <c r="N124" s="230">
        <f>NORMSDIST((V$82-K124)/Z$82)*100</f>
        <v>30.269443444026095</v>
      </c>
      <c r="O124" s="229" t="s">
        <v>338</v>
      </c>
      <c r="P124" s="41">
        <f>Y$82</f>
        <v>65.400000000000006</v>
      </c>
      <c r="Q124" s="30" t="s">
        <v>338</v>
      </c>
      <c r="T124" s="165"/>
      <c r="U124" s="73"/>
      <c r="V124" s="28"/>
      <c r="W124" s="165"/>
      <c r="AA124" s="19"/>
    </row>
    <row r="125" spans="1:34" ht="19.5" customHeight="1">
      <c r="A125" s="200" t="s">
        <v>515</v>
      </c>
      <c r="B125" s="201">
        <v>175</v>
      </c>
      <c r="C125" s="231">
        <v>88</v>
      </c>
      <c r="D125" s="230">
        <v>62</v>
      </c>
      <c r="E125" s="228" t="s">
        <v>337</v>
      </c>
      <c r="F125" s="230">
        <v>90</v>
      </c>
      <c r="G125" s="230">
        <v>68</v>
      </c>
      <c r="H125" s="230">
        <v>64</v>
      </c>
      <c r="I125" s="230">
        <f t="shared" si="41"/>
        <v>240</v>
      </c>
      <c r="J125" s="230">
        <f t="shared" si="46"/>
        <v>372</v>
      </c>
      <c r="K125" s="230">
        <f t="shared" si="47"/>
        <v>696</v>
      </c>
      <c r="L125" s="102" t="s">
        <v>64</v>
      </c>
      <c r="M125" s="230">
        <f>NORMSDIST((U$82-K125)/Z$82)*100</f>
        <v>12.507193563715024</v>
      </c>
      <c r="N125" s="230">
        <f>NORMSDIST((V$82-K125)/Z$82)*100</f>
        <v>16.272170482415703</v>
      </c>
      <c r="O125" s="229" t="s">
        <v>338</v>
      </c>
      <c r="P125" s="41">
        <f>Y$82</f>
        <v>65.400000000000006</v>
      </c>
      <c r="Q125" s="30" t="s">
        <v>338</v>
      </c>
      <c r="T125" s="165"/>
      <c r="U125" s="73"/>
      <c r="V125" s="28"/>
      <c r="W125" s="165"/>
      <c r="AA125" s="19"/>
    </row>
    <row r="126" spans="1:34" ht="19.5" customHeight="1">
      <c r="A126" s="200" t="s">
        <v>516</v>
      </c>
      <c r="B126" s="201">
        <v>193</v>
      </c>
      <c r="C126" s="231">
        <v>61</v>
      </c>
      <c r="D126" s="230">
        <v>50</v>
      </c>
      <c r="E126" s="228" t="s">
        <v>337</v>
      </c>
      <c r="F126" s="230">
        <v>44</v>
      </c>
      <c r="G126" s="228">
        <v>40</v>
      </c>
      <c r="H126" s="228">
        <v>56</v>
      </c>
      <c r="I126" s="230">
        <f t="shared" si="41"/>
        <v>155</v>
      </c>
      <c r="J126" s="230">
        <f t="shared" si="46"/>
        <v>251</v>
      </c>
      <c r="K126" s="230">
        <f t="shared" si="47"/>
        <v>544</v>
      </c>
      <c r="L126" s="102" t="s">
        <v>64</v>
      </c>
      <c r="M126" s="230">
        <f>NORMSDIST((U$82-K126)/Z$82)*100</f>
        <v>91.671865913130702</v>
      </c>
      <c r="N126" s="230">
        <f>NORMSDIST((V$82-K126)/Z$82)*100</f>
        <v>93.942924199794092</v>
      </c>
      <c r="O126" s="243" t="s">
        <v>345</v>
      </c>
      <c r="P126" s="41">
        <f>Y$82</f>
        <v>65.400000000000006</v>
      </c>
      <c r="Q126" s="30" t="s">
        <v>345</v>
      </c>
      <c r="T126" s="165"/>
      <c r="U126" s="73"/>
      <c r="V126" s="28"/>
      <c r="W126" s="165"/>
      <c r="AA126" s="19"/>
    </row>
    <row r="127" spans="1:34" ht="19.5" customHeight="1">
      <c r="A127" s="167" t="s">
        <v>517</v>
      </c>
      <c r="B127" s="177">
        <v>212</v>
      </c>
      <c r="C127" s="231">
        <v>62</v>
      </c>
      <c r="D127" s="230">
        <v>60</v>
      </c>
      <c r="E127" s="228" t="s">
        <v>337</v>
      </c>
      <c r="F127" s="230">
        <v>68</v>
      </c>
      <c r="G127" s="230">
        <v>60</v>
      </c>
      <c r="H127" s="230">
        <v>60</v>
      </c>
      <c r="I127" s="230">
        <f t="shared" si="41"/>
        <v>190</v>
      </c>
      <c r="J127" s="230">
        <f t="shared" si="46"/>
        <v>310</v>
      </c>
      <c r="K127" s="230">
        <f t="shared" si="47"/>
        <v>646</v>
      </c>
      <c r="L127" s="102" t="s">
        <v>64</v>
      </c>
      <c r="M127" s="230">
        <f>NORMSDIST((U$83-K127)/Z$83)*100</f>
        <v>44.038230762975751</v>
      </c>
      <c r="N127" s="230">
        <f>NORMSDIST((V$83-K127)/Z$83)*100</f>
        <v>50.664873019368258</v>
      </c>
      <c r="O127" s="229" t="s">
        <v>338</v>
      </c>
      <c r="P127" s="41">
        <f>Y$83</f>
        <v>68.2</v>
      </c>
      <c r="Q127" s="30" t="s">
        <v>338</v>
      </c>
      <c r="T127" s="165"/>
      <c r="U127" s="73"/>
      <c r="V127" s="28"/>
      <c r="W127" s="165"/>
      <c r="AA127" s="19"/>
    </row>
    <row r="128" spans="1:34" ht="19.5" customHeight="1">
      <c r="A128" s="200" t="s">
        <v>518</v>
      </c>
      <c r="B128" s="201">
        <v>226</v>
      </c>
      <c r="C128" s="231">
        <v>74</v>
      </c>
      <c r="D128" s="230">
        <v>50</v>
      </c>
      <c r="E128" s="228" t="s">
        <v>337</v>
      </c>
      <c r="F128" s="230">
        <v>50</v>
      </c>
      <c r="G128" s="230">
        <v>50</v>
      </c>
      <c r="H128" s="230">
        <v>44</v>
      </c>
      <c r="I128" s="230">
        <f t="shared" si="41"/>
        <v>174</v>
      </c>
      <c r="J128" s="230">
        <f t="shared" si="46"/>
        <v>268</v>
      </c>
      <c r="K128" s="230">
        <f t="shared" si="47"/>
        <v>601</v>
      </c>
      <c r="L128" s="102" t="s">
        <v>64</v>
      </c>
      <c r="M128" s="230">
        <f>NORMSDIST((U$83-K128)/Z$83)*100</f>
        <v>72.574688224992641</v>
      </c>
      <c r="N128" s="230">
        <f>NORMSDIST((V$83-K128)/Z$83)*100</f>
        <v>77.836013645574539</v>
      </c>
      <c r="O128" s="243" t="s">
        <v>345</v>
      </c>
      <c r="P128" s="41">
        <f>Y$83</f>
        <v>68.2</v>
      </c>
      <c r="Q128" s="30" t="s">
        <v>338</v>
      </c>
      <c r="T128" s="165"/>
      <c r="U128" s="73"/>
      <c r="V128" s="28"/>
      <c r="W128" s="165"/>
      <c r="AA128" s="19"/>
    </row>
    <row r="129" spans="1:30" ht="19.5" customHeight="1">
      <c r="A129" s="200" t="s">
        <v>519</v>
      </c>
      <c r="B129" s="201">
        <v>207</v>
      </c>
      <c r="C129" s="231">
        <v>90</v>
      </c>
      <c r="D129" s="230">
        <v>73</v>
      </c>
      <c r="E129" s="228" t="s">
        <v>337</v>
      </c>
      <c r="F129" s="230">
        <v>56</v>
      </c>
      <c r="G129" s="230">
        <v>40</v>
      </c>
      <c r="H129" s="230">
        <v>60</v>
      </c>
      <c r="I129" s="230">
        <f t="shared" si="41"/>
        <v>219</v>
      </c>
      <c r="J129" s="230">
        <f t="shared" si="46"/>
        <v>319</v>
      </c>
      <c r="K129" s="230">
        <f t="shared" si="47"/>
        <v>654</v>
      </c>
      <c r="L129" s="102" t="s">
        <v>64</v>
      </c>
      <c r="M129" s="230">
        <f>NORMSDIST((U$83-K129)/Z$83)*100</f>
        <v>38.846066370526614</v>
      </c>
      <c r="N129" s="230">
        <f>NORMSDIST((V$83-K129)/Z$83)*100</f>
        <v>45.356210299507779</v>
      </c>
      <c r="O129" s="229" t="s">
        <v>338</v>
      </c>
      <c r="P129" s="41">
        <f>Y$83</f>
        <v>68.2</v>
      </c>
      <c r="Q129" s="30" t="s">
        <v>338</v>
      </c>
      <c r="T129" s="165"/>
      <c r="U129" s="73"/>
      <c r="V129" s="28"/>
      <c r="W129" s="165"/>
      <c r="AA129" s="19"/>
    </row>
    <row r="130" spans="1:30" ht="19.5" customHeight="1">
      <c r="A130" s="79" t="s">
        <v>520</v>
      </c>
      <c r="B130" s="228">
        <v>189</v>
      </c>
      <c r="C130" s="231">
        <v>77</v>
      </c>
      <c r="D130" s="230">
        <v>55</v>
      </c>
      <c r="E130" s="228" t="s">
        <v>337</v>
      </c>
      <c r="F130" s="230">
        <v>56</v>
      </c>
      <c r="G130" s="228">
        <v>50</v>
      </c>
      <c r="H130" s="228">
        <v>56</v>
      </c>
      <c r="I130" s="230">
        <f t="shared" si="41"/>
        <v>188</v>
      </c>
      <c r="J130" s="230">
        <f t="shared" si="46"/>
        <v>294</v>
      </c>
      <c r="K130" s="230">
        <f t="shared" si="47"/>
        <v>601</v>
      </c>
      <c r="L130" s="102" t="s">
        <v>66</v>
      </c>
      <c r="M130" s="230">
        <f t="shared" ref="M130:M136" si="48">NORMSDIST((U$84-K130)/Z$84)*100</f>
        <v>51.993880583837246</v>
      </c>
      <c r="N130" s="230">
        <f t="shared" ref="N130:N136" si="49">NORMSDIST((V$84-K130)/Z$84)*100</f>
        <v>58.576593646952482</v>
      </c>
      <c r="O130" s="229" t="s">
        <v>338</v>
      </c>
      <c r="P130" s="41">
        <f>Y$84</f>
        <v>78.8</v>
      </c>
      <c r="Q130" s="30" t="s">
        <v>338</v>
      </c>
      <c r="T130" s="165"/>
      <c r="U130" s="73"/>
      <c r="V130" s="28"/>
      <c r="W130" s="165"/>
      <c r="AA130" s="19"/>
    </row>
    <row r="131" spans="1:30" ht="19.5" customHeight="1">
      <c r="A131" s="52" t="s">
        <v>521</v>
      </c>
      <c r="B131" s="228">
        <v>198</v>
      </c>
      <c r="C131" s="231">
        <v>60</v>
      </c>
      <c r="D131" s="230">
        <v>56</v>
      </c>
      <c r="E131" s="228" t="s">
        <v>337</v>
      </c>
      <c r="F131" s="230">
        <v>36</v>
      </c>
      <c r="G131" s="230">
        <v>55</v>
      </c>
      <c r="H131" s="230">
        <v>64</v>
      </c>
      <c r="I131" s="230">
        <f t="shared" si="41"/>
        <v>152</v>
      </c>
      <c r="J131" s="230">
        <f t="shared" ref="J131:J137" si="50">SUM(C131,D131,F131,G131,H131)</f>
        <v>271</v>
      </c>
      <c r="K131" s="230">
        <f t="shared" si="47"/>
        <v>577</v>
      </c>
      <c r="L131" s="102" t="s">
        <v>66</v>
      </c>
      <c r="M131" s="230">
        <f t="shared" si="48"/>
        <v>67.364477971208004</v>
      </c>
      <c r="N131" s="230">
        <f t="shared" si="49"/>
        <v>73.127269405956042</v>
      </c>
      <c r="O131" s="243" t="s">
        <v>349</v>
      </c>
      <c r="P131" s="41">
        <f t="shared" ref="P131:P136" si="51">Y$84</f>
        <v>78.8</v>
      </c>
      <c r="Q131" s="30" t="s">
        <v>338</v>
      </c>
      <c r="T131" s="165"/>
      <c r="U131" s="73"/>
      <c r="V131" s="28"/>
      <c r="W131" s="165"/>
      <c r="AA131" s="19"/>
    </row>
    <row r="132" spans="1:30" ht="19.5" customHeight="1">
      <c r="A132" s="52" t="s">
        <v>522</v>
      </c>
      <c r="B132" s="228">
        <v>193</v>
      </c>
      <c r="C132" s="231">
        <v>88</v>
      </c>
      <c r="D132" s="230">
        <v>50</v>
      </c>
      <c r="E132" s="228" t="s">
        <v>337</v>
      </c>
      <c r="F132" s="230">
        <v>63</v>
      </c>
      <c r="G132" s="230">
        <v>75</v>
      </c>
      <c r="H132" s="230">
        <v>44</v>
      </c>
      <c r="I132" s="230">
        <f t="shared" si="41"/>
        <v>201</v>
      </c>
      <c r="J132" s="230">
        <f t="shared" si="50"/>
        <v>320</v>
      </c>
      <c r="K132" s="230">
        <f t="shared" si="47"/>
        <v>641</v>
      </c>
      <c r="L132" s="102" t="s">
        <v>66</v>
      </c>
      <c r="M132" s="230">
        <f t="shared" si="48"/>
        <v>26.872730594043958</v>
      </c>
      <c r="N132" s="230">
        <f t="shared" si="49"/>
        <v>32.635522028791996</v>
      </c>
      <c r="O132" s="229" t="s">
        <v>338</v>
      </c>
      <c r="P132" s="41">
        <f t="shared" si="51"/>
        <v>78.8</v>
      </c>
      <c r="Q132" s="30" t="s">
        <v>338</v>
      </c>
      <c r="T132" s="165"/>
      <c r="U132" s="316"/>
      <c r="V132" s="28"/>
      <c r="W132" s="165"/>
      <c r="AA132" s="19"/>
    </row>
    <row r="133" spans="1:30" ht="19.5" customHeight="1">
      <c r="A133" s="178" t="s">
        <v>523</v>
      </c>
      <c r="B133" s="179">
        <v>180</v>
      </c>
      <c r="C133" s="231">
        <v>85</v>
      </c>
      <c r="D133" s="230">
        <v>46</v>
      </c>
      <c r="E133" s="228" t="s">
        <v>337</v>
      </c>
      <c r="F133" s="230">
        <v>60</v>
      </c>
      <c r="G133" s="230">
        <v>80</v>
      </c>
      <c r="H133" s="230">
        <v>56</v>
      </c>
      <c r="I133" s="230">
        <f t="shared" si="41"/>
        <v>191</v>
      </c>
      <c r="J133" s="230">
        <f t="shared" si="50"/>
        <v>327</v>
      </c>
      <c r="K133" s="230">
        <f t="shared" si="47"/>
        <v>638</v>
      </c>
      <c r="L133" s="102" t="s">
        <v>66</v>
      </c>
      <c r="M133" s="230">
        <f t="shared" si="48"/>
        <v>28.547033590144398</v>
      </c>
      <c r="N133" s="230">
        <f t="shared" si="49"/>
        <v>34.45782583896758</v>
      </c>
      <c r="O133" s="229" t="s">
        <v>338</v>
      </c>
      <c r="P133" s="41">
        <f t="shared" si="51"/>
        <v>78.8</v>
      </c>
      <c r="Q133" s="30" t="s">
        <v>338</v>
      </c>
      <c r="T133" s="165"/>
      <c r="U133" s="316"/>
      <c r="V133" s="28"/>
      <c r="W133" s="165"/>
      <c r="AA133" s="19"/>
    </row>
    <row r="134" spans="1:30" ht="19.5" customHeight="1">
      <c r="A134" s="178" t="s">
        <v>524</v>
      </c>
      <c r="B134" s="179">
        <v>207</v>
      </c>
      <c r="C134" s="231">
        <v>80</v>
      </c>
      <c r="D134" s="230">
        <v>58</v>
      </c>
      <c r="E134" s="228" t="s">
        <v>337</v>
      </c>
      <c r="F134" s="230">
        <v>60</v>
      </c>
      <c r="G134" s="230">
        <v>75</v>
      </c>
      <c r="H134" s="230">
        <v>52</v>
      </c>
      <c r="I134" s="230">
        <f t="shared" si="41"/>
        <v>198</v>
      </c>
      <c r="J134" s="230">
        <f t="shared" si="50"/>
        <v>325</v>
      </c>
      <c r="K134" s="230">
        <f t="shared" si="47"/>
        <v>662</v>
      </c>
      <c r="L134" s="102" t="s">
        <v>66</v>
      </c>
      <c r="M134" s="230">
        <f t="shared" si="48"/>
        <v>16.685534787178298</v>
      </c>
      <c r="N134" s="230">
        <f t="shared" si="49"/>
        <v>21.185539858339659</v>
      </c>
      <c r="O134" s="229" t="s">
        <v>338</v>
      </c>
      <c r="P134" s="41">
        <f t="shared" si="51"/>
        <v>78.8</v>
      </c>
      <c r="Q134" s="30" t="s">
        <v>338</v>
      </c>
      <c r="T134" s="165"/>
      <c r="U134" s="73"/>
      <c r="V134" s="28"/>
      <c r="W134" s="165"/>
      <c r="AA134" s="19"/>
    </row>
    <row r="135" spans="1:30" ht="19.5" customHeight="1">
      <c r="A135" s="178" t="s">
        <v>525</v>
      </c>
      <c r="B135" s="179">
        <v>166</v>
      </c>
      <c r="C135" s="231">
        <v>87</v>
      </c>
      <c r="D135" s="230">
        <v>48</v>
      </c>
      <c r="E135" s="228" t="s">
        <v>337</v>
      </c>
      <c r="F135" s="230">
        <v>40</v>
      </c>
      <c r="G135" s="230">
        <v>67</v>
      </c>
      <c r="H135" s="230">
        <v>48</v>
      </c>
      <c r="I135" s="230">
        <f t="shared" si="41"/>
        <v>175</v>
      </c>
      <c r="J135" s="230">
        <f t="shared" si="50"/>
        <v>290</v>
      </c>
      <c r="K135" s="230">
        <f t="shared" si="47"/>
        <v>572</v>
      </c>
      <c r="L135" s="102" t="s">
        <v>66</v>
      </c>
      <c r="M135" s="230">
        <f t="shared" si="48"/>
        <v>70.309857139614877</v>
      </c>
      <c r="N135" s="230">
        <f t="shared" si="49"/>
        <v>75.803634777692693</v>
      </c>
      <c r="O135" s="243" t="s">
        <v>349</v>
      </c>
      <c r="P135" s="41">
        <f t="shared" si="51"/>
        <v>78.8</v>
      </c>
      <c r="Q135" s="30" t="s">
        <v>338</v>
      </c>
      <c r="T135" s="165"/>
      <c r="U135" s="73"/>
      <c r="V135" s="28"/>
      <c r="W135" s="165"/>
      <c r="AA135" s="19"/>
    </row>
    <row r="136" spans="1:30" ht="19.5" customHeight="1">
      <c r="A136" s="167" t="s">
        <v>526</v>
      </c>
      <c r="B136" s="177">
        <v>198</v>
      </c>
      <c r="C136" s="231">
        <v>68</v>
      </c>
      <c r="D136" s="230">
        <v>65</v>
      </c>
      <c r="E136" s="228" t="s">
        <v>337</v>
      </c>
      <c r="F136" s="230">
        <v>61</v>
      </c>
      <c r="G136" s="230">
        <v>30</v>
      </c>
      <c r="H136" s="230">
        <v>48</v>
      </c>
      <c r="I136" s="230">
        <f t="shared" si="41"/>
        <v>194</v>
      </c>
      <c r="J136" s="230">
        <f t="shared" si="50"/>
        <v>272</v>
      </c>
      <c r="K136" s="230">
        <f t="shared" si="47"/>
        <v>579</v>
      </c>
      <c r="L136" s="102" t="s">
        <v>66</v>
      </c>
      <c r="M136" s="230">
        <f t="shared" si="48"/>
        <v>66.153888048931037</v>
      </c>
      <c r="N136" s="230">
        <f t="shared" si="49"/>
        <v>72.016553640029429</v>
      </c>
      <c r="O136" s="243" t="s">
        <v>349</v>
      </c>
      <c r="P136" s="41">
        <f t="shared" si="51"/>
        <v>78.8</v>
      </c>
      <c r="Q136" s="30" t="s">
        <v>338</v>
      </c>
      <c r="T136" s="165"/>
      <c r="U136" s="73"/>
      <c r="V136" s="28"/>
      <c r="W136" s="165"/>
      <c r="AA136" s="19"/>
    </row>
    <row r="137" spans="1:30" ht="19.5" customHeight="1">
      <c r="A137" s="52" t="s">
        <v>527</v>
      </c>
      <c r="B137" s="228">
        <v>198</v>
      </c>
      <c r="C137" s="231">
        <v>83</v>
      </c>
      <c r="D137" s="230">
        <v>66</v>
      </c>
      <c r="E137" s="228" t="s">
        <v>337</v>
      </c>
      <c r="F137" s="230">
        <v>64</v>
      </c>
      <c r="G137" s="230">
        <v>40</v>
      </c>
      <c r="H137" s="230">
        <v>56</v>
      </c>
      <c r="I137" s="230">
        <f t="shared" si="41"/>
        <v>213</v>
      </c>
      <c r="J137" s="230">
        <f t="shared" si="50"/>
        <v>309</v>
      </c>
      <c r="K137" s="230">
        <f t="shared" si="47"/>
        <v>631</v>
      </c>
      <c r="L137" s="102" t="s">
        <v>66</v>
      </c>
      <c r="M137" s="230">
        <f>NORMSDIST((U$85-K137)/Z$85)*100</f>
        <v>36.944134018176364</v>
      </c>
      <c r="N137" s="230">
        <f>NORMSDIST((V$85-K137)/Z$85)*100</f>
        <v>43.381616738909635</v>
      </c>
      <c r="O137" s="229" t="s">
        <v>338</v>
      </c>
      <c r="P137" s="41">
        <f>Y$85</f>
        <v>78.900000000000006</v>
      </c>
      <c r="Q137" s="30" t="s">
        <v>338</v>
      </c>
      <c r="T137" s="165"/>
      <c r="U137" s="73"/>
      <c r="V137" s="28"/>
      <c r="W137" s="165"/>
      <c r="AA137" s="19"/>
    </row>
    <row r="138" spans="1:30" ht="19.5" customHeight="1">
      <c r="A138" s="52" t="s">
        <v>528</v>
      </c>
      <c r="B138" s="228">
        <v>235</v>
      </c>
      <c r="C138" s="231">
        <v>80</v>
      </c>
      <c r="D138" s="230">
        <v>63</v>
      </c>
      <c r="E138" s="228" t="s">
        <v>337</v>
      </c>
      <c r="F138" s="230">
        <v>44</v>
      </c>
      <c r="G138" s="230">
        <v>45</v>
      </c>
      <c r="H138" s="230">
        <v>64</v>
      </c>
      <c r="I138" s="230">
        <f t="shared" si="41"/>
        <v>187</v>
      </c>
      <c r="J138" s="230">
        <f>SUM(C138,D138,F138,G138,H138)</f>
        <v>296</v>
      </c>
      <c r="K138" s="230">
        <f t="shared" si="47"/>
        <v>649</v>
      </c>
      <c r="L138" s="102" t="s">
        <v>66</v>
      </c>
      <c r="M138" s="230">
        <f>NORMSDIST((U$85-K138)/Z$85)*100</f>
        <v>26.32579950394782</v>
      </c>
      <c r="N138" s="230">
        <f>NORMSDIST((V$85-K138)/Z$85)*100</f>
        <v>32.036919090127036</v>
      </c>
      <c r="O138" s="229" t="s">
        <v>338</v>
      </c>
      <c r="P138" s="41">
        <f>Y$85</f>
        <v>78.900000000000006</v>
      </c>
      <c r="Q138" s="30" t="s">
        <v>338</v>
      </c>
      <c r="T138" s="165"/>
      <c r="U138" s="165"/>
      <c r="V138" s="165"/>
      <c r="W138" s="165"/>
    </row>
    <row r="139" spans="1:30" ht="19.5" customHeight="1">
      <c r="A139" s="52" t="s">
        <v>529</v>
      </c>
      <c r="B139" s="228">
        <v>203</v>
      </c>
      <c r="C139" s="231">
        <v>47</v>
      </c>
      <c r="D139" s="230">
        <v>53</v>
      </c>
      <c r="E139" s="228" t="s">
        <v>337</v>
      </c>
      <c r="F139" s="230">
        <v>52</v>
      </c>
      <c r="G139" s="228">
        <v>49</v>
      </c>
      <c r="H139" s="228">
        <v>42</v>
      </c>
      <c r="I139" s="230">
        <f t="shared" si="41"/>
        <v>152</v>
      </c>
      <c r="J139" s="230">
        <f>SUM(C139,D139,F139,G139,H139)</f>
        <v>243</v>
      </c>
      <c r="K139" s="230">
        <f t="shared" si="47"/>
        <v>543</v>
      </c>
      <c r="L139" s="102" t="s">
        <v>66</v>
      </c>
      <c r="M139" s="230">
        <f>NORMSDIST((U$85-K139)/Z$85)*100</f>
        <v>87.146285065758505</v>
      </c>
      <c r="N139" s="230">
        <f>NORMSDIST((V$85-K139)/Z$85)*100</f>
        <v>90.319951541438968</v>
      </c>
      <c r="O139" s="243" t="s">
        <v>345</v>
      </c>
      <c r="P139" s="41">
        <f>Y$85</f>
        <v>78.900000000000006</v>
      </c>
      <c r="Q139" s="30" t="s">
        <v>345</v>
      </c>
      <c r="T139" s="165"/>
      <c r="U139" s="165"/>
      <c r="V139" s="165"/>
      <c r="W139" s="165"/>
    </row>
    <row r="140" spans="1:30" ht="19.5" customHeight="1">
      <c r="A140" s="167" t="s">
        <v>530</v>
      </c>
      <c r="B140" s="177">
        <v>193</v>
      </c>
      <c r="C140" s="231">
        <v>69</v>
      </c>
      <c r="D140" s="230">
        <v>62</v>
      </c>
      <c r="E140" s="228" t="s">
        <v>337</v>
      </c>
      <c r="F140" s="230">
        <v>48</v>
      </c>
      <c r="G140" s="228">
        <v>30</v>
      </c>
      <c r="H140" s="228">
        <v>48</v>
      </c>
      <c r="I140" s="230">
        <f t="shared" si="41"/>
        <v>179</v>
      </c>
      <c r="J140" s="230">
        <f>SUM(C140,D140,F140,G140,H140)</f>
        <v>257</v>
      </c>
      <c r="K140" s="230">
        <f t="shared" si="47"/>
        <v>553</v>
      </c>
      <c r="L140" s="102" t="s">
        <v>66</v>
      </c>
      <c r="M140" s="230">
        <f>NORMSDIST((U$85-K140)/Z$85)*100</f>
        <v>83.314465212821702</v>
      </c>
      <c r="N140" s="230">
        <f>NORMSDIST((V$85-K140)/Z$85)*100</f>
        <v>87.146285065758505</v>
      </c>
      <c r="O140" s="243" t="s">
        <v>345</v>
      </c>
      <c r="P140" s="41">
        <f>Y$85</f>
        <v>78.900000000000006</v>
      </c>
      <c r="Q140" s="44" t="s">
        <v>338</v>
      </c>
      <c r="T140" s="165"/>
      <c r="U140" s="8"/>
      <c r="V140" s="28"/>
      <c r="W140" s="8"/>
      <c r="X140" s="28"/>
      <c r="Y140" s="28"/>
      <c r="Z140" s="28"/>
      <c r="AA140" s="28"/>
      <c r="AB140" s="28"/>
      <c r="AC140" s="384"/>
      <c r="AD140" s="384"/>
    </row>
    <row r="141" spans="1:30" ht="19.5" customHeight="1">
      <c r="A141" s="253" t="s">
        <v>531</v>
      </c>
      <c r="B141" s="340">
        <v>156</v>
      </c>
      <c r="C141" s="231"/>
      <c r="D141" s="230"/>
      <c r="E141" s="228" t="s">
        <v>337</v>
      </c>
      <c r="F141" s="230"/>
      <c r="G141" s="228"/>
      <c r="H141" s="228"/>
      <c r="I141" s="230">
        <f t="shared" si="41"/>
        <v>0</v>
      </c>
      <c r="J141" s="230">
        <f>SUM(C141,D141,F141,G141,H141)</f>
        <v>0</v>
      </c>
      <c r="K141" s="230">
        <f t="shared" si="47"/>
        <v>156</v>
      </c>
      <c r="L141" s="102" t="s">
        <v>466</v>
      </c>
      <c r="M141" s="230">
        <f>NORMSDIST((U$89-K141)/Z$89)*100</f>
        <v>99.999999999995893</v>
      </c>
      <c r="N141" s="230">
        <f>NORMSDIST((V$89-K141)/Z$89)*100</f>
        <v>99.999999999998863</v>
      </c>
      <c r="O141" s="243"/>
      <c r="P141" s="41">
        <f>Y$89</f>
        <v>68.7</v>
      </c>
      <c r="Q141" s="30" t="s">
        <v>345</v>
      </c>
      <c r="T141" s="165"/>
      <c r="U141" s="8"/>
      <c r="V141" s="28"/>
      <c r="W141" s="165"/>
      <c r="X141" s="28"/>
      <c r="Y141" s="28"/>
      <c r="Z141" s="28"/>
      <c r="AA141" s="28"/>
      <c r="AB141" s="28"/>
      <c r="AC141" s="384"/>
      <c r="AD141" s="384"/>
    </row>
    <row r="142" spans="1:30" ht="19.5" customHeight="1">
      <c r="A142" s="302" t="s">
        <v>532</v>
      </c>
      <c r="B142" s="238">
        <v>180</v>
      </c>
      <c r="C142" s="231">
        <v>85</v>
      </c>
      <c r="D142" s="230">
        <v>65</v>
      </c>
      <c r="E142" s="228" t="s">
        <v>337</v>
      </c>
      <c r="F142" s="230">
        <v>78</v>
      </c>
      <c r="G142" s="228">
        <v>64</v>
      </c>
      <c r="H142" s="228">
        <v>36</v>
      </c>
      <c r="I142" s="230">
        <f t="shared" si="41"/>
        <v>228</v>
      </c>
      <c r="J142" s="230">
        <f t="shared" ref="J142:J173" si="52">SUM(C142,D142,F142,G142,H142)</f>
        <v>328</v>
      </c>
      <c r="K142" s="230">
        <f t="shared" si="47"/>
        <v>639</v>
      </c>
      <c r="L142" s="102" t="s">
        <v>466</v>
      </c>
      <c r="M142" s="230">
        <f>NORMSDIST((U$89-K142)/Z$89)*100</f>
        <v>27.983446359970564</v>
      </c>
      <c r="N142" s="230">
        <f>NORMSDIST((V$89-K142)/Z$89)*100</f>
        <v>33.846111951068963</v>
      </c>
      <c r="O142" s="229" t="s">
        <v>338</v>
      </c>
      <c r="P142" s="41">
        <f>Y$89</f>
        <v>68.7</v>
      </c>
      <c r="Q142" s="30" t="s">
        <v>338</v>
      </c>
      <c r="T142" s="165"/>
      <c r="U142" s="8"/>
      <c r="V142" s="28"/>
      <c r="W142" s="8"/>
      <c r="X142" s="28"/>
      <c r="Y142" s="28"/>
      <c r="Z142" s="28"/>
      <c r="AA142" s="28"/>
      <c r="AB142" s="28"/>
      <c r="AC142" s="384"/>
      <c r="AD142" s="384"/>
    </row>
    <row r="143" spans="1:30" ht="19.5" customHeight="1">
      <c r="A143" s="302" t="s">
        <v>533</v>
      </c>
      <c r="B143" s="238">
        <v>212</v>
      </c>
      <c r="C143" s="231">
        <v>71</v>
      </c>
      <c r="D143" s="230">
        <v>67</v>
      </c>
      <c r="E143" s="228" t="s">
        <v>337</v>
      </c>
      <c r="F143" s="230">
        <v>74</v>
      </c>
      <c r="G143" s="228">
        <v>60</v>
      </c>
      <c r="H143" s="228">
        <v>56</v>
      </c>
      <c r="I143" s="230">
        <f t="shared" si="41"/>
        <v>212</v>
      </c>
      <c r="J143" s="230">
        <f t="shared" si="52"/>
        <v>328</v>
      </c>
      <c r="K143" s="230">
        <f t="shared" si="47"/>
        <v>671</v>
      </c>
      <c r="L143" s="102" t="s">
        <v>466</v>
      </c>
      <c r="M143" s="230">
        <f>NORMSDIST((U$90-K143)/Z$90)*100</f>
        <v>12.167250457438126</v>
      </c>
      <c r="N143" s="230">
        <f>NORMSDIST((V$90-K143)/Z$90)*100</f>
        <v>15.865525393145699</v>
      </c>
      <c r="O143" s="229" t="s">
        <v>338</v>
      </c>
      <c r="P143" s="41">
        <f>Y$90</f>
        <v>82.199999999999989</v>
      </c>
      <c r="Q143" s="30" t="s">
        <v>338</v>
      </c>
      <c r="T143" s="165"/>
      <c r="U143" s="8"/>
      <c r="V143" s="28"/>
      <c r="W143" s="8"/>
      <c r="X143" s="28"/>
      <c r="Y143" s="28"/>
      <c r="Z143" s="28"/>
      <c r="AA143" s="28"/>
      <c r="AB143" s="28"/>
      <c r="AC143" s="384"/>
      <c r="AD143" s="384"/>
    </row>
    <row r="144" spans="1:30" ht="19.5" customHeight="1">
      <c r="A144" s="302" t="s">
        <v>534</v>
      </c>
      <c r="B144" s="238">
        <v>198</v>
      </c>
      <c r="C144" s="231">
        <v>88</v>
      </c>
      <c r="D144" s="230">
        <v>57</v>
      </c>
      <c r="E144" s="228" t="s">
        <v>337</v>
      </c>
      <c r="F144" s="230">
        <v>65</v>
      </c>
      <c r="G144" s="228">
        <v>60</v>
      </c>
      <c r="H144" s="228">
        <v>32</v>
      </c>
      <c r="I144" s="230">
        <f t="shared" si="41"/>
        <v>210</v>
      </c>
      <c r="J144" s="230">
        <f t="shared" si="52"/>
        <v>302</v>
      </c>
      <c r="K144" s="230">
        <f t="shared" si="47"/>
        <v>621</v>
      </c>
      <c r="L144" s="102" t="s">
        <v>466</v>
      </c>
      <c r="M144" s="230">
        <f>NORMSDIST((U$90-K144)/Z$90)*100</f>
        <v>36.944134018176364</v>
      </c>
      <c r="N144" s="230">
        <f>NORMSDIST((V$90-K144)/Z$90)*100</f>
        <v>43.381616738909635</v>
      </c>
      <c r="O144" s="229" t="s">
        <v>338</v>
      </c>
      <c r="P144" s="41">
        <f>Y$90</f>
        <v>82.199999999999989</v>
      </c>
      <c r="Q144" s="30" t="s">
        <v>338</v>
      </c>
      <c r="T144" s="165"/>
      <c r="U144" s="8"/>
      <c r="V144" s="28"/>
      <c r="W144" s="8"/>
      <c r="X144" s="28"/>
      <c r="Y144" s="28"/>
      <c r="Z144" s="28"/>
      <c r="AA144" s="28"/>
      <c r="AB144" s="28"/>
      <c r="AC144" s="384"/>
      <c r="AD144" s="384"/>
    </row>
    <row r="145" spans="1:30" ht="19.5" customHeight="1">
      <c r="A145" s="302" t="s">
        <v>535</v>
      </c>
      <c r="B145" s="238">
        <v>193</v>
      </c>
      <c r="C145" s="231">
        <v>70</v>
      </c>
      <c r="D145" s="230">
        <v>62</v>
      </c>
      <c r="E145" s="228" t="s">
        <v>337</v>
      </c>
      <c r="F145" s="230">
        <v>63</v>
      </c>
      <c r="G145" s="228">
        <v>45</v>
      </c>
      <c r="H145" s="228">
        <v>40</v>
      </c>
      <c r="I145" s="230">
        <f t="shared" si="41"/>
        <v>195</v>
      </c>
      <c r="J145" s="230">
        <f t="shared" si="52"/>
        <v>280</v>
      </c>
      <c r="K145" s="230">
        <f t="shared" si="47"/>
        <v>585</v>
      </c>
      <c r="L145" s="102" t="s">
        <v>466</v>
      </c>
      <c r="M145" s="230">
        <f>NORMSDIST((U$90-K145)/Z$90)*100</f>
        <v>60.513708953597487</v>
      </c>
      <c r="N145" s="230">
        <f>NORMSDIST((V$90-K145)/Z$90)*100</f>
        <v>66.761368737332489</v>
      </c>
      <c r="O145" s="229" t="s">
        <v>338</v>
      </c>
      <c r="P145" s="41">
        <f>Y$90</f>
        <v>82.199999999999989</v>
      </c>
      <c r="Q145" s="30" t="s">
        <v>338</v>
      </c>
      <c r="T145" s="165"/>
      <c r="U145" s="8"/>
      <c r="V145" s="28"/>
      <c r="W145" s="8"/>
      <c r="X145" s="28"/>
      <c r="Y145" s="28"/>
      <c r="Z145" s="28"/>
      <c r="AA145" s="28"/>
      <c r="AB145" s="28"/>
      <c r="AC145" s="384"/>
      <c r="AD145" s="384"/>
    </row>
    <row r="146" spans="1:30" ht="19.5" customHeight="1">
      <c r="A146" s="167" t="s">
        <v>536</v>
      </c>
      <c r="B146" s="177">
        <v>198</v>
      </c>
      <c r="C146" s="231">
        <v>60</v>
      </c>
      <c r="D146" s="230">
        <v>56</v>
      </c>
      <c r="E146" s="228" t="s">
        <v>337</v>
      </c>
      <c r="F146" s="230">
        <v>44</v>
      </c>
      <c r="G146" s="228">
        <v>55</v>
      </c>
      <c r="H146" s="228">
        <v>60</v>
      </c>
      <c r="I146" s="230">
        <f t="shared" si="41"/>
        <v>160</v>
      </c>
      <c r="J146" s="230">
        <f t="shared" si="52"/>
        <v>275</v>
      </c>
      <c r="K146" s="317">
        <f t="shared" si="47"/>
        <v>583</v>
      </c>
      <c r="L146" s="379" t="s">
        <v>464</v>
      </c>
      <c r="M146" s="230">
        <f>NORMSDIST((U$88-K146)/Z$88)*100</f>
        <v>40.129367431707628</v>
      </c>
      <c r="N146" s="230">
        <f>NORMSDIST((V$88-K146)/Z$88)*100</f>
        <v>46.679324814737768</v>
      </c>
      <c r="O146" s="229" t="s">
        <v>338</v>
      </c>
      <c r="P146" s="41">
        <f>Y$88</f>
        <v>82.899999999999991</v>
      </c>
      <c r="Q146" s="30" t="s">
        <v>338</v>
      </c>
      <c r="R146" t="s">
        <v>623</v>
      </c>
      <c r="T146" s="165"/>
      <c r="U146" s="8"/>
      <c r="V146" s="28"/>
      <c r="W146" s="8"/>
      <c r="X146" s="28"/>
      <c r="Y146" s="28"/>
      <c r="Z146" s="28"/>
      <c r="AA146" s="28"/>
      <c r="AB146" s="28"/>
      <c r="AC146" s="384"/>
      <c r="AD146" s="384"/>
    </row>
    <row r="147" spans="1:30" ht="19.5" customHeight="1">
      <c r="A147" s="200" t="s">
        <v>538</v>
      </c>
      <c r="B147" s="201">
        <v>207</v>
      </c>
      <c r="C147" s="231">
        <v>64</v>
      </c>
      <c r="D147" s="230">
        <v>66</v>
      </c>
      <c r="E147" s="228" t="s">
        <v>337</v>
      </c>
      <c r="F147" s="230">
        <v>54</v>
      </c>
      <c r="G147" s="228">
        <v>60</v>
      </c>
      <c r="H147" s="228">
        <v>68</v>
      </c>
      <c r="I147" s="230">
        <f t="shared" si="41"/>
        <v>184</v>
      </c>
      <c r="J147" s="230">
        <f t="shared" si="52"/>
        <v>312</v>
      </c>
      <c r="K147" s="230">
        <f t="shared" si="47"/>
        <v>644</v>
      </c>
      <c r="L147" s="379" t="s">
        <v>131</v>
      </c>
      <c r="M147" s="230">
        <f>NORMSDIST((U$91-K147)/Z$91)*100</f>
        <v>64.30661632625015</v>
      </c>
      <c r="N147" s="230">
        <f>NORMSDIST((V$91-K147)/Z$91)*100</f>
        <v>70.309857139614877</v>
      </c>
      <c r="O147" s="243" t="s">
        <v>345</v>
      </c>
      <c r="P147" s="41">
        <f>Y$91</f>
        <v>61.5</v>
      </c>
      <c r="Q147" s="30" t="s">
        <v>338</v>
      </c>
      <c r="T147" s="165"/>
      <c r="U147" s="8"/>
      <c r="V147" s="28"/>
      <c r="W147" s="8"/>
      <c r="X147" s="28"/>
      <c r="Y147" s="28"/>
      <c r="Z147" s="28"/>
      <c r="AA147" s="28"/>
      <c r="AB147" s="28"/>
      <c r="AC147" s="384"/>
      <c r="AD147" s="384"/>
    </row>
    <row r="148" spans="1:30" ht="19.5" customHeight="1">
      <c r="A148" s="52" t="s">
        <v>539</v>
      </c>
      <c r="B148" s="228">
        <v>189</v>
      </c>
      <c r="C148" s="231">
        <v>76</v>
      </c>
      <c r="D148" s="230">
        <v>62</v>
      </c>
      <c r="E148" s="228" t="s">
        <v>337</v>
      </c>
      <c r="F148" s="230">
        <v>67</v>
      </c>
      <c r="G148" s="228">
        <v>40</v>
      </c>
      <c r="H148" s="228">
        <v>68</v>
      </c>
      <c r="I148" s="230">
        <f t="shared" si="41"/>
        <v>205</v>
      </c>
      <c r="J148" s="230">
        <f t="shared" si="52"/>
        <v>313</v>
      </c>
      <c r="K148" s="230">
        <f t="shared" si="47"/>
        <v>627</v>
      </c>
      <c r="L148" s="102" t="s">
        <v>135</v>
      </c>
      <c r="M148" s="230">
        <f>NORMSDIST((U$97-K148)/Z$97)*100</f>
        <v>10.263725183213577</v>
      </c>
      <c r="N148" s="230">
        <f>NORMSDIST((V$97-K148)/Z$97)*100</f>
        <v>13.566606094638264</v>
      </c>
      <c r="O148" s="229" t="s">
        <v>338</v>
      </c>
      <c r="P148" s="41">
        <f>Y$97</f>
        <v>68.300000000000011</v>
      </c>
      <c r="Q148" s="30" t="s">
        <v>338</v>
      </c>
      <c r="T148" s="165"/>
      <c r="U148" s="8"/>
      <c r="V148" s="28"/>
      <c r="W148" s="8"/>
      <c r="X148" s="28"/>
      <c r="Y148" s="28"/>
      <c r="Z148" s="28"/>
      <c r="AA148" s="28"/>
      <c r="AB148" s="28"/>
      <c r="AC148" s="384"/>
      <c r="AD148" s="384"/>
    </row>
    <row r="149" spans="1:30" ht="19.5" customHeight="1">
      <c r="A149" s="167" t="s">
        <v>540</v>
      </c>
      <c r="B149" s="177">
        <v>189</v>
      </c>
      <c r="C149" s="231">
        <v>62</v>
      </c>
      <c r="D149" s="230">
        <v>56</v>
      </c>
      <c r="E149" s="228" t="s">
        <v>337</v>
      </c>
      <c r="F149" s="230">
        <v>68</v>
      </c>
      <c r="G149" s="228">
        <v>38</v>
      </c>
      <c r="H149" s="228">
        <v>40</v>
      </c>
      <c r="I149" s="230">
        <f t="shared" si="41"/>
        <v>186</v>
      </c>
      <c r="J149" s="230">
        <f t="shared" si="52"/>
        <v>264</v>
      </c>
      <c r="K149" s="230">
        <f t="shared" si="47"/>
        <v>559</v>
      </c>
      <c r="L149" s="102" t="s">
        <v>135</v>
      </c>
      <c r="M149" s="230">
        <f>NORMSDIST((U$97-K149)/Z$97)*100</f>
        <v>44.696488337638598</v>
      </c>
      <c r="N149" s="230">
        <f>NORMSDIST((V$97-K149)/Z$97)*100</f>
        <v>51.329561381709212</v>
      </c>
      <c r="O149" s="229" t="s">
        <v>338</v>
      </c>
      <c r="P149" s="41">
        <f>Y$97</f>
        <v>68.300000000000011</v>
      </c>
      <c r="Q149" s="30" t="s">
        <v>338</v>
      </c>
      <c r="T149" s="165"/>
      <c r="U149" s="8"/>
      <c r="V149" s="28"/>
      <c r="W149" s="8"/>
      <c r="X149" s="28"/>
      <c r="Y149" s="28"/>
      <c r="Z149" s="28"/>
      <c r="AA149" s="28"/>
      <c r="AB149" s="28"/>
      <c r="AC149" s="384"/>
      <c r="AD149" s="384"/>
    </row>
    <row r="150" spans="1:30" ht="19.5" customHeight="1">
      <c r="A150" s="253" t="s">
        <v>541</v>
      </c>
      <c r="B150" s="340">
        <v>180</v>
      </c>
      <c r="C150" s="231">
        <v>48</v>
      </c>
      <c r="D150" s="230">
        <v>45</v>
      </c>
      <c r="E150" s="228" t="s">
        <v>337</v>
      </c>
      <c r="F150" s="230">
        <v>36</v>
      </c>
      <c r="G150" s="228">
        <v>40</v>
      </c>
      <c r="H150" s="228">
        <v>40</v>
      </c>
      <c r="I150" s="230">
        <f t="shared" si="41"/>
        <v>129</v>
      </c>
      <c r="J150" s="230">
        <f t="shared" si="52"/>
        <v>209</v>
      </c>
      <c r="K150" s="230">
        <f t="shared" si="47"/>
        <v>473</v>
      </c>
      <c r="L150" s="99" t="s">
        <v>479</v>
      </c>
      <c r="M150" s="230">
        <f>NORMSDIST((U$98-K150)/Z$98)*100</f>
        <v>88.493032977829174</v>
      </c>
      <c r="N150" s="230">
        <f>NORMSDIST((V$98-K150)/Z$98)*100</f>
        <v>91.413509474264416</v>
      </c>
      <c r="O150" s="243" t="s">
        <v>345</v>
      </c>
      <c r="P150" s="41">
        <f>Y$98</f>
        <v>74.3</v>
      </c>
      <c r="Q150" s="30" t="s">
        <v>345</v>
      </c>
      <c r="T150" s="165"/>
      <c r="U150" s="8"/>
      <c r="V150" s="28"/>
      <c r="W150" s="8"/>
      <c r="X150" s="28"/>
      <c r="Y150" s="28"/>
      <c r="Z150" s="28"/>
      <c r="AA150" s="28"/>
      <c r="AB150" s="28"/>
      <c r="AC150" s="384"/>
      <c r="AD150" s="384"/>
    </row>
    <row r="151" spans="1:30" ht="19.5" customHeight="1">
      <c r="A151" s="302" t="s">
        <v>542</v>
      </c>
      <c r="B151" s="238">
        <v>184</v>
      </c>
      <c r="C151" s="231">
        <v>40</v>
      </c>
      <c r="D151" s="230">
        <v>61</v>
      </c>
      <c r="E151" s="228" t="s">
        <v>337</v>
      </c>
      <c r="F151" s="230">
        <v>60</v>
      </c>
      <c r="G151" s="228">
        <v>75</v>
      </c>
      <c r="H151" s="228">
        <v>60</v>
      </c>
      <c r="I151" s="230">
        <f t="shared" si="41"/>
        <v>161</v>
      </c>
      <c r="J151" s="230">
        <f t="shared" si="52"/>
        <v>296</v>
      </c>
      <c r="K151" s="230">
        <f t="shared" si="47"/>
        <v>598</v>
      </c>
      <c r="L151" s="99" t="s">
        <v>479</v>
      </c>
      <c r="M151" s="230">
        <f>NORMSDIST((U$98-K151)/Z$98)*100</f>
        <v>18.852809946905506</v>
      </c>
      <c r="N151" s="230">
        <f>NORMSDIST((V$98-K151)/Z$98)*100</f>
        <v>23.678989913450412</v>
      </c>
      <c r="O151" s="229" t="s">
        <v>338</v>
      </c>
      <c r="P151" s="41">
        <f>Y$98</f>
        <v>74.3</v>
      </c>
      <c r="Q151" s="30" t="s">
        <v>338</v>
      </c>
      <c r="T151" s="165"/>
      <c r="U151" s="8"/>
      <c r="V151" s="28"/>
      <c r="W151" s="165"/>
      <c r="X151" s="28"/>
      <c r="Y151" s="28"/>
      <c r="Z151" s="28"/>
      <c r="AA151" s="28"/>
      <c r="AB151" s="28"/>
      <c r="AC151" s="384"/>
      <c r="AD151" s="384"/>
    </row>
    <row r="152" spans="1:30" ht="19.5" customHeight="1">
      <c r="A152" s="184" t="s">
        <v>543</v>
      </c>
      <c r="B152" s="183">
        <v>198</v>
      </c>
      <c r="C152" s="231">
        <v>75</v>
      </c>
      <c r="D152" s="230">
        <v>66</v>
      </c>
      <c r="E152" s="228" t="s">
        <v>337</v>
      </c>
      <c r="F152" s="230">
        <v>96</v>
      </c>
      <c r="G152" s="228">
        <v>70</v>
      </c>
      <c r="H152" s="228">
        <v>68</v>
      </c>
      <c r="I152" s="230">
        <f t="shared" si="41"/>
        <v>237</v>
      </c>
      <c r="J152" s="230">
        <f t="shared" si="52"/>
        <v>375</v>
      </c>
      <c r="K152" s="230">
        <f t="shared" si="47"/>
        <v>723</v>
      </c>
      <c r="L152" s="128" t="s">
        <v>482</v>
      </c>
      <c r="M152" s="230">
        <f>NORMSDIST((U$100-K152)/Z$100)*100</f>
        <v>8.1635231282856172E-2</v>
      </c>
      <c r="N152" s="230">
        <f>NORMSDIST((V$100-K152)/Z$100)*100</f>
        <v>0.14256363903228986</v>
      </c>
      <c r="O152" s="229" t="s">
        <v>338</v>
      </c>
      <c r="P152" s="41">
        <f>Y$100</f>
        <v>79.100000000000009</v>
      </c>
      <c r="Q152" s="30" t="s">
        <v>338</v>
      </c>
      <c r="T152" s="165"/>
      <c r="U152" s="8"/>
      <c r="V152" s="384"/>
      <c r="W152" s="8"/>
      <c r="X152" s="28"/>
      <c r="Y152" s="28"/>
      <c r="Z152" s="28"/>
      <c r="AA152" s="28"/>
      <c r="AB152" s="28"/>
      <c r="AC152" s="28"/>
      <c r="AD152" s="28"/>
    </row>
    <row r="153" spans="1:30" ht="19.5" customHeight="1">
      <c r="A153" s="184" t="s">
        <v>544</v>
      </c>
      <c r="B153" s="183">
        <v>193</v>
      </c>
      <c r="C153" s="231">
        <v>68</v>
      </c>
      <c r="D153" s="230">
        <v>40</v>
      </c>
      <c r="E153" s="228" t="s">
        <v>337</v>
      </c>
      <c r="F153" s="230">
        <v>60</v>
      </c>
      <c r="G153" s="228">
        <v>37</v>
      </c>
      <c r="H153" s="228">
        <v>52</v>
      </c>
      <c r="I153" s="230">
        <f t="shared" si="41"/>
        <v>168</v>
      </c>
      <c r="J153" s="230">
        <f t="shared" si="52"/>
        <v>257</v>
      </c>
      <c r="K153" s="230">
        <f t="shared" si="47"/>
        <v>553</v>
      </c>
      <c r="L153" s="128" t="s">
        <v>482</v>
      </c>
      <c r="M153" s="230">
        <f>NORMSDIST((U$101-K153)/Z$101)*100</f>
        <v>42.726824069695944</v>
      </c>
      <c r="N153" s="230">
        <f>NORMSDIST((V$101-K153)/Z$101)*100</f>
        <v>49.335126980631742</v>
      </c>
      <c r="O153" s="229" t="s">
        <v>338</v>
      </c>
      <c r="P153" s="41">
        <f>Y$101</f>
        <v>87.9</v>
      </c>
      <c r="Q153" s="30" t="s">
        <v>338</v>
      </c>
      <c r="T153" s="165"/>
      <c r="U153" s="8"/>
      <c r="V153" s="28"/>
      <c r="W153" s="8"/>
      <c r="X153" s="28"/>
      <c r="Y153" s="28"/>
      <c r="Z153" s="28"/>
      <c r="AA153" s="28"/>
      <c r="AB153" s="28"/>
      <c r="AC153" s="384"/>
      <c r="AD153" s="384"/>
    </row>
    <row r="154" spans="1:30" ht="19.5" customHeight="1">
      <c r="A154" s="184" t="s">
        <v>545</v>
      </c>
      <c r="B154" s="183">
        <v>189</v>
      </c>
      <c r="C154" s="231">
        <v>78</v>
      </c>
      <c r="D154" s="230">
        <v>56</v>
      </c>
      <c r="E154" s="228" t="s">
        <v>337</v>
      </c>
      <c r="F154" s="230">
        <v>60</v>
      </c>
      <c r="G154" s="228">
        <v>30</v>
      </c>
      <c r="H154" s="228">
        <v>56</v>
      </c>
      <c r="I154" s="230">
        <f t="shared" si="41"/>
        <v>194</v>
      </c>
      <c r="J154" s="230">
        <f t="shared" si="52"/>
        <v>280</v>
      </c>
      <c r="K154" s="230">
        <f t="shared" si="47"/>
        <v>581</v>
      </c>
      <c r="L154" s="128" t="s">
        <v>482</v>
      </c>
      <c r="M154" s="230">
        <f>NORMSDIST((U$101-K154)/Z$101)*100</f>
        <v>25.784611080586465</v>
      </c>
      <c r="N154" s="230">
        <f>NORMSDIST((V$101-K154)/Z$101)*100</f>
        <v>31.442953786117755</v>
      </c>
      <c r="O154" s="229" t="s">
        <v>338</v>
      </c>
      <c r="P154" s="41">
        <f>Y$101</f>
        <v>87.9</v>
      </c>
      <c r="Q154" s="30" t="s">
        <v>338</v>
      </c>
      <c r="T154" s="165"/>
      <c r="U154" s="165"/>
      <c r="V154" s="165"/>
      <c r="W154" s="165"/>
    </row>
    <row r="155" spans="1:30" ht="19.5" customHeight="1">
      <c r="A155" s="184" t="s">
        <v>546</v>
      </c>
      <c r="B155" s="183">
        <v>184</v>
      </c>
      <c r="C155" s="231">
        <v>63</v>
      </c>
      <c r="D155" s="230">
        <v>40</v>
      </c>
      <c r="E155" s="228" t="s">
        <v>337</v>
      </c>
      <c r="F155" s="230">
        <v>32</v>
      </c>
      <c r="G155" s="228">
        <v>60</v>
      </c>
      <c r="H155" s="228">
        <v>36</v>
      </c>
      <c r="I155" s="230">
        <f t="shared" si="41"/>
        <v>135</v>
      </c>
      <c r="J155" s="230">
        <f t="shared" si="52"/>
        <v>231</v>
      </c>
      <c r="K155" s="230">
        <f t="shared" si="47"/>
        <v>507</v>
      </c>
      <c r="L155" s="128" t="s">
        <v>482</v>
      </c>
      <c r="M155" s="230">
        <f>NORMSDIST((U$101-K155)/Z$101)*100</f>
        <v>72.016553640029429</v>
      </c>
      <c r="N155" s="230">
        <f>NORMSDIST((V$101-K155)/Z$101)*100</f>
        <v>77.337264762313168</v>
      </c>
      <c r="O155" s="229" t="s">
        <v>338</v>
      </c>
      <c r="P155" s="41">
        <f>Y$101</f>
        <v>87.9</v>
      </c>
      <c r="Q155" s="30" t="s">
        <v>338</v>
      </c>
      <c r="T155" s="165"/>
      <c r="U155" s="165"/>
      <c r="V155" s="165"/>
      <c r="W155" s="165"/>
    </row>
    <row r="156" spans="1:30" ht="19.5" customHeight="1">
      <c r="A156" s="184" t="s">
        <v>547</v>
      </c>
      <c r="B156" s="183">
        <v>221</v>
      </c>
      <c r="C156" s="231">
        <v>80</v>
      </c>
      <c r="D156" s="230">
        <v>50</v>
      </c>
      <c r="E156" s="228" t="s">
        <v>337</v>
      </c>
      <c r="F156" s="230">
        <v>32</v>
      </c>
      <c r="G156" s="228">
        <v>60</v>
      </c>
      <c r="H156" s="228">
        <v>28</v>
      </c>
      <c r="I156" s="230">
        <f t="shared" si="41"/>
        <v>162</v>
      </c>
      <c r="J156" s="230">
        <f t="shared" si="52"/>
        <v>250</v>
      </c>
      <c r="K156" s="230">
        <f t="shared" si="47"/>
        <v>571</v>
      </c>
      <c r="L156" s="229" t="s">
        <v>485</v>
      </c>
      <c r="M156" s="230">
        <f>NORMSDIST((U$102-K156)/Z$102)*100</f>
        <v>39.486291046402513</v>
      </c>
      <c r="N156" s="230">
        <f>NORMSDIST((V$102-K156)/Z$102)*100</f>
        <v>46.017216272297098</v>
      </c>
      <c r="O156" s="229" t="s">
        <v>338</v>
      </c>
      <c r="P156" s="41">
        <f>Y$102</f>
        <v>68.8</v>
      </c>
      <c r="Q156" s="30" t="s">
        <v>338</v>
      </c>
      <c r="T156" s="165"/>
      <c r="U156" s="165"/>
      <c r="V156" s="165"/>
      <c r="W156" s="165"/>
    </row>
    <row r="157" spans="1:30" ht="19.5" customHeight="1">
      <c r="A157" s="167" t="s">
        <v>548</v>
      </c>
      <c r="B157" s="177">
        <v>193</v>
      </c>
      <c r="C157" s="231">
        <v>51</v>
      </c>
      <c r="D157" s="230">
        <v>51</v>
      </c>
      <c r="E157" s="228" t="s">
        <v>337</v>
      </c>
      <c r="F157" s="230">
        <v>56</v>
      </c>
      <c r="G157" s="228">
        <v>45</v>
      </c>
      <c r="H157" s="228">
        <v>46</v>
      </c>
      <c r="I157" s="230">
        <f t="shared" si="41"/>
        <v>158</v>
      </c>
      <c r="J157" s="230">
        <f t="shared" si="52"/>
        <v>249</v>
      </c>
      <c r="K157" s="230">
        <f t="shared" si="47"/>
        <v>542</v>
      </c>
      <c r="L157" s="102" t="s">
        <v>74</v>
      </c>
      <c r="M157" s="230">
        <f>NORMSDIST((U$103-K157)/Z$103)*100</f>
        <v>52.657646430036507</v>
      </c>
      <c r="N157" s="230">
        <f>NORMSDIST((V$103-K157)/Z$103)*100</f>
        <v>59.224871170310479</v>
      </c>
      <c r="O157" s="229" t="s">
        <v>338</v>
      </c>
      <c r="P157" s="41">
        <f>Y$103</f>
        <v>87.8</v>
      </c>
      <c r="Q157" s="30" t="s">
        <v>338</v>
      </c>
      <c r="T157" s="165"/>
      <c r="U157" s="165"/>
      <c r="V157" s="165"/>
      <c r="W157" s="165"/>
    </row>
    <row r="158" spans="1:30" ht="19.5" customHeight="1">
      <c r="A158" s="167" t="s">
        <v>549</v>
      </c>
      <c r="B158" s="177">
        <v>184</v>
      </c>
      <c r="C158" s="231">
        <v>86</v>
      </c>
      <c r="D158" s="230">
        <v>37</v>
      </c>
      <c r="E158" s="228" t="s">
        <v>337</v>
      </c>
      <c r="F158" s="230">
        <v>40</v>
      </c>
      <c r="G158" s="228">
        <v>27</v>
      </c>
      <c r="H158" s="228">
        <v>28</v>
      </c>
      <c r="I158" s="230">
        <f t="shared" si="41"/>
        <v>163</v>
      </c>
      <c r="J158" s="230">
        <f t="shared" si="52"/>
        <v>218</v>
      </c>
      <c r="K158" s="230">
        <f t="shared" si="47"/>
        <v>489</v>
      </c>
      <c r="L158" s="102" t="s">
        <v>74</v>
      </c>
      <c r="M158" s="230">
        <f>NORMSDIST((U$103-K158)/Z$103)*100</f>
        <v>82.894387369151815</v>
      </c>
      <c r="N158" s="230">
        <f>NORMSDIST((V$103-K158)/Z$103)*100</f>
        <v>86.79315623719846</v>
      </c>
      <c r="O158" s="243" t="s">
        <v>349</v>
      </c>
      <c r="P158" s="41">
        <f>Y$103</f>
        <v>87.8</v>
      </c>
      <c r="Q158" s="30" t="s">
        <v>338</v>
      </c>
      <c r="T158" s="165"/>
      <c r="U158" s="165"/>
      <c r="V158" s="165"/>
      <c r="W158" s="165"/>
    </row>
    <row r="159" spans="1:30" ht="19.5" customHeight="1">
      <c r="A159" s="302" t="s">
        <v>550</v>
      </c>
      <c r="B159" s="238">
        <v>170</v>
      </c>
      <c r="C159" s="231">
        <v>45</v>
      </c>
      <c r="D159" s="230">
        <v>47</v>
      </c>
      <c r="E159" s="228" t="s">
        <v>337</v>
      </c>
      <c r="F159" s="230">
        <v>44</v>
      </c>
      <c r="G159" s="228">
        <v>63</v>
      </c>
      <c r="H159" s="228">
        <v>38</v>
      </c>
      <c r="I159" s="230">
        <f t="shared" si="41"/>
        <v>136</v>
      </c>
      <c r="J159" s="230">
        <f t="shared" si="52"/>
        <v>237</v>
      </c>
      <c r="K159" s="230">
        <f t="shared" si="47"/>
        <v>502</v>
      </c>
      <c r="L159" s="102" t="s">
        <v>74</v>
      </c>
      <c r="M159" s="230">
        <f>NORMSDIST((U$103-K159)/Z$103)*100</f>
        <v>76.832242536520184</v>
      </c>
      <c r="N159" s="230">
        <f>NORMSDIST((V$103-K159)/Z$103)*100</f>
        <v>81.593987465324048</v>
      </c>
      <c r="O159" s="229" t="s">
        <v>338</v>
      </c>
      <c r="P159" s="41">
        <f>Y$103</f>
        <v>87.8</v>
      </c>
      <c r="Q159" s="30" t="s">
        <v>338</v>
      </c>
      <c r="T159" s="165"/>
      <c r="U159" s="165"/>
      <c r="V159" s="165"/>
      <c r="W159" s="165"/>
    </row>
    <row r="160" spans="1:30" ht="19.5" customHeight="1">
      <c r="A160" s="52" t="s">
        <v>551</v>
      </c>
      <c r="B160" s="228">
        <v>180</v>
      </c>
      <c r="C160" s="231">
        <v>55</v>
      </c>
      <c r="D160" s="230">
        <v>51</v>
      </c>
      <c r="E160" s="228" t="s">
        <v>337</v>
      </c>
      <c r="F160" s="230">
        <v>36</v>
      </c>
      <c r="G160" s="228">
        <v>25</v>
      </c>
      <c r="H160" s="228">
        <v>40</v>
      </c>
      <c r="I160" s="230">
        <f t="shared" si="41"/>
        <v>142</v>
      </c>
      <c r="J160" s="230">
        <f t="shared" si="52"/>
        <v>207</v>
      </c>
      <c r="K160" s="230">
        <f t="shared" si="47"/>
        <v>470</v>
      </c>
      <c r="L160" s="229" t="s">
        <v>137</v>
      </c>
      <c r="M160" s="230">
        <f>NORMSDIST((U$105-K160)/Z$105)*100</f>
        <v>76.832242536520184</v>
      </c>
      <c r="N160" s="230">
        <f>NORMSDIST((V$105-K160)/Z$105)*100</f>
        <v>81.593987465324048</v>
      </c>
      <c r="O160" s="243" t="s">
        <v>345</v>
      </c>
      <c r="P160" s="41">
        <f>Y$105</f>
        <v>63.800000000000004</v>
      </c>
      <c r="Q160" s="30" t="s">
        <v>345</v>
      </c>
      <c r="T160" s="165"/>
      <c r="U160" s="165"/>
      <c r="V160" s="165"/>
      <c r="W160" s="165"/>
    </row>
    <row r="161" spans="1:23" ht="19.5" customHeight="1">
      <c r="A161" s="178" t="s">
        <v>552</v>
      </c>
      <c r="B161" s="179">
        <v>180</v>
      </c>
      <c r="C161" s="231">
        <v>66</v>
      </c>
      <c r="D161" s="230">
        <v>75</v>
      </c>
      <c r="E161" s="228" t="s">
        <v>337</v>
      </c>
      <c r="F161" s="230">
        <v>58</v>
      </c>
      <c r="G161" s="228">
        <v>33</v>
      </c>
      <c r="H161" s="228">
        <v>70</v>
      </c>
      <c r="I161" s="230">
        <f t="shared" si="41"/>
        <v>199</v>
      </c>
      <c r="J161" s="230">
        <f t="shared" si="52"/>
        <v>302</v>
      </c>
      <c r="K161" s="230">
        <f t="shared" si="47"/>
        <v>603</v>
      </c>
      <c r="L161" s="229" t="s">
        <v>137</v>
      </c>
      <c r="M161" s="230">
        <f>NORMSDIST((U$105-K161)/Z$105)*100</f>
        <v>6.8992935140227365</v>
      </c>
      <c r="N161" s="230">
        <f>NORMSDIST((V$105-K161)/Z$105)*100</f>
        <v>9.3975190767847305</v>
      </c>
      <c r="O161" s="229" t="s">
        <v>338</v>
      </c>
      <c r="P161" s="41">
        <f>Y$105</f>
        <v>63.800000000000004</v>
      </c>
      <c r="Q161" s="30" t="s">
        <v>338</v>
      </c>
      <c r="T161" s="165"/>
      <c r="U161" s="165"/>
      <c r="V161" s="165"/>
      <c r="W161" s="165"/>
    </row>
    <row r="162" spans="1:23" ht="19.5" customHeight="1">
      <c r="A162" s="200" t="s">
        <v>553</v>
      </c>
      <c r="B162" s="201">
        <v>180</v>
      </c>
      <c r="C162" s="231">
        <v>40</v>
      </c>
      <c r="D162" s="230">
        <v>50</v>
      </c>
      <c r="E162" s="228" t="s">
        <v>337</v>
      </c>
      <c r="F162" s="230">
        <v>44</v>
      </c>
      <c r="G162" s="228">
        <v>30</v>
      </c>
      <c r="H162" s="228">
        <v>60</v>
      </c>
      <c r="I162" s="230">
        <f t="shared" si="41"/>
        <v>134</v>
      </c>
      <c r="J162" s="230">
        <f t="shared" si="52"/>
        <v>224</v>
      </c>
      <c r="K162" s="230">
        <f t="shared" si="47"/>
        <v>494</v>
      </c>
      <c r="L162" s="229" t="s">
        <v>137</v>
      </c>
      <c r="M162" s="230">
        <f>NORMSDIST((U$105-K162)/Z$105)*100</f>
        <v>63.055865981823644</v>
      </c>
      <c r="N162" s="230">
        <f>NORMSDIST((V$105-K162)/Z$105)*100</f>
        <v>69.146246127401312</v>
      </c>
      <c r="O162" s="243" t="s">
        <v>349</v>
      </c>
      <c r="P162" s="41">
        <f>Y$105</f>
        <v>63.800000000000004</v>
      </c>
      <c r="Q162" s="30" t="s">
        <v>338</v>
      </c>
      <c r="T162" s="165"/>
      <c r="U162" s="165"/>
      <c r="V162" s="165"/>
      <c r="W162" s="165"/>
    </row>
    <row r="163" spans="1:23" ht="19.5" customHeight="1">
      <c r="A163" s="200" t="s">
        <v>554</v>
      </c>
      <c r="B163" s="201">
        <v>189</v>
      </c>
      <c r="C163" s="231">
        <v>52</v>
      </c>
      <c r="D163" s="230">
        <v>40</v>
      </c>
      <c r="E163" s="228" t="s">
        <v>337</v>
      </c>
      <c r="F163" s="230">
        <v>52</v>
      </c>
      <c r="G163" s="228">
        <v>45</v>
      </c>
      <c r="H163" s="228">
        <v>44</v>
      </c>
      <c r="I163" s="230">
        <f t="shared" si="41"/>
        <v>144</v>
      </c>
      <c r="J163" s="230">
        <f t="shared" si="52"/>
        <v>233</v>
      </c>
      <c r="K163" s="230">
        <f t="shared" si="47"/>
        <v>515</v>
      </c>
      <c r="L163" s="229" t="s">
        <v>137</v>
      </c>
      <c r="M163" s="230">
        <f>NORMSDIST((U$105-K163)/Z$105)*100</f>
        <v>49.335126980631742</v>
      </c>
      <c r="N163" s="230">
        <f>NORMSDIST((V$105-K163)/Z$105)*100</f>
        <v>55.961769237024249</v>
      </c>
      <c r="O163" s="229" t="s">
        <v>338</v>
      </c>
      <c r="P163" s="41">
        <f>Y$105</f>
        <v>63.800000000000004</v>
      </c>
      <c r="Q163" s="30" t="s">
        <v>338</v>
      </c>
      <c r="T163" s="165"/>
      <c r="U163" s="165"/>
      <c r="V163" s="165"/>
      <c r="W163" s="165"/>
    </row>
    <row r="164" spans="1:23" ht="19.5" customHeight="1">
      <c r="A164" s="52" t="s">
        <v>555</v>
      </c>
      <c r="B164" s="228">
        <v>166</v>
      </c>
      <c r="C164" s="231">
        <v>30</v>
      </c>
      <c r="D164" s="230">
        <v>58</v>
      </c>
      <c r="E164" s="228" t="s">
        <v>337</v>
      </c>
      <c r="F164" s="230">
        <v>20</v>
      </c>
      <c r="G164" s="228">
        <v>30</v>
      </c>
      <c r="H164" s="228">
        <v>24</v>
      </c>
      <c r="I164" s="230">
        <f t="shared" si="41"/>
        <v>108</v>
      </c>
      <c r="J164" s="230">
        <f t="shared" si="52"/>
        <v>162</v>
      </c>
      <c r="K164" s="230">
        <f t="shared" si="47"/>
        <v>393</v>
      </c>
      <c r="L164" s="99" t="s">
        <v>72</v>
      </c>
      <c r="M164" s="230">
        <f>NORMSDIST((U$106-K164)/Z$106)*100</f>
        <v>98.213557943718342</v>
      </c>
      <c r="N164" s="230">
        <f>NORMSDIST((V$106-K164)/Z$106)*100</f>
        <v>98.829470191944168</v>
      </c>
      <c r="O164" s="243" t="s">
        <v>345</v>
      </c>
      <c r="P164" s="41">
        <f>Y$106</f>
        <v>75.900000000000006</v>
      </c>
      <c r="Q164" s="30" t="s">
        <v>345</v>
      </c>
      <c r="T164" s="165"/>
      <c r="U164" s="165"/>
      <c r="V164" s="165"/>
      <c r="W164" s="165"/>
    </row>
    <row r="165" spans="1:23" ht="19.5" customHeight="1">
      <c r="A165" s="52" t="s">
        <v>556</v>
      </c>
      <c r="B165" s="228">
        <v>156</v>
      </c>
      <c r="C165" s="231">
        <v>79</v>
      </c>
      <c r="D165" s="230">
        <v>60</v>
      </c>
      <c r="E165" s="228" t="s">
        <v>337</v>
      </c>
      <c r="F165" s="230">
        <v>44</v>
      </c>
      <c r="G165" s="228">
        <v>50</v>
      </c>
      <c r="H165" s="228">
        <v>40</v>
      </c>
      <c r="I165" s="230">
        <f t="shared" si="41"/>
        <v>183</v>
      </c>
      <c r="J165" s="230">
        <f t="shared" si="52"/>
        <v>273</v>
      </c>
      <c r="K165" s="230">
        <f t="shared" si="47"/>
        <v>538</v>
      </c>
      <c r="L165" s="99" t="s">
        <v>72</v>
      </c>
      <c r="M165" s="230">
        <f>NORMSDIST((U$106-K165)/Z$106)*100</f>
        <v>37.574827209398748</v>
      </c>
      <c r="N165" s="230">
        <f>NORMSDIST((V$106-K165)/Z$106)*100</f>
        <v>44.038230762975751</v>
      </c>
      <c r="O165" s="229" t="s">
        <v>338</v>
      </c>
      <c r="P165" s="41">
        <f>Y$106</f>
        <v>75.900000000000006</v>
      </c>
      <c r="Q165" s="30" t="s">
        <v>338</v>
      </c>
      <c r="T165" s="165"/>
      <c r="U165" s="165"/>
      <c r="V165" s="165"/>
      <c r="W165" s="165"/>
    </row>
    <row r="166" spans="1:23" ht="19.5" customHeight="1">
      <c r="A166" s="178" t="s">
        <v>557</v>
      </c>
      <c r="B166" s="179">
        <v>170</v>
      </c>
      <c r="C166" s="231">
        <v>63</v>
      </c>
      <c r="D166" s="230">
        <v>40</v>
      </c>
      <c r="E166" s="228" t="s">
        <v>337</v>
      </c>
      <c r="F166" s="230">
        <v>63</v>
      </c>
      <c r="G166" s="228">
        <v>36</v>
      </c>
      <c r="H166" s="228">
        <v>38</v>
      </c>
      <c r="I166" s="230">
        <f t="shared" si="41"/>
        <v>166</v>
      </c>
      <c r="J166" s="230">
        <f t="shared" si="52"/>
        <v>240</v>
      </c>
      <c r="K166" s="230">
        <f t="shared" si="47"/>
        <v>506</v>
      </c>
      <c r="L166" s="99" t="s">
        <v>72</v>
      </c>
      <c r="M166" s="230">
        <f>NORMSDIST((U$106-K166)/Z$106)*100</f>
        <v>58.576593646952482</v>
      </c>
      <c r="N166" s="230">
        <f>NORMSDIST((V$106-K166)/Z$106)*100</f>
        <v>64.926368651678118</v>
      </c>
      <c r="O166" s="229" t="s">
        <v>338</v>
      </c>
      <c r="P166" s="41">
        <f>Y$106</f>
        <v>75.900000000000006</v>
      </c>
      <c r="Q166" s="30" t="s">
        <v>338</v>
      </c>
      <c r="T166" s="165"/>
      <c r="U166" s="165"/>
      <c r="V166" s="165"/>
      <c r="W166" s="165"/>
    </row>
    <row r="167" spans="1:23" ht="19.5" customHeight="1">
      <c r="A167" s="52" t="s">
        <v>558</v>
      </c>
      <c r="B167" s="228">
        <v>161</v>
      </c>
      <c r="C167" s="231">
        <v>71</v>
      </c>
      <c r="D167" s="230">
        <v>40</v>
      </c>
      <c r="E167" s="228" t="s">
        <v>337</v>
      </c>
      <c r="F167" s="230">
        <v>64</v>
      </c>
      <c r="G167" s="228">
        <v>40</v>
      </c>
      <c r="H167" s="228">
        <v>20</v>
      </c>
      <c r="I167" s="230">
        <f t="shared" ref="I167:I173" si="53">SUM(C167,D167,F167)</f>
        <v>175</v>
      </c>
      <c r="J167" s="230">
        <f t="shared" si="52"/>
        <v>235</v>
      </c>
      <c r="K167" s="230">
        <f t="shared" si="47"/>
        <v>490</v>
      </c>
      <c r="L167" s="99" t="s">
        <v>72</v>
      </c>
      <c r="M167" s="230">
        <f>NORMSDIST((U$107-K167)/Z$107)*100</f>
        <v>69.146246127401312</v>
      </c>
      <c r="N167" s="230">
        <f>NORMSDIST((V$107-K167)/Z$107)*100</f>
        <v>74.75074624530771</v>
      </c>
      <c r="O167" s="229" t="s">
        <v>338</v>
      </c>
      <c r="P167" s="41">
        <f>Y$107</f>
        <v>95.199999999999989</v>
      </c>
      <c r="Q167" s="30" t="s">
        <v>338</v>
      </c>
      <c r="T167" s="165"/>
      <c r="U167" s="165"/>
      <c r="V167" s="165"/>
      <c r="W167" s="165"/>
    </row>
    <row r="168" spans="1:23" ht="19.5" customHeight="1">
      <c r="A168" s="52" t="s">
        <v>559</v>
      </c>
      <c r="B168" s="228">
        <v>170</v>
      </c>
      <c r="C168" s="231">
        <v>50</v>
      </c>
      <c r="D168" s="230">
        <v>53</v>
      </c>
      <c r="E168" s="228" t="s">
        <v>337</v>
      </c>
      <c r="F168" s="230"/>
      <c r="G168" s="228">
        <v>65</v>
      </c>
      <c r="H168" s="228"/>
      <c r="I168" s="230">
        <f t="shared" si="53"/>
        <v>103</v>
      </c>
      <c r="J168" s="230">
        <f t="shared" si="52"/>
        <v>168</v>
      </c>
      <c r="K168" s="230">
        <f t="shared" si="47"/>
        <v>405</v>
      </c>
      <c r="L168" s="99" t="s">
        <v>560</v>
      </c>
      <c r="M168" s="230">
        <f>NORMSDIST((U$108-K168)/Z$108)*100</f>
        <v>87.832749542561871</v>
      </c>
      <c r="N168" s="230">
        <f>NORMSDIST((V$108-K168)/Z$108)*100</f>
        <v>90.878878027413208</v>
      </c>
      <c r="O168" s="229" t="s">
        <v>338</v>
      </c>
      <c r="P168" s="41">
        <f>Y$108</f>
        <v>83.3</v>
      </c>
      <c r="Q168" s="30" t="s">
        <v>338</v>
      </c>
      <c r="T168" s="165"/>
      <c r="U168" s="165"/>
      <c r="V168" s="165"/>
      <c r="W168" s="165"/>
    </row>
    <row r="169" spans="1:23" ht="19.5" customHeight="1">
      <c r="A169" s="52" t="s">
        <v>561</v>
      </c>
      <c r="B169" s="228">
        <v>129</v>
      </c>
      <c r="C169" s="231">
        <v>54</v>
      </c>
      <c r="D169" s="230">
        <v>55</v>
      </c>
      <c r="E169" s="228" t="s">
        <v>337</v>
      </c>
      <c r="F169" s="230">
        <v>40</v>
      </c>
      <c r="G169" s="228">
        <v>35</v>
      </c>
      <c r="H169" s="228">
        <v>24</v>
      </c>
      <c r="I169" s="230">
        <f t="shared" si="53"/>
        <v>149</v>
      </c>
      <c r="J169" s="230">
        <f t="shared" si="52"/>
        <v>208</v>
      </c>
      <c r="K169" s="230">
        <f t="shared" si="47"/>
        <v>420</v>
      </c>
      <c r="L169" s="102" t="s">
        <v>496</v>
      </c>
      <c r="M169" s="230">
        <f>NORMSDIST((U$110-K169)/Z$110)*100</f>
        <v>62.425172790601245</v>
      </c>
      <c r="N169" s="230">
        <f>NORMSDIST((V$110-K169)/Z$110)*100</f>
        <v>68.557046213882245</v>
      </c>
      <c r="O169" s="229" t="s">
        <v>338</v>
      </c>
      <c r="P169" s="41">
        <f>Y$109</f>
        <v>79.600000000000009</v>
      </c>
      <c r="Q169" s="30" t="s">
        <v>338</v>
      </c>
      <c r="T169" s="165"/>
      <c r="U169" s="165"/>
      <c r="V169" s="165"/>
      <c r="W169" s="165"/>
    </row>
    <row r="170" spans="1:23" ht="19.5" customHeight="1">
      <c r="A170" s="315" t="s">
        <v>562</v>
      </c>
      <c r="B170" s="341">
        <v>156</v>
      </c>
      <c r="C170" s="231">
        <v>40</v>
      </c>
      <c r="D170" s="230">
        <v>42</v>
      </c>
      <c r="E170" s="228" t="s">
        <v>337</v>
      </c>
      <c r="F170" s="230">
        <v>28</v>
      </c>
      <c r="G170" s="228">
        <v>25</v>
      </c>
      <c r="H170" s="228">
        <v>24</v>
      </c>
      <c r="I170" s="230">
        <f t="shared" si="53"/>
        <v>110</v>
      </c>
      <c r="J170" s="230">
        <f t="shared" si="52"/>
        <v>159</v>
      </c>
      <c r="K170" s="230">
        <f t="shared" si="47"/>
        <v>379</v>
      </c>
      <c r="L170" s="102" t="s">
        <v>496</v>
      </c>
      <c r="M170" s="230">
        <f>NORMSDIST((U$111-K170)/Z$111)*100</f>
        <v>89.127428678740884</v>
      </c>
      <c r="N170" s="230">
        <f>NORMSDIST((V$111-K170)/Z$111)*100</f>
        <v>91.924334076622898</v>
      </c>
      <c r="O170" s="243" t="s">
        <v>345</v>
      </c>
      <c r="P170" s="41">
        <f>Y$110</f>
        <v>68.899999999999991</v>
      </c>
      <c r="Q170" s="30" t="s">
        <v>345</v>
      </c>
      <c r="T170" s="165"/>
      <c r="U170" s="165"/>
      <c r="V170" s="165"/>
      <c r="W170" s="165"/>
    </row>
    <row r="171" spans="1:23" ht="19.5" customHeight="1">
      <c r="A171" s="302" t="s">
        <v>563</v>
      </c>
      <c r="B171" s="238">
        <v>180</v>
      </c>
      <c r="C171" s="231">
        <v>62</v>
      </c>
      <c r="D171" s="230">
        <v>45</v>
      </c>
      <c r="E171" s="228" t="s">
        <v>337</v>
      </c>
      <c r="F171" s="230">
        <v>52</v>
      </c>
      <c r="G171" s="228">
        <v>45</v>
      </c>
      <c r="H171" s="228">
        <v>36</v>
      </c>
      <c r="I171" s="230">
        <f t="shared" si="53"/>
        <v>159</v>
      </c>
      <c r="J171" s="230">
        <f t="shared" si="52"/>
        <v>240</v>
      </c>
      <c r="K171" s="230">
        <f t="shared" si="47"/>
        <v>516</v>
      </c>
      <c r="L171" s="128" t="s">
        <v>500</v>
      </c>
      <c r="M171" s="230">
        <f>NORMSDIST((U$113-K171)/Z$113)*100</f>
        <v>42.726824069695944</v>
      </c>
      <c r="N171" s="230">
        <f>NORMSDIST((V$113-K171)/Z$113)*100</f>
        <v>49.335126980631742</v>
      </c>
      <c r="O171" s="229" t="s">
        <v>338</v>
      </c>
      <c r="P171" s="41">
        <f>Y$113</f>
        <v>68.100000000000009</v>
      </c>
      <c r="Q171" s="30" t="s">
        <v>338</v>
      </c>
      <c r="T171" s="165"/>
      <c r="U171" s="165"/>
      <c r="V171" s="165"/>
      <c r="W171" s="165"/>
    </row>
    <row r="172" spans="1:23" ht="19.5" customHeight="1">
      <c r="A172" s="167" t="s">
        <v>564</v>
      </c>
      <c r="B172" s="177">
        <v>170</v>
      </c>
      <c r="C172" s="231">
        <v>57</v>
      </c>
      <c r="D172" s="230">
        <v>37</v>
      </c>
      <c r="E172" s="228" t="s">
        <v>337</v>
      </c>
      <c r="F172" s="230">
        <v>32</v>
      </c>
      <c r="G172" s="228">
        <v>30</v>
      </c>
      <c r="H172" s="228">
        <v>24</v>
      </c>
      <c r="I172" s="230">
        <f t="shared" si="53"/>
        <v>126</v>
      </c>
      <c r="J172" s="230">
        <f t="shared" si="52"/>
        <v>180</v>
      </c>
      <c r="K172" s="230">
        <f t="shared" si="47"/>
        <v>422</v>
      </c>
      <c r="L172" s="102" t="s">
        <v>502</v>
      </c>
      <c r="M172" s="230">
        <f>NORMSDIST((U$114-K172)/Z$114)*100</f>
        <v>72.016553640029429</v>
      </c>
      <c r="N172" s="230">
        <f>NORMSDIST((V$114-K172)/Z$114)*100</f>
        <v>77.337264762313168</v>
      </c>
      <c r="O172" s="243" t="s">
        <v>349</v>
      </c>
      <c r="P172" s="41">
        <f>Y$114</f>
        <v>83.3</v>
      </c>
      <c r="Q172" s="30" t="s">
        <v>338</v>
      </c>
      <c r="T172" s="165"/>
      <c r="U172" s="165"/>
      <c r="V172" s="165"/>
      <c r="W172" s="165"/>
    </row>
    <row r="173" spans="1:23" ht="19.5" customHeight="1">
      <c r="A173" s="200" t="s">
        <v>565</v>
      </c>
      <c r="B173" s="201">
        <v>161</v>
      </c>
      <c r="C173" s="231"/>
      <c r="D173" s="230"/>
      <c r="E173" s="228" t="s">
        <v>337</v>
      </c>
      <c r="F173" s="230"/>
      <c r="G173" s="228"/>
      <c r="H173" s="228"/>
      <c r="I173" s="230">
        <f t="shared" si="53"/>
        <v>0</v>
      </c>
      <c r="J173" s="230">
        <f t="shared" si="52"/>
        <v>0</v>
      </c>
      <c r="K173" s="230">
        <f t="shared" si="47"/>
        <v>161</v>
      </c>
      <c r="L173" s="102" t="s">
        <v>502</v>
      </c>
      <c r="M173" s="230">
        <f>NORMSDIST((U$114-K173)/Z$114)*100</f>
        <v>99.999959580988488</v>
      </c>
      <c r="N173" s="230">
        <f>NORMSDIST((V$114-K173)/Z$114)*100</f>
        <v>99.999983017325931</v>
      </c>
      <c r="O173" s="243"/>
      <c r="P173" s="41">
        <f>Y$114</f>
        <v>83.3</v>
      </c>
      <c r="Q173" s="30" t="s">
        <v>338</v>
      </c>
      <c r="T173" s="165"/>
      <c r="U173" s="165"/>
      <c r="V173" s="165"/>
      <c r="W173" s="165"/>
    </row>
    <row r="174" spans="1:23" ht="19.5" customHeight="1">
      <c r="G174">
        <f>AVERAGE(G41:G173)</f>
        <v>62.536000000000001</v>
      </c>
      <c r="H174">
        <f>AVERAGE(H41:H173)</f>
        <v>60.79032258064516</v>
      </c>
      <c r="T174" s="165"/>
      <c r="U174" s="165"/>
      <c r="V174" s="165"/>
      <c r="W174" s="165"/>
    </row>
    <row r="175" spans="1:23" ht="19.5" customHeight="1">
      <c r="T175" s="165"/>
      <c r="U175" s="165"/>
      <c r="V175" s="165"/>
      <c r="W175" s="165"/>
    </row>
    <row r="176" spans="1:23" ht="19.5" customHeight="1">
      <c r="T176" s="165"/>
      <c r="U176" s="165"/>
      <c r="V176" s="165"/>
      <c r="W176" s="165"/>
    </row>
    <row r="177" spans="20:23" ht="19.5" customHeight="1">
      <c r="T177" s="165"/>
      <c r="U177" s="165"/>
      <c r="V177" s="165"/>
      <c r="W177" s="165"/>
    </row>
    <row r="178" spans="20:23" ht="19.5" customHeight="1">
      <c r="T178" s="165"/>
      <c r="U178" s="165"/>
      <c r="V178" s="165"/>
      <c r="W178" s="165"/>
    </row>
    <row r="179" spans="20:23" ht="19.5" customHeight="1">
      <c r="T179" s="165"/>
      <c r="U179" s="165"/>
      <c r="V179" s="165"/>
      <c r="W179" s="165"/>
    </row>
    <row r="180" spans="20:23" ht="19.5" customHeight="1">
      <c r="T180" s="165"/>
      <c r="U180" s="165"/>
      <c r="V180" s="165"/>
      <c r="W180" s="165"/>
    </row>
    <row r="181" spans="20:23" ht="19.5" customHeight="1">
      <c r="T181" s="165"/>
      <c r="U181" s="165"/>
      <c r="V181" s="165"/>
      <c r="W181" s="165"/>
    </row>
    <row r="182" spans="20:23" ht="19.5" customHeight="1">
      <c r="T182" s="165"/>
      <c r="U182" s="165"/>
      <c r="V182" s="165"/>
      <c r="W182" s="165"/>
    </row>
    <row r="183" spans="20:23" ht="19.5" customHeight="1">
      <c r="T183" s="165"/>
      <c r="U183" s="165"/>
      <c r="V183" s="165"/>
      <c r="W183" s="165"/>
    </row>
    <row r="184" spans="20:23" ht="19.5" customHeight="1">
      <c r="T184" s="165"/>
      <c r="U184" s="165"/>
      <c r="V184" s="165"/>
      <c r="W184" s="165"/>
    </row>
    <row r="185" spans="20:23" ht="19.5" customHeight="1">
      <c r="T185" s="165"/>
      <c r="U185" s="165"/>
      <c r="V185" s="165"/>
      <c r="W185" s="165"/>
    </row>
    <row r="186" spans="20:23" ht="19.5" customHeight="1">
      <c r="T186" s="165"/>
      <c r="U186" s="165"/>
      <c r="V186" s="165"/>
      <c r="W186" s="165"/>
    </row>
    <row r="187" spans="20:23" ht="19.5" customHeight="1">
      <c r="T187" s="165"/>
      <c r="U187" s="165"/>
      <c r="V187" s="165"/>
      <c r="W187" s="165"/>
    </row>
    <row r="188" spans="20:23" ht="19.5" customHeight="1">
      <c r="T188" s="165"/>
      <c r="U188" s="165"/>
      <c r="V188" s="165"/>
      <c r="W188" s="165"/>
    </row>
    <row r="189" spans="20:23" ht="19.5" customHeight="1">
      <c r="T189" s="165"/>
      <c r="U189" s="165"/>
      <c r="V189" s="165"/>
      <c r="W189" s="165"/>
    </row>
    <row r="190" spans="20:23" ht="19.5" customHeight="1">
      <c r="T190" s="165"/>
      <c r="U190" s="165"/>
      <c r="V190" s="165"/>
      <c r="W190" s="165"/>
    </row>
    <row r="191" spans="20:23" ht="19.5" customHeight="1">
      <c r="T191" s="165"/>
      <c r="U191" s="165"/>
      <c r="V191" s="165"/>
      <c r="W191" s="165"/>
    </row>
    <row r="192" spans="20:23" ht="19.5" customHeight="1">
      <c r="T192" s="165"/>
      <c r="U192" s="165"/>
      <c r="V192" s="165"/>
      <c r="W192" s="165"/>
    </row>
    <row r="193" spans="20:23" ht="19.5" customHeight="1">
      <c r="T193" s="165"/>
      <c r="U193" s="165"/>
      <c r="V193" s="165"/>
      <c r="W193" s="165"/>
    </row>
    <row r="194" spans="20:23" ht="19.5" customHeight="1">
      <c r="T194" s="165"/>
      <c r="U194" s="165"/>
      <c r="V194" s="165"/>
      <c r="W194" s="165"/>
    </row>
    <row r="195" spans="20:23" ht="19.5" customHeight="1">
      <c r="T195" s="165"/>
      <c r="U195" s="165"/>
      <c r="V195" s="165"/>
      <c r="W195" s="165"/>
    </row>
    <row r="196" spans="20:23" ht="19.5" customHeight="1">
      <c r="T196" s="165"/>
      <c r="U196" s="165"/>
      <c r="V196" s="165"/>
      <c r="W196" s="165"/>
    </row>
    <row r="197" spans="20:23" ht="19.5" customHeight="1">
      <c r="T197" s="165"/>
      <c r="U197" s="165"/>
      <c r="V197" s="165"/>
      <c r="W197" s="165"/>
    </row>
    <row r="198" spans="20:23" ht="19.5" customHeight="1">
      <c r="T198" s="165"/>
      <c r="U198" s="165"/>
      <c r="V198" s="165"/>
      <c r="W198" s="165"/>
    </row>
    <row r="199" spans="20:23" ht="19.5" customHeight="1">
      <c r="T199" s="165"/>
      <c r="U199" s="165"/>
      <c r="V199" s="165"/>
      <c r="W199" s="165"/>
    </row>
    <row r="200" spans="20:23" ht="19.5" customHeight="1">
      <c r="T200" s="165"/>
      <c r="U200" s="165"/>
      <c r="V200" s="165"/>
      <c r="W200" s="165"/>
    </row>
    <row r="201" spans="20:23" ht="19.5" customHeight="1">
      <c r="T201" s="165"/>
      <c r="U201" s="165"/>
      <c r="V201" s="165"/>
      <c r="W201" s="165"/>
    </row>
    <row r="202" spans="20:23" ht="19.5" customHeight="1">
      <c r="T202" s="165"/>
      <c r="U202" s="165"/>
      <c r="V202" s="165"/>
      <c r="W202" s="165"/>
    </row>
    <row r="203" spans="20:23" ht="19.5" customHeight="1">
      <c r="T203" s="165"/>
      <c r="U203" s="165"/>
      <c r="V203" s="165"/>
      <c r="W203" s="165"/>
    </row>
    <row r="204" spans="20:23" ht="19.5" customHeight="1">
      <c r="T204" s="165"/>
      <c r="U204" s="165"/>
      <c r="V204" s="165"/>
      <c r="W204" s="165"/>
    </row>
    <row r="205" spans="20:23" ht="19.5" customHeight="1">
      <c r="T205" s="165"/>
      <c r="U205" s="165"/>
      <c r="V205" s="165"/>
      <c r="W205" s="165"/>
    </row>
    <row r="206" spans="20:23" ht="19.5" customHeight="1">
      <c r="T206" s="165"/>
      <c r="U206" s="165"/>
      <c r="V206" s="165"/>
      <c r="W206" s="165"/>
    </row>
    <row r="207" spans="20:23" ht="19.5" customHeight="1">
      <c r="T207" s="165"/>
      <c r="U207" s="165"/>
      <c r="V207" s="165"/>
      <c r="W207" s="165"/>
    </row>
    <row r="208" spans="20:23" ht="19.5" customHeight="1">
      <c r="T208" s="165"/>
      <c r="U208" s="165"/>
      <c r="V208" s="165"/>
      <c r="W208" s="165"/>
    </row>
    <row r="209" spans="20:23" ht="19.5" customHeight="1">
      <c r="T209" s="165"/>
      <c r="U209" s="165"/>
      <c r="V209" s="165"/>
      <c r="W209" s="165"/>
    </row>
    <row r="210" spans="20:23" ht="19.5" customHeight="1">
      <c r="T210" s="165"/>
      <c r="U210" s="165"/>
      <c r="V210" s="165"/>
      <c r="W210" s="165"/>
    </row>
    <row r="211" spans="20:23" ht="19.5" customHeight="1">
      <c r="T211" s="165"/>
      <c r="U211" s="165"/>
      <c r="V211" s="165"/>
      <c r="W211" s="165"/>
    </row>
    <row r="212" spans="20:23" ht="19.5" customHeight="1">
      <c r="T212" s="165"/>
      <c r="U212" s="165"/>
      <c r="V212" s="165"/>
      <c r="W212" s="165"/>
    </row>
    <row r="213" spans="20:23" ht="19.5" customHeight="1">
      <c r="T213" s="165"/>
      <c r="U213" s="165"/>
      <c r="V213" s="165"/>
      <c r="W213" s="165"/>
    </row>
    <row r="214" spans="20:23" ht="19.5" customHeight="1">
      <c r="T214" s="165"/>
      <c r="U214" s="165"/>
      <c r="V214" s="165"/>
      <c r="W214" s="165"/>
    </row>
    <row r="215" spans="20:23" ht="19.5" customHeight="1">
      <c r="T215" s="165"/>
      <c r="U215" s="165"/>
      <c r="V215" s="165"/>
      <c r="W215" s="165"/>
    </row>
    <row r="216" spans="20:23" ht="19.5" customHeight="1">
      <c r="T216" s="165"/>
      <c r="U216" s="165"/>
      <c r="V216" s="165"/>
      <c r="W216" s="165"/>
    </row>
    <row r="217" spans="20:23" ht="19.5" customHeight="1">
      <c r="T217" s="165"/>
      <c r="U217" s="165"/>
      <c r="V217" s="165"/>
      <c r="W217" s="165"/>
    </row>
    <row r="218" spans="20:23" ht="19.5" customHeight="1">
      <c r="T218" s="165"/>
      <c r="U218" s="165"/>
      <c r="V218" s="165"/>
      <c r="W218" s="165"/>
    </row>
    <row r="219" spans="20:23" ht="19.5" customHeight="1"/>
    <row r="220" spans="20:23" ht="19.5" customHeight="1"/>
    <row r="221" spans="20:23" ht="19.5" customHeight="1"/>
    <row r="222" spans="20:23" ht="19.5" customHeight="1"/>
    <row r="223" spans="20:23" ht="19.5" customHeight="1"/>
    <row r="224" spans="20:23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</sheetData>
  <mergeCells count="6">
    <mergeCell ref="S116:V116"/>
    <mergeCell ref="A1:O1"/>
    <mergeCell ref="M5:N5"/>
    <mergeCell ref="T5:V5"/>
    <mergeCell ref="M42:N42"/>
    <mergeCell ref="U42:V42"/>
  </mergeCells>
  <phoneticPr fontId="9"/>
  <pageMargins left="0.7" right="0.7" top="0.75" bottom="0.75" header="0.3" footer="0.3"/>
  <pageSetup paperSize="9" orientation="portrait" r:id="rId1"/>
  <ignoredErrors>
    <ignoredError sqref="R26:R27 R23:R24 R16:R17 R43:R44 R49:R52 R47:R48 R45:R46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AF104"/>
  <sheetViews>
    <sheetView topLeftCell="I13" workbookViewId="0">
      <selection activeCell="Y6" sqref="Y6"/>
    </sheetView>
  </sheetViews>
  <sheetFormatPr defaultColWidth="9" defaultRowHeight="13.5"/>
  <cols>
    <col min="1" max="1" width="6.5" style="53" customWidth="1"/>
    <col min="2" max="2" width="11.875" style="53" customWidth="1"/>
    <col min="3" max="3" width="4.625" style="53" customWidth="1"/>
    <col min="4" max="9" width="3.375" style="53" customWidth="1"/>
    <col min="10" max="13" width="9" style="53"/>
    <col min="14" max="14" width="5.375" style="53" customWidth="1"/>
    <col min="15" max="15" width="6.625" style="53" customWidth="1"/>
    <col min="16" max="17" width="13.75" style="53" customWidth="1"/>
    <col min="18" max="18" width="19.625" style="53" customWidth="1"/>
    <col min="19" max="19" width="10.875" style="53" customWidth="1"/>
    <col min="20" max="21" width="9" style="53"/>
    <col min="22" max="22" width="3.875" style="53" customWidth="1"/>
    <col min="23" max="24" width="6.25" style="53" customWidth="1"/>
    <col min="25" max="32" width="7.25" style="53" customWidth="1"/>
    <col min="33" max="16384" width="9" style="53"/>
  </cols>
  <sheetData>
    <row r="1" spans="1:32" ht="24">
      <c r="A1" s="678" t="s">
        <v>624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387"/>
      <c r="V1" s="387"/>
    </row>
    <row r="2" spans="1:32" ht="20.100000000000001" customHeight="1"/>
    <row r="3" spans="1:32" ht="20.100000000000001" customHeight="1"/>
    <row r="4" spans="1:32" ht="20.100000000000001" customHeight="1" thickBot="1">
      <c r="S4" s="53" t="s">
        <v>567</v>
      </c>
      <c r="U4" s="10" t="s">
        <v>568</v>
      </c>
    </row>
    <row r="5" spans="1:32" ht="20.100000000000001" customHeight="1" thickBot="1">
      <c r="B5" s="379" t="s">
        <v>324</v>
      </c>
      <c r="C5" s="379"/>
      <c r="D5" s="626" t="s">
        <v>625</v>
      </c>
      <c r="E5" s="631"/>
      <c r="F5" s="631"/>
      <c r="G5" s="631"/>
      <c r="H5" s="631"/>
      <c r="I5" s="627"/>
      <c r="J5" s="227" t="s">
        <v>571</v>
      </c>
      <c r="K5" s="227" t="s">
        <v>572</v>
      </c>
      <c r="L5" s="243" t="s">
        <v>573</v>
      </c>
      <c r="M5" s="243" t="s">
        <v>328</v>
      </c>
      <c r="N5" s="8"/>
      <c r="O5" s="219"/>
      <c r="P5" s="220" t="s">
        <v>626</v>
      </c>
      <c r="Q5" s="221" t="s">
        <v>627</v>
      </c>
      <c r="R5" s="8" t="s">
        <v>628</v>
      </c>
      <c r="S5" s="8" t="s">
        <v>575</v>
      </c>
      <c r="U5" s="379" t="s">
        <v>324</v>
      </c>
      <c r="V5" s="379"/>
      <c r="W5" s="243" t="s">
        <v>81</v>
      </c>
      <c r="X5" s="666" t="s">
        <v>629</v>
      </c>
      <c r="Y5" s="667"/>
      <c r="Z5" s="668"/>
      <c r="AA5" s="666" t="s">
        <v>630</v>
      </c>
      <c r="AB5" s="667"/>
      <c r="AC5" s="668"/>
      <c r="AD5" s="666" t="s">
        <v>631</v>
      </c>
      <c r="AE5" s="667"/>
      <c r="AF5" s="668"/>
    </row>
    <row r="6" spans="1:32" ht="20.100000000000001" customHeight="1" thickTop="1">
      <c r="B6" s="379" t="s">
        <v>14</v>
      </c>
      <c r="C6" s="379" t="s">
        <v>339</v>
      </c>
      <c r="D6" s="679">
        <v>773</v>
      </c>
      <c r="E6" s="680"/>
      <c r="F6" s="680"/>
      <c r="G6" s="680"/>
      <c r="H6" s="680"/>
      <c r="I6" s="681"/>
      <c r="J6" s="54">
        <v>2.52</v>
      </c>
      <c r="K6" s="54">
        <v>1.62</v>
      </c>
      <c r="L6" s="16">
        <f t="shared" ref="L6:L22" si="0">(FIXED(1/K6,3))*100</f>
        <v>61.7</v>
      </c>
      <c r="M6" s="103">
        <v>50</v>
      </c>
      <c r="N6" s="8"/>
      <c r="O6" s="217" t="s">
        <v>82</v>
      </c>
      <c r="P6" s="186">
        <v>70</v>
      </c>
      <c r="Q6" s="218">
        <v>72</v>
      </c>
      <c r="R6" s="8">
        <v>109.9</v>
      </c>
      <c r="S6" s="241">
        <v>55</v>
      </c>
      <c r="U6" s="379" t="s">
        <v>14</v>
      </c>
      <c r="V6" s="379" t="s">
        <v>339</v>
      </c>
      <c r="W6" s="187">
        <v>263</v>
      </c>
      <c r="X6" s="241">
        <v>199.1</v>
      </c>
      <c r="Y6" s="115">
        <f>R6+S6</f>
        <v>164.9</v>
      </c>
      <c r="Z6" s="74">
        <f>W6+(X6+Y6)*1.4</f>
        <v>772.59999999999991</v>
      </c>
      <c r="AA6" s="241">
        <v>187.5</v>
      </c>
      <c r="AB6" s="115">
        <v>173.5</v>
      </c>
      <c r="AC6" s="74">
        <f t="shared" ref="AC6:AC19" si="1">W6+(AA6+AB6)*1.4</f>
        <v>768.4</v>
      </c>
      <c r="AD6" s="241">
        <v>157.30000000000001</v>
      </c>
      <c r="AE6" s="115">
        <v>169.7</v>
      </c>
      <c r="AF6" s="74">
        <f>W6+(AD6+AE6)*1.4</f>
        <v>720.8</v>
      </c>
    </row>
    <row r="7" spans="1:32" ht="20.100000000000001" customHeight="1">
      <c r="B7" s="379" t="s">
        <v>14</v>
      </c>
      <c r="C7" s="379" t="s">
        <v>343</v>
      </c>
      <c r="D7" s="679">
        <v>769</v>
      </c>
      <c r="E7" s="680"/>
      <c r="F7" s="680"/>
      <c r="G7" s="680"/>
      <c r="H7" s="680"/>
      <c r="I7" s="681"/>
      <c r="J7" s="54">
        <v>2.23</v>
      </c>
      <c r="K7" s="54">
        <v>1.69</v>
      </c>
      <c r="L7" s="16">
        <f t="shared" si="0"/>
        <v>59.199999999999996</v>
      </c>
      <c r="M7" s="103">
        <v>50</v>
      </c>
      <c r="N7" s="17"/>
      <c r="O7" s="207" t="s">
        <v>83</v>
      </c>
      <c r="P7" s="115">
        <v>56</v>
      </c>
      <c r="Q7" s="209">
        <v>58</v>
      </c>
      <c r="R7" s="17"/>
      <c r="S7" s="103">
        <v>50</v>
      </c>
      <c r="U7" s="379" t="s">
        <v>14</v>
      </c>
      <c r="V7" s="379" t="s">
        <v>343</v>
      </c>
      <c r="W7" s="187">
        <v>281</v>
      </c>
      <c r="X7" s="241">
        <v>188.8</v>
      </c>
      <c r="Y7" s="115">
        <f>R6+S7</f>
        <v>159.9</v>
      </c>
      <c r="Z7" s="74">
        <f t="shared" ref="Z7:Z22" si="2">W7+(X7+Y7)*1.4</f>
        <v>769.18000000000006</v>
      </c>
      <c r="AA7" s="241">
        <v>180.3</v>
      </c>
      <c r="AB7" s="115">
        <v>168.5</v>
      </c>
      <c r="AC7" s="74">
        <f t="shared" si="1"/>
        <v>769.31999999999994</v>
      </c>
      <c r="AD7" s="241">
        <v>151.80000000000001</v>
      </c>
      <c r="AE7" s="115">
        <v>164.7</v>
      </c>
      <c r="AF7" s="74">
        <f t="shared" ref="AF7:AF22" si="3">W7+(AD7+AE7)*1.4</f>
        <v>724.09999999999991</v>
      </c>
    </row>
    <row r="8" spans="1:32" ht="20.100000000000001" customHeight="1">
      <c r="B8" s="379" t="s">
        <v>16</v>
      </c>
      <c r="C8" s="379" t="s">
        <v>339</v>
      </c>
      <c r="D8" s="679">
        <v>767</v>
      </c>
      <c r="E8" s="680"/>
      <c r="F8" s="680"/>
      <c r="G8" s="680"/>
      <c r="H8" s="680"/>
      <c r="I8" s="681"/>
      <c r="J8" s="54">
        <v>2.12</v>
      </c>
      <c r="K8" s="54">
        <v>1.55</v>
      </c>
      <c r="L8" s="16">
        <f t="shared" si="0"/>
        <v>64.5</v>
      </c>
      <c r="M8" s="103">
        <v>50</v>
      </c>
      <c r="N8" s="17"/>
      <c r="O8" s="207" t="s">
        <v>84</v>
      </c>
      <c r="P8" s="115">
        <v>61</v>
      </c>
      <c r="Q8" s="209">
        <v>55</v>
      </c>
      <c r="R8" s="17"/>
      <c r="S8" s="103">
        <v>55</v>
      </c>
      <c r="U8" s="379" t="s">
        <v>16</v>
      </c>
      <c r="V8" s="379" t="s">
        <v>339</v>
      </c>
      <c r="W8" s="81">
        <v>261</v>
      </c>
      <c r="X8" s="25">
        <v>196.8</v>
      </c>
      <c r="Y8" s="107">
        <f>R6+S8</f>
        <v>164.9</v>
      </c>
      <c r="Z8" s="74">
        <f t="shared" si="2"/>
        <v>767.38000000000011</v>
      </c>
      <c r="AA8" s="25">
        <v>184.3</v>
      </c>
      <c r="AB8" s="107">
        <v>173.5</v>
      </c>
      <c r="AC8" s="74">
        <f t="shared" si="1"/>
        <v>761.92</v>
      </c>
      <c r="AD8" s="25">
        <v>164.1</v>
      </c>
      <c r="AE8" s="107">
        <v>169.7</v>
      </c>
      <c r="AF8" s="74">
        <f t="shared" si="3"/>
        <v>728.31999999999994</v>
      </c>
    </row>
    <row r="9" spans="1:32" ht="20.100000000000001" customHeight="1">
      <c r="B9" s="379" t="s">
        <v>16</v>
      </c>
      <c r="C9" s="379" t="s">
        <v>343</v>
      </c>
      <c r="D9" s="679">
        <v>760</v>
      </c>
      <c r="E9" s="680"/>
      <c r="F9" s="680"/>
      <c r="G9" s="680"/>
      <c r="H9" s="680"/>
      <c r="I9" s="681"/>
      <c r="J9" s="54">
        <v>1.53</v>
      </c>
      <c r="K9" s="54">
        <v>1.29</v>
      </c>
      <c r="L9" s="16">
        <f t="shared" si="0"/>
        <v>77.5</v>
      </c>
      <c r="M9" s="103">
        <v>50</v>
      </c>
      <c r="N9" s="17"/>
      <c r="O9" s="207" t="s">
        <v>85</v>
      </c>
      <c r="P9" s="185">
        <v>60</v>
      </c>
      <c r="Q9" s="208">
        <v>60</v>
      </c>
      <c r="R9" s="17"/>
      <c r="S9" s="103">
        <v>50</v>
      </c>
      <c r="U9" s="379" t="s">
        <v>16</v>
      </c>
      <c r="V9" s="379" t="s">
        <v>343</v>
      </c>
      <c r="W9" s="81">
        <v>275</v>
      </c>
      <c r="X9" s="25">
        <v>186.2</v>
      </c>
      <c r="Y9" s="107">
        <f>R6+S9</f>
        <v>159.9</v>
      </c>
      <c r="Z9" s="74">
        <f t="shared" si="2"/>
        <v>759.54</v>
      </c>
      <c r="AA9" s="25">
        <v>181.8</v>
      </c>
      <c r="AB9" s="107">
        <v>168.5</v>
      </c>
      <c r="AC9" s="74">
        <f t="shared" si="1"/>
        <v>765.42</v>
      </c>
      <c r="AD9" s="25">
        <v>164.1</v>
      </c>
      <c r="AE9" s="107">
        <v>164.7</v>
      </c>
      <c r="AF9" s="74">
        <f t="shared" si="3"/>
        <v>735.31999999999994</v>
      </c>
    </row>
    <row r="10" spans="1:32" ht="20.100000000000001" customHeight="1" thickBot="1">
      <c r="B10" s="379" t="s">
        <v>20</v>
      </c>
      <c r="C10" s="379" t="s">
        <v>339</v>
      </c>
      <c r="D10" s="679">
        <v>783</v>
      </c>
      <c r="E10" s="680"/>
      <c r="F10" s="680"/>
      <c r="G10" s="680"/>
      <c r="H10" s="680"/>
      <c r="I10" s="681"/>
      <c r="J10" s="54">
        <v>1.81</v>
      </c>
      <c r="K10" s="54">
        <v>1.6</v>
      </c>
      <c r="L10" s="16">
        <f t="shared" si="0"/>
        <v>62.5</v>
      </c>
      <c r="M10" s="103">
        <v>50</v>
      </c>
      <c r="N10" s="17"/>
      <c r="O10" s="210" t="s">
        <v>86</v>
      </c>
      <c r="P10" s="211">
        <v>63</v>
      </c>
      <c r="Q10" s="212">
        <v>58</v>
      </c>
      <c r="R10" s="17"/>
      <c r="S10" s="103">
        <v>50</v>
      </c>
      <c r="U10" s="379" t="s">
        <v>20</v>
      </c>
      <c r="V10" s="379" t="s">
        <v>339</v>
      </c>
      <c r="W10" s="81">
        <v>281</v>
      </c>
      <c r="X10" s="25">
        <v>198.4</v>
      </c>
      <c r="Y10" s="107">
        <f>R6+S10</f>
        <v>159.9</v>
      </c>
      <c r="Z10" s="74">
        <f t="shared" si="2"/>
        <v>782.62</v>
      </c>
      <c r="AA10" s="25">
        <v>180.3</v>
      </c>
      <c r="AB10" s="107">
        <v>168.5</v>
      </c>
      <c r="AC10" s="74">
        <f t="shared" si="1"/>
        <v>769.31999999999994</v>
      </c>
      <c r="AD10" s="25">
        <v>162.30000000000001</v>
      </c>
      <c r="AE10" s="107">
        <v>164.7</v>
      </c>
      <c r="AF10" s="74">
        <f t="shared" si="3"/>
        <v>738.8</v>
      </c>
    </row>
    <row r="11" spans="1:32" ht="20.100000000000001" customHeight="1">
      <c r="B11" s="379" t="s">
        <v>20</v>
      </c>
      <c r="C11" s="379" t="s">
        <v>343</v>
      </c>
      <c r="D11" s="679">
        <v>765</v>
      </c>
      <c r="E11" s="680"/>
      <c r="F11" s="680"/>
      <c r="G11" s="680"/>
      <c r="H11" s="680"/>
      <c r="I11" s="681"/>
      <c r="J11" s="54">
        <v>1.83</v>
      </c>
      <c r="K11" s="54">
        <v>1.68</v>
      </c>
      <c r="L11" s="16">
        <f t="shared" si="0"/>
        <v>59.5</v>
      </c>
      <c r="M11" s="103">
        <v>50</v>
      </c>
      <c r="N11" s="17"/>
      <c r="O11" s="17"/>
      <c r="P11" s="17"/>
      <c r="Q11" s="17"/>
      <c r="R11" s="17"/>
      <c r="S11" s="103">
        <v>45</v>
      </c>
      <c r="U11" s="379" t="s">
        <v>20</v>
      </c>
      <c r="V11" s="379" t="s">
        <v>343</v>
      </c>
      <c r="W11" s="81">
        <v>281</v>
      </c>
      <c r="X11" s="25">
        <v>191</v>
      </c>
      <c r="Y11" s="107">
        <f>R6+S11</f>
        <v>154.9</v>
      </c>
      <c r="Z11" s="74">
        <f t="shared" si="2"/>
        <v>765.26</v>
      </c>
      <c r="AA11" s="25">
        <v>181.8</v>
      </c>
      <c r="AB11" s="107">
        <v>163.5</v>
      </c>
      <c r="AC11" s="74">
        <f t="shared" si="1"/>
        <v>764.42</v>
      </c>
      <c r="AD11" s="25">
        <v>158.30000000000001</v>
      </c>
      <c r="AE11" s="107">
        <v>159.69999999999999</v>
      </c>
      <c r="AF11" s="74">
        <f t="shared" si="3"/>
        <v>726.2</v>
      </c>
    </row>
    <row r="12" spans="1:32" ht="20.100000000000001" customHeight="1">
      <c r="B12" s="379" t="s">
        <v>580</v>
      </c>
      <c r="C12" s="379" t="s">
        <v>339</v>
      </c>
      <c r="D12" s="679">
        <v>779</v>
      </c>
      <c r="E12" s="680"/>
      <c r="F12" s="680"/>
      <c r="G12" s="680"/>
      <c r="H12" s="680"/>
      <c r="I12" s="681"/>
      <c r="J12" s="54">
        <v>2.35</v>
      </c>
      <c r="K12" s="54">
        <v>1.76</v>
      </c>
      <c r="L12" s="16">
        <f t="shared" si="0"/>
        <v>56.8</v>
      </c>
      <c r="M12" s="103">
        <v>50</v>
      </c>
      <c r="N12" s="17"/>
      <c r="O12" s="17"/>
      <c r="P12" s="17"/>
      <c r="Q12" s="17"/>
      <c r="R12" s="17"/>
      <c r="S12" s="103">
        <v>47</v>
      </c>
      <c r="U12" s="379" t="s">
        <v>580</v>
      </c>
      <c r="V12" s="379" t="s">
        <v>339</v>
      </c>
      <c r="W12" s="81">
        <v>264</v>
      </c>
      <c r="X12" s="25">
        <v>210.6</v>
      </c>
      <c r="Y12" s="107">
        <f>R6+S12</f>
        <v>156.9</v>
      </c>
      <c r="Z12" s="74">
        <f t="shared" si="2"/>
        <v>778.5</v>
      </c>
      <c r="AA12" s="25">
        <v>171.5</v>
      </c>
      <c r="AB12" s="107">
        <v>165.5</v>
      </c>
      <c r="AC12" s="74">
        <f t="shared" si="1"/>
        <v>735.8</v>
      </c>
      <c r="AD12" s="25">
        <v>164.1</v>
      </c>
      <c r="AE12" s="107">
        <v>161.69999999999999</v>
      </c>
      <c r="AF12" s="74">
        <f t="shared" si="3"/>
        <v>720.11999999999989</v>
      </c>
    </row>
    <row r="13" spans="1:32" ht="20.100000000000001" customHeight="1" thickBot="1">
      <c r="B13" s="379" t="s">
        <v>22</v>
      </c>
      <c r="C13" s="379" t="s">
        <v>343</v>
      </c>
      <c r="D13" s="679">
        <v>773</v>
      </c>
      <c r="E13" s="680"/>
      <c r="F13" s="680"/>
      <c r="G13" s="680"/>
      <c r="H13" s="680"/>
      <c r="I13" s="681"/>
      <c r="J13" s="54">
        <v>1.91</v>
      </c>
      <c r="K13" s="54">
        <v>1.58</v>
      </c>
      <c r="L13" s="16">
        <f t="shared" si="0"/>
        <v>63.3</v>
      </c>
      <c r="M13" s="103">
        <v>50</v>
      </c>
      <c r="N13" s="17"/>
      <c r="O13" s="17"/>
      <c r="P13" s="17"/>
      <c r="Q13" s="17"/>
      <c r="R13" s="17"/>
      <c r="S13" s="103">
        <v>43</v>
      </c>
      <c r="U13" s="379" t="s">
        <v>22</v>
      </c>
      <c r="V13" s="379" t="s">
        <v>343</v>
      </c>
      <c r="W13" s="81">
        <v>275</v>
      </c>
      <c r="X13" s="25">
        <v>202.7</v>
      </c>
      <c r="Y13" s="107">
        <f>R6+S13</f>
        <v>152.9</v>
      </c>
      <c r="Z13" s="74">
        <f t="shared" si="2"/>
        <v>772.83999999999992</v>
      </c>
      <c r="AA13" s="25">
        <v>165.1</v>
      </c>
      <c r="AB13" s="107">
        <v>161.5</v>
      </c>
      <c r="AC13" s="74">
        <f t="shared" si="1"/>
        <v>732.24</v>
      </c>
      <c r="AD13" s="25">
        <v>155.5</v>
      </c>
      <c r="AE13" s="107">
        <v>157.69999999999999</v>
      </c>
      <c r="AF13" s="74">
        <f t="shared" si="3"/>
        <v>713.48</v>
      </c>
    </row>
    <row r="14" spans="1:32" ht="20.100000000000001" customHeight="1" thickBot="1">
      <c r="B14" s="379" t="s">
        <v>23</v>
      </c>
      <c r="C14" s="379" t="s">
        <v>339</v>
      </c>
      <c r="D14" s="679">
        <v>751</v>
      </c>
      <c r="E14" s="680"/>
      <c r="F14" s="680"/>
      <c r="G14" s="680"/>
      <c r="H14" s="680"/>
      <c r="I14" s="681"/>
      <c r="J14" s="54">
        <v>1.41</v>
      </c>
      <c r="K14" s="54">
        <v>1.29</v>
      </c>
      <c r="L14" s="16">
        <f t="shared" si="0"/>
        <v>77.5</v>
      </c>
      <c r="M14" s="103">
        <v>50</v>
      </c>
      <c r="N14" s="17"/>
      <c r="O14" s="682" t="s">
        <v>632</v>
      </c>
      <c r="P14" s="683"/>
      <c r="Q14" s="17"/>
      <c r="R14" s="17"/>
      <c r="S14" s="103">
        <v>42</v>
      </c>
      <c r="U14" s="379" t="s">
        <v>23</v>
      </c>
      <c r="V14" s="379" t="s">
        <v>339</v>
      </c>
      <c r="W14" s="81">
        <v>250</v>
      </c>
      <c r="X14" s="25">
        <v>206.3</v>
      </c>
      <c r="Y14" s="107">
        <f>R6+S14</f>
        <v>151.9</v>
      </c>
      <c r="Z14" s="74">
        <f t="shared" si="2"/>
        <v>751.48</v>
      </c>
      <c r="AA14" s="25">
        <v>183</v>
      </c>
      <c r="AB14" s="107">
        <v>160.5</v>
      </c>
      <c r="AC14" s="74">
        <f t="shared" si="1"/>
        <v>730.9</v>
      </c>
      <c r="AD14" s="25">
        <v>159.80000000000001</v>
      </c>
      <c r="AE14" s="107">
        <v>161.69999999999999</v>
      </c>
      <c r="AF14" s="74">
        <f t="shared" si="3"/>
        <v>700.09999999999991</v>
      </c>
    </row>
    <row r="15" spans="1:32" ht="20.100000000000001" customHeight="1" thickTop="1">
      <c r="B15" s="379" t="s">
        <v>23</v>
      </c>
      <c r="C15" s="379" t="s">
        <v>343</v>
      </c>
      <c r="D15" s="679">
        <v>752</v>
      </c>
      <c r="E15" s="680"/>
      <c r="F15" s="680"/>
      <c r="G15" s="680"/>
      <c r="H15" s="680"/>
      <c r="I15" s="681"/>
      <c r="J15" s="54">
        <v>1.56</v>
      </c>
      <c r="K15" s="54">
        <v>1.5</v>
      </c>
      <c r="L15" s="16">
        <f t="shared" si="0"/>
        <v>66.7</v>
      </c>
      <c r="M15" s="103">
        <v>50</v>
      </c>
      <c r="N15" s="17"/>
      <c r="O15" s="206" t="s">
        <v>82</v>
      </c>
      <c r="P15" s="222">
        <v>70</v>
      </c>
      <c r="Q15" s="17"/>
      <c r="R15" s="17"/>
      <c r="S15" s="103">
        <v>40</v>
      </c>
      <c r="U15" s="379" t="s">
        <v>23</v>
      </c>
      <c r="V15" s="379" t="s">
        <v>343</v>
      </c>
      <c r="W15" s="81">
        <v>265</v>
      </c>
      <c r="X15" s="25">
        <v>198.3</v>
      </c>
      <c r="Y15" s="107">
        <f>R6+S15</f>
        <v>149.9</v>
      </c>
      <c r="Z15" s="74">
        <f t="shared" si="2"/>
        <v>752.48</v>
      </c>
      <c r="AA15" s="25">
        <v>182.7</v>
      </c>
      <c r="AB15" s="107">
        <v>158.5</v>
      </c>
      <c r="AC15" s="74">
        <f t="shared" si="1"/>
        <v>742.68</v>
      </c>
      <c r="AD15" s="25">
        <v>162.5</v>
      </c>
      <c r="AE15" s="107">
        <v>156.69999999999999</v>
      </c>
      <c r="AF15" s="74">
        <f t="shared" si="3"/>
        <v>711.87999999999988</v>
      </c>
    </row>
    <row r="16" spans="1:32" ht="20.100000000000001" customHeight="1">
      <c r="B16" s="379" t="s">
        <v>352</v>
      </c>
      <c r="C16" s="379" t="s">
        <v>339</v>
      </c>
      <c r="D16" s="679">
        <v>742</v>
      </c>
      <c r="E16" s="680"/>
      <c r="F16" s="680"/>
      <c r="G16" s="680"/>
      <c r="H16" s="680"/>
      <c r="I16" s="681"/>
      <c r="J16" s="54">
        <v>1.56</v>
      </c>
      <c r="K16" s="54">
        <v>1.38</v>
      </c>
      <c r="L16" s="16">
        <f t="shared" si="0"/>
        <v>72.5</v>
      </c>
      <c r="M16" s="103">
        <v>50</v>
      </c>
      <c r="N16" s="17"/>
      <c r="O16" s="203" t="s">
        <v>83</v>
      </c>
      <c r="P16" s="214">
        <v>57</v>
      </c>
      <c r="R16" s="17"/>
      <c r="S16" s="228">
        <v>45</v>
      </c>
      <c r="U16" s="379" t="s">
        <v>352</v>
      </c>
      <c r="V16" s="379" t="s">
        <v>339</v>
      </c>
      <c r="W16" s="81">
        <v>250</v>
      </c>
      <c r="X16" s="232">
        <v>196.8</v>
      </c>
      <c r="Y16" s="269">
        <f>R6+S16</f>
        <v>154.9</v>
      </c>
      <c r="Z16" s="74">
        <f t="shared" si="2"/>
        <v>742.38000000000011</v>
      </c>
      <c r="AA16" s="25">
        <v>174.3</v>
      </c>
      <c r="AB16" s="192">
        <v>163.5</v>
      </c>
      <c r="AC16" s="74">
        <f t="shared" si="1"/>
        <v>722.92</v>
      </c>
      <c r="AD16" s="25">
        <v>154.30000000000001</v>
      </c>
      <c r="AE16" s="107">
        <v>162.69999999999999</v>
      </c>
      <c r="AF16" s="74">
        <f t="shared" si="3"/>
        <v>693.8</v>
      </c>
    </row>
    <row r="17" spans="2:32" ht="20.100000000000001" customHeight="1">
      <c r="B17" s="379" t="s">
        <v>352</v>
      </c>
      <c r="C17" s="379" t="s">
        <v>343</v>
      </c>
      <c r="D17" s="679">
        <v>748</v>
      </c>
      <c r="E17" s="680"/>
      <c r="F17" s="680"/>
      <c r="G17" s="680"/>
      <c r="H17" s="680"/>
      <c r="I17" s="681"/>
      <c r="J17" s="54">
        <v>1.54</v>
      </c>
      <c r="K17" s="54">
        <v>1.47</v>
      </c>
      <c r="L17" s="16">
        <f t="shared" si="0"/>
        <v>68</v>
      </c>
      <c r="M17" s="103">
        <v>50</v>
      </c>
      <c r="N17" s="17"/>
      <c r="O17" s="203" t="s">
        <v>84</v>
      </c>
      <c r="P17" s="214">
        <v>62</v>
      </c>
      <c r="R17" s="17"/>
      <c r="S17" s="228">
        <v>40</v>
      </c>
      <c r="U17" s="379" t="s">
        <v>352</v>
      </c>
      <c r="V17" s="379" t="s">
        <v>343</v>
      </c>
      <c r="W17" s="81">
        <v>272</v>
      </c>
      <c r="X17" s="232">
        <v>190.4</v>
      </c>
      <c r="Y17" s="269">
        <f>R6+S17</f>
        <v>149.9</v>
      </c>
      <c r="Z17" s="74">
        <f t="shared" si="2"/>
        <v>748.42</v>
      </c>
      <c r="AA17" s="25">
        <v>168</v>
      </c>
      <c r="AB17" s="192">
        <v>158.5</v>
      </c>
      <c r="AC17" s="74">
        <f t="shared" si="1"/>
        <v>729.09999999999991</v>
      </c>
      <c r="AD17" s="25">
        <v>149.19999999999999</v>
      </c>
      <c r="AE17" s="107">
        <v>157.69999999999999</v>
      </c>
      <c r="AF17" s="74">
        <f t="shared" si="3"/>
        <v>701.66</v>
      </c>
    </row>
    <row r="18" spans="2:32" ht="20.100000000000001" customHeight="1">
      <c r="B18" s="379" t="s">
        <v>113</v>
      </c>
      <c r="C18" s="379" t="s">
        <v>339</v>
      </c>
      <c r="D18" s="679">
        <v>761</v>
      </c>
      <c r="E18" s="680"/>
      <c r="F18" s="680"/>
      <c r="G18" s="680"/>
      <c r="H18" s="680"/>
      <c r="I18" s="681"/>
      <c r="J18" s="54">
        <v>2.4300000000000002</v>
      </c>
      <c r="K18" s="54">
        <v>2.0699999999999998</v>
      </c>
      <c r="L18" s="16">
        <f t="shared" si="0"/>
        <v>48.3</v>
      </c>
      <c r="M18" s="103">
        <v>50</v>
      </c>
      <c r="N18" s="17"/>
      <c r="O18" s="203" t="s">
        <v>85</v>
      </c>
      <c r="P18" s="213">
        <v>57</v>
      </c>
      <c r="Q18" s="17"/>
      <c r="R18" s="17"/>
      <c r="S18" s="103">
        <v>45</v>
      </c>
      <c r="U18" s="379" t="s">
        <v>113</v>
      </c>
      <c r="V18" s="379" t="s">
        <v>339</v>
      </c>
      <c r="W18" s="81">
        <v>260</v>
      </c>
      <c r="X18" s="25">
        <v>203.1</v>
      </c>
      <c r="Y18" s="107">
        <f>R6+S18</f>
        <v>154.9</v>
      </c>
      <c r="Z18" s="74">
        <f t="shared" si="2"/>
        <v>761.2</v>
      </c>
      <c r="AA18" s="25">
        <v>173.4</v>
      </c>
      <c r="AB18" s="107">
        <v>163.5</v>
      </c>
      <c r="AC18" s="74">
        <f t="shared" si="1"/>
        <v>731.65999999999985</v>
      </c>
      <c r="AD18" s="25">
        <v>159.9</v>
      </c>
      <c r="AE18" s="107">
        <v>159.69999999999999</v>
      </c>
      <c r="AF18" s="74">
        <f t="shared" si="3"/>
        <v>707.44</v>
      </c>
    </row>
    <row r="19" spans="2:32" ht="20.100000000000001" customHeight="1" thickBot="1">
      <c r="B19" s="379" t="s">
        <v>113</v>
      </c>
      <c r="C19" s="379" t="s">
        <v>343</v>
      </c>
      <c r="D19" s="679">
        <v>766</v>
      </c>
      <c r="E19" s="680"/>
      <c r="F19" s="680"/>
      <c r="G19" s="680"/>
      <c r="H19" s="680"/>
      <c r="I19" s="681"/>
      <c r="J19" s="54">
        <v>2.34</v>
      </c>
      <c r="K19" s="54">
        <v>2.06</v>
      </c>
      <c r="L19" s="16">
        <f t="shared" si="0"/>
        <v>48.5</v>
      </c>
      <c r="M19" s="103">
        <v>50</v>
      </c>
      <c r="N19" s="17"/>
      <c r="O19" s="215" t="s">
        <v>86</v>
      </c>
      <c r="P19" s="216">
        <v>61</v>
      </c>
      <c r="Q19" s="17"/>
      <c r="R19" s="17"/>
      <c r="S19" s="103">
        <v>41</v>
      </c>
      <c r="U19" s="379" t="s">
        <v>113</v>
      </c>
      <c r="V19" s="379" t="s">
        <v>343</v>
      </c>
      <c r="W19" s="81">
        <v>275</v>
      </c>
      <c r="X19" s="25">
        <v>199.8</v>
      </c>
      <c r="Y19" s="107">
        <f>R6+S19</f>
        <v>150.9</v>
      </c>
      <c r="Z19" s="74">
        <f t="shared" si="2"/>
        <v>765.98</v>
      </c>
      <c r="AA19" s="25">
        <v>176.8</v>
      </c>
      <c r="AB19" s="107">
        <v>159.5</v>
      </c>
      <c r="AC19" s="74">
        <f t="shared" si="1"/>
        <v>745.81999999999994</v>
      </c>
      <c r="AD19" s="25">
        <v>158.30000000000001</v>
      </c>
      <c r="AE19" s="107">
        <v>155.69999999999999</v>
      </c>
      <c r="AF19" s="74">
        <f t="shared" si="3"/>
        <v>714.59999999999991</v>
      </c>
    </row>
    <row r="20" spans="2:32" ht="20.100000000000001" customHeight="1" thickBot="1">
      <c r="B20" s="379" t="s">
        <v>581</v>
      </c>
      <c r="C20" s="379" t="s">
        <v>337</v>
      </c>
      <c r="D20" s="679">
        <v>778</v>
      </c>
      <c r="E20" s="680"/>
      <c r="F20" s="680"/>
      <c r="G20" s="680"/>
      <c r="H20" s="680"/>
      <c r="I20" s="681"/>
      <c r="J20" s="54">
        <v>3.16</v>
      </c>
      <c r="K20" s="54">
        <v>2.31</v>
      </c>
      <c r="L20" s="16">
        <f t="shared" si="0"/>
        <v>43.3</v>
      </c>
      <c r="M20" s="103">
        <v>50</v>
      </c>
      <c r="N20" s="17"/>
      <c r="O20" s="17"/>
      <c r="P20" s="17"/>
      <c r="Q20" s="17"/>
      <c r="R20" s="17"/>
      <c r="S20" s="103">
        <v>40</v>
      </c>
      <c r="U20" s="55" t="s">
        <v>581</v>
      </c>
      <c r="V20" s="379" t="s">
        <v>337</v>
      </c>
      <c r="W20" s="81">
        <v>246</v>
      </c>
      <c r="X20" s="25">
        <v>230</v>
      </c>
      <c r="Y20" s="107">
        <f>R6+S20</f>
        <v>149.9</v>
      </c>
      <c r="Z20" s="74">
        <f t="shared" si="2"/>
        <v>777.8599999999999</v>
      </c>
      <c r="AA20" s="25">
        <v>230</v>
      </c>
      <c r="AB20" s="107"/>
      <c r="AC20" s="74">
        <f>SUM(AA20/320*700+W20)</f>
        <v>749.125</v>
      </c>
      <c r="AD20" s="25">
        <v>230</v>
      </c>
      <c r="AE20" s="107"/>
      <c r="AF20" s="74">
        <f t="shared" si="3"/>
        <v>568</v>
      </c>
    </row>
    <row r="21" spans="2:32" ht="20.100000000000001" customHeight="1" thickBot="1">
      <c r="B21" s="379" t="s">
        <v>33</v>
      </c>
      <c r="C21" s="379" t="s">
        <v>337</v>
      </c>
      <c r="D21" s="679">
        <v>736</v>
      </c>
      <c r="E21" s="680"/>
      <c r="F21" s="680"/>
      <c r="G21" s="680"/>
      <c r="H21" s="680"/>
      <c r="I21" s="681"/>
      <c r="J21" s="54">
        <v>1.75</v>
      </c>
      <c r="K21" s="54">
        <v>1.59</v>
      </c>
      <c r="L21" s="16">
        <f t="shared" si="0"/>
        <v>62.9</v>
      </c>
      <c r="M21" s="103">
        <v>50</v>
      </c>
      <c r="N21" s="17"/>
      <c r="O21" s="682" t="s">
        <v>632</v>
      </c>
      <c r="P21" s="683"/>
      <c r="Q21" s="17"/>
      <c r="R21" s="17"/>
      <c r="S21" s="103">
        <v>40</v>
      </c>
      <c r="U21" s="379" t="s">
        <v>33</v>
      </c>
      <c r="V21" s="379" t="s">
        <v>337</v>
      </c>
      <c r="W21" s="81">
        <v>258</v>
      </c>
      <c r="X21" s="25">
        <v>191.4</v>
      </c>
      <c r="Y21" s="107">
        <f>R6+S21</f>
        <v>149.9</v>
      </c>
      <c r="Z21" s="74">
        <f t="shared" si="2"/>
        <v>735.81999999999994</v>
      </c>
      <c r="AA21" s="25">
        <v>198</v>
      </c>
      <c r="AB21" s="107">
        <v>158.5</v>
      </c>
      <c r="AC21" s="74">
        <f>SUM((AA21*1.5+AB21)*700/650+W21)</f>
        <v>748.53846153846155</v>
      </c>
      <c r="AD21" s="25">
        <v>190.3</v>
      </c>
      <c r="AE21" s="107">
        <v>156.69999999999999</v>
      </c>
      <c r="AF21" s="74">
        <f t="shared" si="3"/>
        <v>743.8</v>
      </c>
    </row>
    <row r="22" spans="2:32" ht="20.100000000000001" customHeight="1" thickTop="1">
      <c r="B22" s="379" t="s">
        <v>31</v>
      </c>
      <c r="C22" s="379" t="s">
        <v>337</v>
      </c>
      <c r="D22" s="679">
        <v>730</v>
      </c>
      <c r="E22" s="680"/>
      <c r="F22" s="680"/>
      <c r="G22" s="680"/>
      <c r="H22" s="680"/>
      <c r="I22" s="681"/>
      <c r="J22" s="54">
        <v>2.12</v>
      </c>
      <c r="K22" s="54">
        <v>1.91</v>
      </c>
      <c r="L22" s="16">
        <f t="shared" si="0"/>
        <v>52.400000000000006</v>
      </c>
      <c r="M22" s="103">
        <v>50</v>
      </c>
      <c r="N22" s="17"/>
      <c r="O22" s="206" t="s">
        <v>583</v>
      </c>
      <c r="P22" s="388" t="s">
        <v>328</v>
      </c>
      <c r="Q22" s="17"/>
      <c r="R22" s="17"/>
      <c r="S22" s="228">
        <v>40</v>
      </c>
      <c r="U22" s="379" t="s">
        <v>31</v>
      </c>
      <c r="V22" s="379" t="s">
        <v>337</v>
      </c>
      <c r="W22" s="81">
        <v>258</v>
      </c>
      <c r="X22" s="25">
        <v>187.4</v>
      </c>
      <c r="Y22" s="107">
        <f>R6+S22</f>
        <v>149.9</v>
      </c>
      <c r="Z22" s="74">
        <f t="shared" si="2"/>
        <v>730.22</v>
      </c>
      <c r="AA22" s="25">
        <v>180.7</v>
      </c>
      <c r="AB22" s="107">
        <v>158.5</v>
      </c>
      <c r="AC22" s="74">
        <f>SUM((AA22*1.5+AB22)*700/650+W22)</f>
        <v>720.5923076923076</v>
      </c>
      <c r="AD22" s="25">
        <v>185.4</v>
      </c>
      <c r="AE22" s="107">
        <v>154.69999999999999</v>
      </c>
      <c r="AF22" s="74">
        <f t="shared" si="3"/>
        <v>734.14</v>
      </c>
    </row>
    <row r="23" spans="2:32" ht="20.100000000000001" customHeight="1" thickBot="1">
      <c r="B23" s="379"/>
      <c r="C23" s="379"/>
      <c r="D23" s="673"/>
      <c r="E23" s="674"/>
      <c r="F23" s="674"/>
      <c r="G23" s="674"/>
      <c r="H23" s="674"/>
      <c r="I23" s="675"/>
      <c r="J23" s="18"/>
      <c r="K23" s="18"/>
      <c r="L23" s="16"/>
      <c r="M23" s="103"/>
      <c r="N23" s="17"/>
      <c r="O23" s="204">
        <f>SUM(P15:P19)</f>
        <v>307</v>
      </c>
      <c r="P23" s="205">
        <v>87.5</v>
      </c>
      <c r="Q23" s="39" t="s">
        <v>633</v>
      </c>
    </row>
    <row r="24" spans="2:32" ht="19.5" customHeight="1">
      <c r="N24" s="17"/>
      <c r="P24" s="17"/>
      <c r="Q24" s="17"/>
      <c r="R24" s="17"/>
      <c r="S24" s="17"/>
      <c r="U24" s="8" t="s">
        <v>634</v>
      </c>
      <c r="W24" s="56" t="s">
        <v>586</v>
      </c>
      <c r="X24" s="56" t="s">
        <v>586</v>
      </c>
    </row>
    <row r="25" spans="2:32" ht="19.5" customHeight="1">
      <c r="B25" s="102" t="s">
        <v>324</v>
      </c>
      <c r="C25" s="102"/>
      <c r="D25" s="626" t="s">
        <v>635</v>
      </c>
      <c r="E25" s="676"/>
      <c r="F25" s="676"/>
      <c r="G25" s="676"/>
      <c r="H25" s="676"/>
      <c r="I25" s="677"/>
      <c r="J25" s="229" t="s">
        <v>571</v>
      </c>
      <c r="K25" s="229" t="s">
        <v>572</v>
      </c>
      <c r="L25" s="229" t="s">
        <v>573</v>
      </c>
      <c r="M25" s="229" t="s">
        <v>328</v>
      </c>
      <c r="N25" s="116"/>
      <c r="O25" s="121"/>
      <c r="P25" s="103" t="s">
        <v>587</v>
      </c>
      <c r="Q25" s="103" t="s">
        <v>588</v>
      </c>
      <c r="R25" s="103" t="s">
        <v>589</v>
      </c>
      <c r="S25" s="103" t="s">
        <v>590</v>
      </c>
      <c r="U25" s="102" t="s">
        <v>324</v>
      </c>
      <c r="V25" s="102"/>
      <c r="W25" s="124" t="s">
        <v>591</v>
      </c>
      <c r="X25" s="124" t="s">
        <v>592</v>
      </c>
    </row>
    <row r="26" spans="2:32" ht="19.5" customHeight="1">
      <c r="B26" s="102" t="s">
        <v>594</v>
      </c>
      <c r="C26" s="102" t="s">
        <v>339</v>
      </c>
      <c r="D26" s="637">
        <v>839</v>
      </c>
      <c r="E26" s="638"/>
      <c r="F26" s="638"/>
      <c r="G26" s="638"/>
      <c r="H26" s="638"/>
      <c r="I26" s="639"/>
      <c r="J26" s="18">
        <v>1.59</v>
      </c>
      <c r="K26" s="18">
        <v>1.4</v>
      </c>
      <c r="L26" s="16">
        <f t="shared" ref="L26:L89" si="4">(FIXED(1/K26,3))*100</f>
        <v>71.399999999999991</v>
      </c>
      <c r="M26" s="103">
        <v>50</v>
      </c>
      <c r="N26" s="116"/>
      <c r="O26" s="4" t="s">
        <v>595</v>
      </c>
      <c r="P26" s="228">
        <v>62</v>
      </c>
      <c r="Q26" s="228">
        <v>54</v>
      </c>
      <c r="R26" s="228">
        <f>INT((O$23+((P26-50)*P$23/10))*1.4+(Q26/65*300))</f>
        <v>826</v>
      </c>
      <c r="S26" s="228">
        <f>ROUND(R26-M26*NORMSINV(0.4),0)</f>
        <v>839</v>
      </c>
      <c r="U26" s="34" t="s">
        <v>594</v>
      </c>
      <c r="V26" s="100" t="s">
        <v>339</v>
      </c>
      <c r="W26" s="75">
        <v>840</v>
      </c>
      <c r="X26" s="75">
        <v>820</v>
      </c>
      <c r="Z26" s="147"/>
      <c r="AA26" s="53" t="s">
        <v>596</v>
      </c>
    </row>
    <row r="27" spans="2:32" ht="19.5" customHeight="1">
      <c r="B27" s="102" t="s">
        <v>594</v>
      </c>
      <c r="C27" s="102" t="s">
        <v>343</v>
      </c>
      <c r="D27" s="637">
        <v>868</v>
      </c>
      <c r="E27" s="638"/>
      <c r="F27" s="638"/>
      <c r="G27" s="638"/>
      <c r="H27" s="638"/>
      <c r="I27" s="639"/>
      <c r="J27" s="18">
        <v>1.6</v>
      </c>
      <c r="K27" s="18">
        <v>1.54</v>
      </c>
      <c r="L27" s="16">
        <f t="shared" si="4"/>
        <v>64.900000000000006</v>
      </c>
      <c r="M27" s="103">
        <v>50</v>
      </c>
      <c r="N27" s="116"/>
      <c r="O27" s="4" t="s">
        <v>595</v>
      </c>
      <c r="P27" s="228">
        <v>62</v>
      </c>
      <c r="Q27" s="228">
        <v>58</v>
      </c>
      <c r="R27" s="228">
        <f t="shared" ref="R27:R100" si="5">INT((O$23+((P27-50)*P$23/10))*1.4+(Q27/65*300))</f>
        <v>844</v>
      </c>
      <c r="S27" s="228">
        <f>ROUND(R27-M27*NORMSINV(0.4),0)</f>
        <v>857</v>
      </c>
      <c r="U27" s="34" t="s">
        <v>594</v>
      </c>
      <c r="V27" s="34" t="s">
        <v>343</v>
      </c>
      <c r="W27" s="75">
        <v>860</v>
      </c>
      <c r="X27" s="75">
        <v>840</v>
      </c>
    </row>
    <row r="28" spans="2:32" ht="19.5" customHeight="1">
      <c r="B28" s="102" t="s">
        <v>636</v>
      </c>
      <c r="C28" s="102" t="s">
        <v>339</v>
      </c>
      <c r="D28" s="637">
        <v>853</v>
      </c>
      <c r="E28" s="638"/>
      <c r="F28" s="638"/>
      <c r="G28" s="638"/>
      <c r="H28" s="638"/>
      <c r="I28" s="639"/>
      <c r="J28" s="18">
        <v>1.71</v>
      </c>
      <c r="K28" s="18">
        <v>1.48</v>
      </c>
      <c r="L28" s="16">
        <f t="shared" si="4"/>
        <v>67.600000000000009</v>
      </c>
      <c r="M28" s="103">
        <v>50</v>
      </c>
      <c r="N28" s="116"/>
      <c r="O28" s="4" t="s">
        <v>595</v>
      </c>
      <c r="P28" s="228">
        <v>62</v>
      </c>
      <c r="Q28" s="228">
        <v>54.5</v>
      </c>
      <c r="R28" s="228">
        <f t="shared" si="5"/>
        <v>828</v>
      </c>
      <c r="S28" s="228">
        <f>ROUND(R28-M28*NORMSINV(0.4),0)</f>
        <v>841</v>
      </c>
      <c r="U28" s="34" t="s">
        <v>636</v>
      </c>
      <c r="V28" s="34" t="s">
        <v>339</v>
      </c>
      <c r="W28" s="75">
        <v>845</v>
      </c>
      <c r="X28" s="75">
        <v>820</v>
      </c>
      <c r="Y28" s="57"/>
      <c r="Z28" s="58"/>
      <c r="AA28" s="53" t="s">
        <v>637</v>
      </c>
    </row>
    <row r="29" spans="2:32" ht="19.5" customHeight="1">
      <c r="B29" s="102" t="s">
        <v>35</v>
      </c>
      <c r="C29" s="102" t="s">
        <v>339</v>
      </c>
      <c r="D29" s="637">
        <v>811</v>
      </c>
      <c r="E29" s="638"/>
      <c r="F29" s="638"/>
      <c r="G29" s="638"/>
      <c r="H29" s="638"/>
      <c r="I29" s="639"/>
      <c r="J29" s="18">
        <v>1.38</v>
      </c>
      <c r="K29" s="18">
        <v>1.26</v>
      </c>
      <c r="L29" s="16">
        <f t="shared" si="4"/>
        <v>79.400000000000006</v>
      </c>
      <c r="M29" s="103">
        <v>50</v>
      </c>
      <c r="N29" s="116"/>
      <c r="O29" s="4" t="s">
        <v>595</v>
      </c>
      <c r="P29" s="228">
        <v>60.5</v>
      </c>
      <c r="Q29" s="228">
        <v>51.5</v>
      </c>
      <c r="R29" s="228">
        <f t="shared" si="5"/>
        <v>796</v>
      </c>
      <c r="S29" s="228">
        <f>ROUND(R29-M29*NORMSINV(0.4),0)</f>
        <v>809</v>
      </c>
      <c r="U29" s="34" t="s">
        <v>35</v>
      </c>
      <c r="V29" s="34" t="s">
        <v>339</v>
      </c>
      <c r="W29" s="75">
        <v>815</v>
      </c>
      <c r="X29" s="75">
        <v>790</v>
      </c>
      <c r="Z29" s="59"/>
      <c r="AA29" s="53" t="s">
        <v>600</v>
      </c>
    </row>
    <row r="30" spans="2:32" ht="19.5" customHeight="1">
      <c r="B30" s="102" t="s">
        <v>35</v>
      </c>
      <c r="C30" s="102" t="s">
        <v>343</v>
      </c>
      <c r="D30" s="637">
        <v>835</v>
      </c>
      <c r="E30" s="638"/>
      <c r="F30" s="638"/>
      <c r="G30" s="638"/>
      <c r="H30" s="638"/>
      <c r="I30" s="639"/>
      <c r="J30" s="18">
        <v>1.45</v>
      </c>
      <c r="K30" s="18">
        <v>1.39</v>
      </c>
      <c r="L30" s="16">
        <f t="shared" si="4"/>
        <v>71.899999999999991</v>
      </c>
      <c r="M30" s="103">
        <v>50</v>
      </c>
      <c r="N30" s="116"/>
      <c r="O30" s="4" t="s">
        <v>595</v>
      </c>
      <c r="P30" s="228">
        <v>60</v>
      </c>
      <c r="Q30" s="228">
        <v>55.5</v>
      </c>
      <c r="R30" s="228">
        <f t="shared" si="5"/>
        <v>808</v>
      </c>
      <c r="S30" s="228">
        <f t="shared" ref="S30:S100" si="6">ROUND(R30-M30*NORMSINV(0.4),0)</f>
        <v>821</v>
      </c>
      <c r="U30" s="126" t="s">
        <v>35</v>
      </c>
      <c r="V30" s="126" t="s">
        <v>343</v>
      </c>
      <c r="W30" s="127">
        <v>835</v>
      </c>
      <c r="X30" s="127">
        <v>800</v>
      </c>
    </row>
    <row r="31" spans="2:32" ht="19.5" customHeight="1">
      <c r="B31" s="229" t="s">
        <v>392</v>
      </c>
      <c r="C31" s="229" t="s">
        <v>339</v>
      </c>
      <c r="D31" s="643">
        <v>811</v>
      </c>
      <c r="E31" s="644"/>
      <c r="F31" s="644"/>
      <c r="G31" s="644"/>
      <c r="H31" s="644"/>
      <c r="I31" s="645"/>
      <c r="J31" s="172">
        <v>1.26</v>
      </c>
      <c r="K31" s="172">
        <v>1.08</v>
      </c>
      <c r="L31" s="250">
        <f t="shared" si="4"/>
        <v>92.600000000000009</v>
      </c>
      <c r="M31" s="228">
        <v>50</v>
      </c>
      <c r="N31" s="117"/>
      <c r="O31" s="251" t="s">
        <v>595</v>
      </c>
      <c r="P31" s="228">
        <v>60</v>
      </c>
      <c r="Q31" s="228">
        <v>50.5</v>
      </c>
      <c r="R31" s="228">
        <f t="shared" si="5"/>
        <v>785</v>
      </c>
      <c r="S31" s="228">
        <f>ROUND(R31-M31*NORMSINV(0.4),0)</f>
        <v>798</v>
      </c>
      <c r="T31" s="57"/>
      <c r="U31" s="125" t="s">
        <v>392</v>
      </c>
      <c r="V31" s="125" t="s">
        <v>339</v>
      </c>
      <c r="W31" s="132">
        <v>810</v>
      </c>
      <c r="X31" s="132">
        <v>770</v>
      </c>
      <c r="Z31" s="59"/>
      <c r="AA31" s="53" t="s">
        <v>600</v>
      </c>
    </row>
    <row r="32" spans="2:32" ht="19.5" customHeight="1">
      <c r="B32" s="229" t="s">
        <v>392</v>
      </c>
      <c r="C32" s="229" t="s">
        <v>343</v>
      </c>
      <c r="D32" s="643">
        <v>840</v>
      </c>
      <c r="E32" s="644"/>
      <c r="F32" s="644"/>
      <c r="G32" s="644"/>
      <c r="H32" s="644"/>
      <c r="I32" s="645"/>
      <c r="J32" s="172">
        <v>1.41</v>
      </c>
      <c r="K32" s="172">
        <v>1.31</v>
      </c>
      <c r="L32" s="250">
        <f t="shared" si="4"/>
        <v>76.3</v>
      </c>
      <c r="M32" s="228">
        <v>50</v>
      </c>
      <c r="N32" s="117"/>
      <c r="O32" s="251" t="s">
        <v>595</v>
      </c>
      <c r="P32" s="228">
        <v>60.5</v>
      </c>
      <c r="Q32" s="228">
        <v>54.5</v>
      </c>
      <c r="R32" s="228">
        <f t="shared" si="5"/>
        <v>809</v>
      </c>
      <c r="S32" s="228">
        <f>ROUND(R32-M32*NORMSINV(0.4),0)</f>
        <v>822</v>
      </c>
      <c r="T32" s="57"/>
      <c r="U32" s="125" t="s">
        <v>392</v>
      </c>
      <c r="V32" s="125" t="s">
        <v>343</v>
      </c>
      <c r="W32" s="132">
        <v>840</v>
      </c>
      <c r="X32" s="132">
        <v>790</v>
      </c>
    </row>
    <row r="33" spans="2:24" ht="19.5" customHeight="1">
      <c r="B33" s="102" t="s">
        <v>397</v>
      </c>
      <c r="C33" s="102" t="s">
        <v>339</v>
      </c>
      <c r="D33" s="637">
        <v>806</v>
      </c>
      <c r="E33" s="638"/>
      <c r="F33" s="638"/>
      <c r="G33" s="638"/>
      <c r="H33" s="638"/>
      <c r="I33" s="639"/>
      <c r="J33" s="18">
        <v>1.49</v>
      </c>
      <c r="K33" s="18">
        <v>1.32</v>
      </c>
      <c r="L33" s="16">
        <f t="shared" si="4"/>
        <v>75.8</v>
      </c>
      <c r="M33" s="103">
        <v>50</v>
      </c>
      <c r="N33" s="116"/>
      <c r="O33" s="4" t="s">
        <v>595</v>
      </c>
      <c r="P33" s="228">
        <v>59</v>
      </c>
      <c r="Q33" s="228">
        <v>51</v>
      </c>
      <c r="R33" s="228">
        <f t="shared" si="5"/>
        <v>775</v>
      </c>
      <c r="S33" s="228">
        <f t="shared" si="6"/>
        <v>788</v>
      </c>
      <c r="U33" s="125" t="s">
        <v>397</v>
      </c>
      <c r="V33" s="125" t="s">
        <v>339</v>
      </c>
      <c r="W33" s="83">
        <v>805</v>
      </c>
      <c r="X33" s="83">
        <v>760</v>
      </c>
    </row>
    <row r="34" spans="2:24" ht="19.5" customHeight="1">
      <c r="B34" s="102" t="s">
        <v>397</v>
      </c>
      <c r="C34" s="102" t="s">
        <v>343</v>
      </c>
      <c r="D34" s="637">
        <v>812</v>
      </c>
      <c r="E34" s="638"/>
      <c r="F34" s="638"/>
      <c r="G34" s="638"/>
      <c r="H34" s="638"/>
      <c r="I34" s="639"/>
      <c r="J34" s="18">
        <v>1.41</v>
      </c>
      <c r="K34" s="18">
        <v>1.29</v>
      </c>
      <c r="L34" s="16">
        <f t="shared" si="4"/>
        <v>77.5</v>
      </c>
      <c r="M34" s="103">
        <v>50</v>
      </c>
      <c r="N34" s="116"/>
      <c r="O34" s="4" t="s">
        <v>595</v>
      </c>
      <c r="P34" s="228">
        <v>59</v>
      </c>
      <c r="Q34" s="228">
        <v>54</v>
      </c>
      <c r="R34" s="228">
        <f t="shared" si="5"/>
        <v>789</v>
      </c>
      <c r="S34" s="228">
        <f t="shared" si="6"/>
        <v>802</v>
      </c>
      <c r="U34" s="125" t="s">
        <v>397</v>
      </c>
      <c r="V34" s="125" t="s">
        <v>343</v>
      </c>
      <c r="W34" s="83">
        <v>820</v>
      </c>
      <c r="X34" s="83">
        <v>780</v>
      </c>
    </row>
    <row r="35" spans="2:24" ht="19.5" customHeight="1">
      <c r="B35" s="102" t="s">
        <v>402</v>
      </c>
      <c r="C35" s="102" t="s">
        <v>343</v>
      </c>
      <c r="D35" s="637">
        <v>810</v>
      </c>
      <c r="E35" s="638"/>
      <c r="F35" s="638"/>
      <c r="G35" s="638"/>
      <c r="H35" s="638"/>
      <c r="I35" s="639"/>
      <c r="J35" s="18">
        <v>1.74</v>
      </c>
      <c r="K35" s="18">
        <v>1.62</v>
      </c>
      <c r="L35" s="16">
        <f t="shared" si="4"/>
        <v>61.7</v>
      </c>
      <c r="M35" s="103">
        <v>50</v>
      </c>
      <c r="N35" s="116"/>
      <c r="O35" s="4" t="s">
        <v>595</v>
      </c>
      <c r="P35" s="228">
        <v>59.5</v>
      </c>
      <c r="Q35" s="228">
        <v>53.5</v>
      </c>
      <c r="R35" s="228">
        <f t="shared" si="5"/>
        <v>793</v>
      </c>
      <c r="S35" s="228">
        <f t="shared" si="6"/>
        <v>806</v>
      </c>
      <c r="U35" s="34" t="s">
        <v>402</v>
      </c>
      <c r="V35" s="34" t="s">
        <v>343</v>
      </c>
      <c r="W35" s="82">
        <v>810</v>
      </c>
      <c r="X35" s="82">
        <v>790</v>
      </c>
    </row>
    <row r="36" spans="2:24" ht="19.5" customHeight="1">
      <c r="B36" s="102" t="s">
        <v>405</v>
      </c>
      <c r="C36" s="102" t="s">
        <v>339</v>
      </c>
      <c r="D36" s="643">
        <v>796</v>
      </c>
      <c r="E36" s="644"/>
      <c r="F36" s="644"/>
      <c r="G36" s="644"/>
      <c r="H36" s="644"/>
      <c r="I36" s="645"/>
      <c r="J36" s="18">
        <v>1.78</v>
      </c>
      <c r="K36" s="18">
        <v>1.83</v>
      </c>
      <c r="L36" s="16">
        <f t="shared" si="4"/>
        <v>54.6</v>
      </c>
      <c r="M36" s="103">
        <v>50</v>
      </c>
      <c r="N36" s="116"/>
      <c r="O36" s="4" t="s">
        <v>595</v>
      </c>
      <c r="P36" s="228">
        <v>59</v>
      </c>
      <c r="Q36" s="228">
        <v>50</v>
      </c>
      <c r="R36" s="228">
        <f t="shared" si="5"/>
        <v>770</v>
      </c>
      <c r="S36" s="228">
        <f t="shared" si="6"/>
        <v>783</v>
      </c>
      <c r="U36" s="34" t="s">
        <v>405</v>
      </c>
      <c r="V36" s="60" t="s">
        <v>339</v>
      </c>
      <c r="W36" s="82">
        <v>795</v>
      </c>
      <c r="X36" s="82">
        <v>770</v>
      </c>
    </row>
    <row r="37" spans="2:24" ht="19.5" customHeight="1">
      <c r="B37" s="102" t="s">
        <v>405</v>
      </c>
      <c r="C37" s="102" t="s">
        <v>343</v>
      </c>
      <c r="D37" s="643">
        <v>812</v>
      </c>
      <c r="E37" s="644"/>
      <c r="F37" s="644"/>
      <c r="G37" s="644"/>
      <c r="H37" s="644"/>
      <c r="I37" s="645"/>
      <c r="J37" s="18">
        <v>1.97</v>
      </c>
      <c r="K37" s="18">
        <v>1.64</v>
      </c>
      <c r="L37" s="16">
        <f t="shared" si="4"/>
        <v>61</v>
      </c>
      <c r="M37" s="103">
        <v>50</v>
      </c>
      <c r="N37" s="116"/>
      <c r="O37" s="4" t="s">
        <v>595</v>
      </c>
      <c r="P37" s="228">
        <v>59</v>
      </c>
      <c r="Q37" s="228">
        <v>55</v>
      </c>
      <c r="R37" s="228">
        <f t="shared" si="5"/>
        <v>793</v>
      </c>
      <c r="S37" s="228">
        <f t="shared" si="6"/>
        <v>806</v>
      </c>
      <c r="U37" s="102" t="s">
        <v>405</v>
      </c>
      <c r="V37" s="229" t="s">
        <v>343</v>
      </c>
      <c r="W37" s="24">
        <v>805</v>
      </c>
      <c r="X37" s="24">
        <v>800</v>
      </c>
    </row>
    <row r="38" spans="2:24" ht="19.5" customHeight="1">
      <c r="B38" s="102" t="s">
        <v>410</v>
      </c>
      <c r="C38" s="102" t="s">
        <v>339</v>
      </c>
      <c r="D38" s="643">
        <v>753</v>
      </c>
      <c r="E38" s="644"/>
      <c r="F38" s="644"/>
      <c r="G38" s="644"/>
      <c r="H38" s="644"/>
      <c r="I38" s="645"/>
      <c r="J38" s="18">
        <v>1.58</v>
      </c>
      <c r="K38" s="18">
        <v>1.41</v>
      </c>
      <c r="L38" s="16">
        <f t="shared" si="4"/>
        <v>70.899999999999991</v>
      </c>
      <c r="M38" s="103">
        <v>50</v>
      </c>
      <c r="N38" s="116"/>
      <c r="O38" s="4" t="s">
        <v>595</v>
      </c>
      <c r="P38" s="228">
        <v>58</v>
      </c>
      <c r="Q38" s="228">
        <v>47</v>
      </c>
      <c r="R38" s="228">
        <f t="shared" si="5"/>
        <v>744</v>
      </c>
      <c r="S38" s="228">
        <f t="shared" si="6"/>
        <v>757</v>
      </c>
      <c r="T38" s="53">
        <v>750</v>
      </c>
      <c r="U38" s="60" t="s">
        <v>410</v>
      </c>
      <c r="V38" s="60" t="s">
        <v>339</v>
      </c>
      <c r="W38" s="82">
        <v>755</v>
      </c>
      <c r="X38" s="82">
        <v>730</v>
      </c>
    </row>
    <row r="39" spans="2:24" ht="19.5" customHeight="1">
      <c r="B39" s="102" t="s">
        <v>410</v>
      </c>
      <c r="C39" s="102" t="s">
        <v>343</v>
      </c>
      <c r="D39" s="643">
        <v>784</v>
      </c>
      <c r="E39" s="644"/>
      <c r="F39" s="644"/>
      <c r="G39" s="644"/>
      <c r="H39" s="644"/>
      <c r="I39" s="645"/>
      <c r="J39" s="18">
        <v>1.6</v>
      </c>
      <c r="K39" s="18">
        <v>1.54</v>
      </c>
      <c r="L39" s="16">
        <f t="shared" si="4"/>
        <v>64.900000000000006</v>
      </c>
      <c r="M39" s="103">
        <v>50</v>
      </c>
      <c r="N39" s="116"/>
      <c r="O39" s="4" t="s">
        <v>595</v>
      </c>
      <c r="P39" s="228">
        <v>57</v>
      </c>
      <c r="Q39" s="228">
        <v>52</v>
      </c>
      <c r="R39" s="228">
        <f t="shared" si="5"/>
        <v>755</v>
      </c>
      <c r="S39" s="228">
        <f t="shared" si="6"/>
        <v>768</v>
      </c>
      <c r="U39" s="126" t="s">
        <v>410</v>
      </c>
      <c r="V39" s="126" t="s">
        <v>343</v>
      </c>
      <c r="W39" s="127">
        <v>785</v>
      </c>
      <c r="X39" s="127">
        <v>750</v>
      </c>
    </row>
    <row r="40" spans="2:24" ht="19.5" customHeight="1">
      <c r="B40" s="102" t="s">
        <v>414</v>
      </c>
      <c r="C40" s="102" t="s">
        <v>343</v>
      </c>
      <c r="D40" s="643">
        <v>786</v>
      </c>
      <c r="E40" s="644"/>
      <c r="F40" s="644"/>
      <c r="G40" s="644"/>
      <c r="H40" s="644"/>
      <c r="I40" s="645"/>
      <c r="J40" s="18">
        <v>1.96</v>
      </c>
      <c r="K40" s="18">
        <v>1.88</v>
      </c>
      <c r="L40" s="16">
        <f t="shared" si="4"/>
        <v>53.2</v>
      </c>
      <c r="M40" s="103">
        <v>50</v>
      </c>
      <c r="N40" s="116"/>
      <c r="O40" s="4" t="s">
        <v>595</v>
      </c>
      <c r="P40" s="228">
        <v>58.5</v>
      </c>
      <c r="Q40" s="228">
        <v>53.5</v>
      </c>
      <c r="R40" s="228">
        <f t="shared" si="5"/>
        <v>780</v>
      </c>
      <c r="S40" s="228">
        <f t="shared" si="6"/>
        <v>793</v>
      </c>
      <c r="U40" s="34" t="s">
        <v>414</v>
      </c>
      <c r="V40" s="34" t="s">
        <v>343</v>
      </c>
      <c r="W40" s="75">
        <v>800</v>
      </c>
      <c r="X40" s="75">
        <v>780</v>
      </c>
    </row>
    <row r="41" spans="2:24" ht="19.5" customHeight="1">
      <c r="B41" s="102" t="s">
        <v>416</v>
      </c>
      <c r="C41" s="102" t="s">
        <v>343</v>
      </c>
      <c r="D41" s="637">
        <v>785</v>
      </c>
      <c r="E41" s="638"/>
      <c r="F41" s="638"/>
      <c r="G41" s="638"/>
      <c r="H41" s="638"/>
      <c r="I41" s="639"/>
      <c r="J41" s="18">
        <v>1.89</v>
      </c>
      <c r="K41" s="18">
        <v>1.73</v>
      </c>
      <c r="L41" s="16">
        <f t="shared" si="4"/>
        <v>57.8</v>
      </c>
      <c r="M41" s="103">
        <v>50</v>
      </c>
      <c r="N41" s="116"/>
      <c r="O41" s="4" t="s">
        <v>595</v>
      </c>
      <c r="P41" s="228">
        <v>58</v>
      </c>
      <c r="Q41" s="228">
        <v>51.5</v>
      </c>
      <c r="R41" s="228">
        <f t="shared" si="5"/>
        <v>765</v>
      </c>
      <c r="S41" s="228">
        <f t="shared" si="6"/>
        <v>778</v>
      </c>
      <c r="U41" s="34" t="s">
        <v>416</v>
      </c>
      <c r="V41" s="34" t="s">
        <v>343</v>
      </c>
      <c r="W41" s="82">
        <v>785</v>
      </c>
      <c r="X41" s="82">
        <v>760</v>
      </c>
    </row>
    <row r="42" spans="2:24" ht="19.5" customHeight="1">
      <c r="B42" s="102" t="s">
        <v>418</v>
      </c>
      <c r="C42" s="102" t="s">
        <v>343</v>
      </c>
      <c r="D42" s="637">
        <v>764</v>
      </c>
      <c r="E42" s="638"/>
      <c r="F42" s="638"/>
      <c r="G42" s="638"/>
      <c r="H42" s="638"/>
      <c r="I42" s="639"/>
      <c r="J42" s="18">
        <v>1.23</v>
      </c>
      <c r="K42" s="18">
        <v>1.1599999999999999</v>
      </c>
      <c r="L42" s="16">
        <f t="shared" si="4"/>
        <v>86.2</v>
      </c>
      <c r="M42" s="103">
        <v>50</v>
      </c>
      <c r="N42" s="116"/>
      <c r="O42" s="4" t="s">
        <v>595</v>
      </c>
      <c r="P42" s="228">
        <v>56</v>
      </c>
      <c r="Q42" s="228">
        <v>50</v>
      </c>
      <c r="R42" s="228">
        <f t="shared" si="5"/>
        <v>734</v>
      </c>
      <c r="S42" s="228">
        <f t="shared" si="6"/>
        <v>747</v>
      </c>
      <c r="U42" s="34" t="s">
        <v>418</v>
      </c>
      <c r="V42" s="34" t="s">
        <v>343</v>
      </c>
      <c r="W42" s="82">
        <v>755</v>
      </c>
      <c r="X42" s="82">
        <v>730</v>
      </c>
    </row>
    <row r="43" spans="2:24" ht="19.5" customHeight="1">
      <c r="B43" s="102" t="s">
        <v>54</v>
      </c>
      <c r="C43" s="102" t="s">
        <v>337</v>
      </c>
      <c r="D43" s="637">
        <v>770</v>
      </c>
      <c r="E43" s="638"/>
      <c r="F43" s="638"/>
      <c r="G43" s="638"/>
      <c r="H43" s="638"/>
      <c r="I43" s="639"/>
      <c r="J43" s="18">
        <v>2.12</v>
      </c>
      <c r="K43" s="18">
        <v>1.65</v>
      </c>
      <c r="L43" s="16">
        <f t="shared" si="4"/>
        <v>60.6</v>
      </c>
      <c r="M43" s="103">
        <v>50</v>
      </c>
      <c r="N43" s="116"/>
      <c r="O43" s="4" t="s">
        <v>595</v>
      </c>
      <c r="P43" s="228">
        <v>59</v>
      </c>
      <c r="Q43" s="228">
        <v>46</v>
      </c>
      <c r="R43" s="228">
        <f t="shared" si="5"/>
        <v>752</v>
      </c>
      <c r="S43" s="228">
        <f t="shared" si="6"/>
        <v>765</v>
      </c>
      <c r="U43" s="34" t="s">
        <v>54</v>
      </c>
      <c r="V43" s="34" t="s">
        <v>337</v>
      </c>
      <c r="W43" s="82">
        <v>775</v>
      </c>
      <c r="X43" s="82">
        <v>750</v>
      </c>
    </row>
    <row r="44" spans="2:24" ht="19.5" customHeight="1">
      <c r="B44" s="102" t="s">
        <v>46</v>
      </c>
      <c r="C44" s="102" t="s">
        <v>339</v>
      </c>
      <c r="D44" s="637">
        <v>738</v>
      </c>
      <c r="E44" s="638"/>
      <c r="F44" s="638"/>
      <c r="G44" s="638"/>
      <c r="H44" s="638"/>
      <c r="I44" s="639"/>
      <c r="J44" s="18">
        <v>1.74</v>
      </c>
      <c r="K44" s="18">
        <v>1.5</v>
      </c>
      <c r="L44" s="16">
        <f t="shared" si="4"/>
        <v>66.7</v>
      </c>
      <c r="M44" s="103">
        <v>50</v>
      </c>
      <c r="N44" s="116"/>
      <c r="O44" s="4" t="s">
        <v>595</v>
      </c>
      <c r="P44" s="228">
        <v>56.5</v>
      </c>
      <c r="Q44" s="228">
        <v>46.5</v>
      </c>
      <c r="R44" s="228">
        <f t="shared" si="5"/>
        <v>724</v>
      </c>
      <c r="S44" s="228">
        <f t="shared" si="6"/>
        <v>737</v>
      </c>
      <c r="U44" s="34" t="s">
        <v>46</v>
      </c>
      <c r="V44" s="34" t="s">
        <v>339</v>
      </c>
      <c r="W44" s="82">
        <v>755</v>
      </c>
      <c r="X44" s="82">
        <v>720</v>
      </c>
    </row>
    <row r="45" spans="2:24" ht="19.5" customHeight="1">
      <c r="B45" s="102" t="s">
        <v>46</v>
      </c>
      <c r="C45" s="102" t="s">
        <v>343</v>
      </c>
      <c r="D45" s="643">
        <v>762</v>
      </c>
      <c r="E45" s="644"/>
      <c r="F45" s="644"/>
      <c r="G45" s="644"/>
      <c r="H45" s="644"/>
      <c r="I45" s="645"/>
      <c r="J45" s="18">
        <v>1.66</v>
      </c>
      <c r="K45" s="18">
        <v>1.5</v>
      </c>
      <c r="L45" s="16">
        <f t="shared" si="4"/>
        <v>66.7</v>
      </c>
      <c r="M45" s="103">
        <v>50</v>
      </c>
      <c r="N45" s="116"/>
      <c r="O45" s="4" t="s">
        <v>595</v>
      </c>
      <c r="P45" s="228">
        <v>57</v>
      </c>
      <c r="Q45" s="228">
        <v>51.5</v>
      </c>
      <c r="R45" s="228">
        <f t="shared" si="5"/>
        <v>753</v>
      </c>
      <c r="S45" s="228">
        <f t="shared" si="6"/>
        <v>766</v>
      </c>
      <c r="U45" s="126" t="s">
        <v>46</v>
      </c>
      <c r="V45" s="126" t="s">
        <v>343</v>
      </c>
      <c r="W45" s="130">
        <v>780</v>
      </c>
      <c r="X45" s="130">
        <v>750</v>
      </c>
    </row>
    <row r="46" spans="2:24" ht="19.5" customHeight="1">
      <c r="B46" s="229" t="s">
        <v>423</v>
      </c>
      <c r="C46" s="229" t="s">
        <v>337</v>
      </c>
      <c r="D46" s="643">
        <v>741</v>
      </c>
      <c r="E46" s="644"/>
      <c r="F46" s="644"/>
      <c r="G46" s="644"/>
      <c r="H46" s="644"/>
      <c r="I46" s="645"/>
      <c r="J46" s="172">
        <v>2.0699999999999998</v>
      </c>
      <c r="K46" s="172">
        <v>1.84</v>
      </c>
      <c r="L46" s="250">
        <f t="shared" si="4"/>
        <v>54.300000000000004</v>
      </c>
      <c r="M46" s="228">
        <v>50</v>
      </c>
      <c r="N46" s="117"/>
      <c r="O46" s="251" t="s">
        <v>595</v>
      </c>
      <c r="P46" s="228">
        <v>56</v>
      </c>
      <c r="Q46" s="228">
        <v>49</v>
      </c>
      <c r="R46" s="228">
        <f t="shared" si="5"/>
        <v>729</v>
      </c>
      <c r="S46" s="228">
        <f t="shared" si="6"/>
        <v>742</v>
      </c>
      <c r="T46" s="57"/>
      <c r="U46" s="34" t="s">
        <v>423</v>
      </c>
      <c r="V46" s="34" t="s">
        <v>337</v>
      </c>
      <c r="W46" s="82">
        <v>750</v>
      </c>
      <c r="X46" s="82">
        <v>730</v>
      </c>
    </row>
    <row r="47" spans="2:24" ht="19.5" customHeight="1">
      <c r="B47" s="229" t="s">
        <v>425</v>
      </c>
      <c r="C47" s="229" t="s">
        <v>339</v>
      </c>
      <c r="D47" s="643">
        <v>710</v>
      </c>
      <c r="E47" s="644"/>
      <c r="F47" s="644"/>
      <c r="G47" s="644"/>
      <c r="H47" s="644"/>
      <c r="I47" s="645"/>
      <c r="J47" s="172">
        <v>1.7</v>
      </c>
      <c r="K47" s="172">
        <v>1.61</v>
      </c>
      <c r="L47" s="250">
        <f t="shared" si="4"/>
        <v>62.1</v>
      </c>
      <c r="M47" s="228">
        <v>50</v>
      </c>
      <c r="N47" s="117"/>
      <c r="O47" s="251" t="s">
        <v>595</v>
      </c>
      <c r="P47" s="228">
        <v>55.5</v>
      </c>
      <c r="Q47" s="228">
        <v>45.5</v>
      </c>
      <c r="R47" s="228">
        <f t="shared" si="5"/>
        <v>707</v>
      </c>
      <c r="S47" s="228">
        <f t="shared" si="6"/>
        <v>720</v>
      </c>
      <c r="T47" s="57"/>
      <c r="U47" s="229" t="s">
        <v>425</v>
      </c>
      <c r="V47" s="229" t="s">
        <v>339</v>
      </c>
      <c r="W47" s="85">
        <v>720</v>
      </c>
      <c r="X47" s="85">
        <v>710</v>
      </c>
    </row>
    <row r="48" spans="2:24" ht="19.5" customHeight="1">
      <c r="B48" s="229" t="s">
        <v>425</v>
      </c>
      <c r="C48" s="229" t="s">
        <v>343</v>
      </c>
      <c r="D48" s="643">
        <v>738</v>
      </c>
      <c r="E48" s="644"/>
      <c r="F48" s="644"/>
      <c r="G48" s="644"/>
      <c r="H48" s="644"/>
      <c r="I48" s="645"/>
      <c r="J48" s="172">
        <v>1.62</v>
      </c>
      <c r="K48" s="172">
        <v>1.55</v>
      </c>
      <c r="L48" s="250">
        <f t="shared" si="4"/>
        <v>64.5</v>
      </c>
      <c r="M48" s="228">
        <v>50</v>
      </c>
      <c r="N48" s="117"/>
      <c r="O48" s="251" t="s">
        <v>595</v>
      </c>
      <c r="P48" s="228">
        <v>54.5</v>
      </c>
      <c r="Q48" s="228">
        <v>52</v>
      </c>
      <c r="R48" s="228">
        <f t="shared" si="5"/>
        <v>724</v>
      </c>
      <c r="S48" s="228">
        <f t="shared" si="6"/>
        <v>737</v>
      </c>
      <c r="T48" s="57"/>
      <c r="U48" s="34" t="s">
        <v>425</v>
      </c>
      <c r="V48" s="34" t="s">
        <v>343</v>
      </c>
      <c r="W48" s="82">
        <v>740</v>
      </c>
      <c r="X48" s="82">
        <v>720</v>
      </c>
    </row>
    <row r="49" spans="2:24" ht="19.5" customHeight="1">
      <c r="B49" s="102" t="s">
        <v>121</v>
      </c>
      <c r="C49" s="102" t="s">
        <v>339</v>
      </c>
      <c r="D49" s="643">
        <v>700</v>
      </c>
      <c r="E49" s="644"/>
      <c r="F49" s="644"/>
      <c r="G49" s="644"/>
      <c r="H49" s="644"/>
      <c r="I49" s="645"/>
      <c r="J49" s="18">
        <v>1.62</v>
      </c>
      <c r="K49" s="18">
        <v>1.4</v>
      </c>
      <c r="L49" s="16">
        <f t="shared" si="4"/>
        <v>71.399999999999991</v>
      </c>
      <c r="M49" s="103">
        <v>50</v>
      </c>
      <c r="N49" s="116"/>
      <c r="O49" s="4" t="s">
        <v>595</v>
      </c>
      <c r="P49" s="228">
        <v>56</v>
      </c>
      <c r="Q49" s="228">
        <v>44</v>
      </c>
      <c r="R49" s="228">
        <f t="shared" si="5"/>
        <v>706</v>
      </c>
      <c r="S49" s="228">
        <f t="shared" si="6"/>
        <v>719</v>
      </c>
      <c r="U49" s="102" t="s">
        <v>121</v>
      </c>
      <c r="V49" s="102" t="s">
        <v>339</v>
      </c>
      <c r="W49" s="85">
        <v>715</v>
      </c>
      <c r="X49" s="85">
        <v>700</v>
      </c>
    </row>
    <row r="50" spans="2:24" ht="19.5" customHeight="1">
      <c r="B50" s="102" t="s">
        <v>121</v>
      </c>
      <c r="C50" s="102" t="s">
        <v>343</v>
      </c>
      <c r="D50" s="643">
        <v>716</v>
      </c>
      <c r="E50" s="644"/>
      <c r="F50" s="644"/>
      <c r="G50" s="644"/>
      <c r="H50" s="644"/>
      <c r="I50" s="645"/>
      <c r="J50" s="18">
        <v>1.9</v>
      </c>
      <c r="K50" s="18">
        <v>1.75</v>
      </c>
      <c r="L50" s="16">
        <f t="shared" si="4"/>
        <v>57.099999999999994</v>
      </c>
      <c r="M50" s="103">
        <v>50</v>
      </c>
      <c r="N50" s="116"/>
      <c r="O50" s="4" t="s">
        <v>595</v>
      </c>
      <c r="P50" s="228">
        <v>56</v>
      </c>
      <c r="Q50" s="228">
        <v>49</v>
      </c>
      <c r="R50" s="228">
        <f t="shared" si="5"/>
        <v>729</v>
      </c>
      <c r="S50" s="228">
        <f t="shared" si="6"/>
        <v>742</v>
      </c>
      <c r="U50" s="102" t="s">
        <v>121</v>
      </c>
      <c r="V50" s="102" t="s">
        <v>343</v>
      </c>
      <c r="W50" s="85">
        <v>735</v>
      </c>
      <c r="X50" s="85">
        <v>720</v>
      </c>
    </row>
    <row r="51" spans="2:24" ht="19.5" customHeight="1">
      <c r="B51" s="102" t="s">
        <v>431</v>
      </c>
      <c r="C51" s="102" t="s">
        <v>339</v>
      </c>
      <c r="D51" s="643">
        <v>718</v>
      </c>
      <c r="E51" s="644"/>
      <c r="F51" s="644"/>
      <c r="G51" s="644"/>
      <c r="H51" s="644"/>
      <c r="I51" s="645"/>
      <c r="J51" s="18">
        <v>1.61</v>
      </c>
      <c r="K51" s="18">
        <v>1.66</v>
      </c>
      <c r="L51" s="16">
        <f t="shared" si="4"/>
        <v>60.199999999999996</v>
      </c>
      <c r="M51" s="103">
        <v>50</v>
      </c>
      <c r="N51" s="116"/>
      <c r="O51" s="4" t="s">
        <v>595</v>
      </c>
      <c r="P51" s="228">
        <v>55.5</v>
      </c>
      <c r="Q51" s="228">
        <v>45</v>
      </c>
      <c r="R51" s="228">
        <f t="shared" si="5"/>
        <v>704</v>
      </c>
      <c r="S51" s="228">
        <f t="shared" si="6"/>
        <v>717</v>
      </c>
      <c r="U51" s="34" t="s">
        <v>431</v>
      </c>
      <c r="V51" s="34" t="s">
        <v>339</v>
      </c>
      <c r="W51" s="82">
        <v>720</v>
      </c>
      <c r="X51" s="82">
        <v>700</v>
      </c>
    </row>
    <row r="52" spans="2:24" ht="19.5" customHeight="1">
      <c r="B52" s="102" t="s">
        <v>431</v>
      </c>
      <c r="C52" s="102" t="s">
        <v>343</v>
      </c>
      <c r="D52" s="643">
        <v>746</v>
      </c>
      <c r="E52" s="644"/>
      <c r="F52" s="644"/>
      <c r="G52" s="644"/>
      <c r="H52" s="644"/>
      <c r="I52" s="645"/>
      <c r="J52" s="18">
        <v>1.91</v>
      </c>
      <c r="K52" s="18">
        <v>1.61</v>
      </c>
      <c r="L52" s="16">
        <f t="shared" si="4"/>
        <v>62.1</v>
      </c>
      <c r="M52" s="103">
        <v>50</v>
      </c>
      <c r="N52" s="116"/>
      <c r="O52" s="4" t="s">
        <v>595</v>
      </c>
      <c r="P52" s="228">
        <v>55.5</v>
      </c>
      <c r="Q52" s="228">
        <v>50</v>
      </c>
      <c r="R52" s="228">
        <f t="shared" si="5"/>
        <v>727</v>
      </c>
      <c r="S52" s="228">
        <f t="shared" si="6"/>
        <v>740</v>
      </c>
      <c r="U52" s="34" t="s">
        <v>431</v>
      </c>
      <c r="V52" s="34" t="s">
        <v>343</v>
      </c>
      <c r="W52" s="82">
        <v>740</v>
      </c>
      <c r="X52" s="82">
        <v>720</v>
      </c>
    </row>
    <row r="53" spans="2:24" ht="19.5" customHeight="1">
      <c r="B53" s="229" t="s">
        <v>434</v>
      </c>
      <c r="C53" s="229" t="s">
        <v>339</v>
      </c>
      <c r="D53" s="643">
        <v>662</v>
      </c>
      <c r="E53" s="644"/>
      <c r="F53" s="644"/>
      <c r="G53" s="644"/>
      <c r="H53" s="644"/>
      <c r="I53" s="645"/>
      <c r="J53" s="172">
        <v>1.66</v>
      </c>
      <c r="K53" s="172">
        <v>1.55</v>
      </c>
      <c r="L53" s="250">
        <f t="shared" si="4"/>
        <v>64.5</v>
      </c>
      <c r="M53" s="228">
        <v>50</v>
      </c>
      <c r="N53" s="117"/>
      <c r="O53" s="251" t="s">
        <v>595</v>
      </c>
      <c r="P53" s="228">
        <v>53.5</v>
      </c>
      <c r="Q53" s="228">
        <v>42.5</v>
      </c>
      <c r="R53" s="228">
        <f t="shared" si="5"/>
        <v>668</v>
      </c>
      <c r="S53" s="228">
        <f t="shared" si="6"/>
        <v>681</v>
      </c>
      <c r="T53" s="57"/>
      <c r="U53" s="34" t="s">
        <v>434</v>
      </c>
      <c r="V53" s="34" t="s">
        <v>339</v>
      </c>
      <c r="W53" s="82">
        <v>685</v>
      </c>
      <c r="X53" s="82">
        <v>660</v>
      </c>
    </row>
    <row r="54" spans="2:24" ht="19.5" customHeight="1">
      <c r="B54" s="102" t="s">
        <v>434</v>
      </c>
      <c r="C54" s="102" t="s">
        <v>343</v>
      </c>
      <c r="D54" s="643">
        <v>700</v>
      </c>
      <c r="E54" s="644"/>
      <c r="F54" s="644"/>
      <c r="G54" s="644"/>
      <c r="H54" s="644"/>
      <c r="I54" s="645"/>
      <c r="J54" s="18">
        <v>1.79</v>
      </c>
      <c r="K54" s="18">
        <v>1.7</v>
      </c>
      <c r="L54" s="16">
        <f t="shared" si="4"/>
        <v>58.8</v>
      </c>
      <c r="M54" s="103">
        <v>50</v>
      </c>
      <c r="N54" s="116"/>
      <c r="O54" s="4" t="s">
        <v>595</v>
      </c>
      <c r="P54" s="228">
        <v>54</v>
      </c>
      <c r="Q54" s="228">
        <v>47.5</v>
      </c>
      <c r="R54" s="228">
        <f t="shared" si="5"/>
        <v>698</v>
      </c>
      <c r="S54" s="228">
        <f t="shared" si="6"/>
        <v>711</v>
      </c>
      <c r="U54" s="102" t="s">
        <v>434</v>
      </c>
      <c r="V54" s="102" t="s">
        <v>343</v>
      </c>
      <c r="W54" s="85">
        <v>705</v>
      </c>
      <c r="X54" s="85">
        <v>690</v>
      </c>
    </row>
    <row r="55" spans="2:24" ht="19.5" customHeight="1">
      <c r="B55" s="102" t="s">
        <v>125</v>
      </c>
      <c r="C55" s="229" t="s">
        <v>339</v>
      </c>
      <c r="D55" s="643">
        <v>670</v>
      </c>
      <c r="E55" s="644"/>
      <c r="F55" s="644"/>
      <c r="G55" s="644"/>
      <c r="H55" s="644"/>
      <c r="I55" s="645"/>
      <c r="J55" s="18">
        <v>1.47</v>
      </c>
      <c r="K55" s="18">
        <v>1.49</v>
      </c>
      <c r="L55" s="16">
        <f t="shared" si="4"/>
        <v>67.100000000000009</v>
      </c>
      <c r="M55" s="103">
        <v>50</v>
      </c>
      <c r="N55" s="116"/>
      <c r="O55" s="4" t="s">
        <v>595</v>
      </c>
      <c r="P55" s="228">
        <v>54.5</v>
      </c>
      <c r="Q55" s="228">
        <v>43</v>
      </c>
      <c r="R55" s="228">
        <f t="shared" si="5"/>
        <v>683</v>
      </c>
      <c r="S55" s="228">
        <f t="shared" si="6"/>
        <v>696</v>
      </c>
      <c r="U55" s="102" t="s">
        <v>125</v>
      </c>
      <c r="V55" s="229" t="s">
        <v>339</v>
      </c>
      <c r="W55" s="85">
        <v>695</v>
      </c>
      <c r="X55" s="85">
        <v>680</v>
      </c>
    </row>
    <row r="56" spans="2:24" ht="19.5" customHeight="1">
      <c r="B56" s="102" t="s">
        <v>125</v>
      </c>
      <c r="C56" s="102" t="s">
        <v>343</v>
      </c>
      <c r="D56" s="643">
        <v>708</v>
      </c>
      <c r="E56" s="644"/>
      <c r="F56" s="644"/>
      <c r="G56" s="644"/>
      <c r="H56" s="644"/>
      <c r="I56" s="645"/>
      <c r="J56" s="18">
        <v>1.72</v>
      </c>
      <c r="K56" s="18">
        <v>1.42</v>
      </c>
      <c r="L56" s="16">
        <f t="shared" si="4"/>
        <v>70.399999999999991</v>
      </c>
      <c r="M56" s="103">
        <v>50</v>
      </c>
      <c r="N56" s="116"/>
      <c r="O56" s="4" t="s">
        <v>595</v>
      </c>
      <c r="P56" s="228">
        <v>55</v>
      </c>
      <c r="Q56" s="228">
        <v>48</v>
      </c>
      <c r="R56" s="228">
        <f t="shared" si="5"/>
        <v>712</v>
      </c>
      <c r="S56" s="228">
        <f t="shared" si="6"/>
        <v>725</v>
      </c>
      <c r="T56" s="53">
        <v>718</v>
      </c>
      <c r="U56" s="102" t="s">
        <v>125</v>
      </c>
      <c r="V56" s="102" t="s">
        <v>343</v>
      </c>
      <c r="W56" s="85">
        <v>720</v>
      </c>
      <c r="X56" s="85">
        <v>720</v>
      </c>
    </row>
    <row r="57" spans="2:24" ht="19.5" customHeight="1">
      <c r="B57" s="102" t="s">
        <v>56</v>
      </c>
      <c r="C57" s="102" t="s">
        <v>339</v>
      </c>
      <c r="D57" s="637">
        <v>676</v>
      </c>
      <c r="E57" s="638"/>
      <c r="F57" s="638"/>
      <c r="G57" s="638"/>
      <c r="H57" s="638"/>
      <c r="I57" s="639"/>
      <c r="J57" s="18">
        <v>1.67</v>
      </c>
      <c r="K57" s="18">
        <v>1.55</v>
      </c>
      <c r="L57" s="16">
        <f t="shared" si="4"/>
        <v>64.5</v>
      </c>
      <c r="M57" s="103">
        <v>60</v>
      </c>
      <c r="N57" s="117"/>
      <c r="O57" s="4" t="s">
        <v>595</v>
      </c>
      <c r="P57" s="228">
        <v>54</v>
      </c>
      <c r="Q57" s="228">
        <v>44</v>
      </c>
      <c r="R57" s="228">
        <f t="shared" si="5"/>
        <v>681</v>
      </c>
      <c r="S57" s="228">
        <f t="shared" si="6"/>
        <v>696</v>
      </c>
      <c r="T57" s="53">
        <v>690</v>
      </c>
      <c r="U57" s="102" t="s">
        <v>56</v>
      </c>
      <c r="V57" s="102" t="s">
        <v>339</v>
      </c>
      <c r="W57" s="81">
        <v>675</v>
      </c>
      <c r="X57" s="85">
        <v>670</v>
      </c>
    </row>
    <row r="58" spans="2:24" ht="19.5" customHeight="1">
      <c r="B58" s="102" t="s">
        <v>56</v>
      </c>
      <c r="C58" s="102" t="s">
        <v>343</v>
      </c>
      <c r="D58" s="637">
        <v>687</v>
      </c>
      <c r="E58" s="638"/>
      <c r="F58" s="638"/>
      <c r="G58" s="638"/>
      <c r="H58" s="638"/>
      <c r="I58" s="639"/>
      <c r="J58" s="18">
        <v>1.59</v>
      </c>
      <c r="K58" s="18">
        <v>1.54</v>
      </c>
      <c r="L58" s="16">
        <f t="shared" si="4"/>
        <v>64.900000000000006</v>
      </c>
      <c r="M58" s="103">
        <v>60</v>
      </c>
      <c r="N58" s="116"/>
      <c r="O58" s="4" t="s">
        <v>595</v>
      </c>
      <c r="P58" s="228">
        <v>53</v>
      </c>
      <c r="Q58" s="228">
        <v>48</v>
      </c>
      <c r="R58" s="228">
        <f t="shared" si="5"/>
        <v>688</v>
      </c>
      <c r="S58" s="228">
        <f t="shared" si="6"/>
        <v>703</v>
      </c>
      <c r="U58" s="229" t="s">
        <v>56</v>
      </c>
      <c r="V58" s="229" t="s">
        <v>343</v>
      </c>
      <c r="W58" s="85">
        <v>690</v>
      </c>
      <c r="X58" s="85">
        <v>690</v>
      </c>
    </row>
    <row r="59" spans="2:24" ht="19.5" customHeight="1">
      <c r="B59" s="102" t="s">
        <v>441</v>
      </c>
      <c r="C59" s="102" t="s">
        <v>337</v>
      </c>
      <c r="D59" s="637">
        <v>698</v>
      </c>
      <c r="E59" s="638"/>
      <c r="F59" s="638"/>
      <c r="G59" s="638"/>
      <c r="H59" s="638"/>
      <c r="I59" s="639"/>
      <c r="J59" s="18">
        <v>1.51</v>
      </c>
      <c r="K59" s="18">
        <v>1.37</v>
      </c>
      <c r="L59" s="16">
        <f t="shared" si="4"/>
        <v>73</v>
      </c>
      <c r="M59" s="103">
        <v>60</v>
      </c>
      <c r="N59" s="116"/>
      <c r="O59" s="4" t="s">
        <v>595</v>
      </c>
      <c r="P59" s="228">
        <v>53.5</v>
      </c>
      <c r="Q59" s="228">
        <v>46</v>
      </c>
      <c r="R59" s="228">
        <f>INT((O$23+((P59-50)*P$23/10))*1.4+(Q59/65*300))</f>
        <v>684</v>
      </c>
      <c r="S59" s="228">
        <f t="shared" si="6"/>
        <v>699</v>
      </c>
      <c r="U59" s="34" t="s">
        <v>441</v>
      </c>
      <c r="V59" s="34" t="s">
        <v>337</v>
      </c>
      <c r="W59" s="82">
        <v>700</v>
      </c>
      <c r="X59" s="82">
        <v>680</v>
      </c>
    </row>
    <row r="60" spans="2:24" ht="19.5" customHeight="1">
      <c r="B60" s="229" t="s">
        <v>443</v>
      </c>
      <c r="C60" s="229" t="s">
        <v>337</v>
      </c>
      <c r="D60" s="643">
        <v>681</v>
      </c>
      <c r="E60" s="644"/>
      <c r="F60" s="644"/>
      <c r="G60" s="644"/>
      <c r="H60" s="644"/>
      <c r="I60" s="645"/>
      <c r="J60" s="172">
        <v>1.71</v>
      </c>
      <c r="K60" s="172">
        <v>1.47</v>
      </c>
      <c r="L60" s="250">
        <f t="shared" si="4"/>
        <v>68</v>
      </c>
      <c r="M60" s="103">
        <v>60</v>
      </c>
      <c r="N60" s="117"/>
      <c r="O60" s="251" t="s">
        <v>595</v>
      </c>
      <c r="P60" s="228">
        <v>53</v>
      </c>
      <c r="Q60" s="228">
        <v>46</v>
      </c>
      <c r="R60" s="228">
        <f>INT((O$23+((P60-50)*P$23/10))*1.4+(Q60/65*300))</f>
        <v>678</v>
      </c>
      <c r="S60" s="228">
        <f t="shared" si="6"/>
        <v>693</v>
      </c>
      <c r="T60" s="57"/>
      <c r="U60" s="229" t="s">
        <v>443</v>
      </c>
      <c r="V60" s="229" t="s">
        <v>337</v>
      </c>
      <c r="W60" s="85">
        <v>685</v>
      </c>
      <c r="X60" s="85">
        <v>670</v>
      </c>
    </row>
    <row r="61" spans="2:24" ht="19.5" customHeight="1">
      <c r="B61" s="229" t="s">
        <v>445</v>
      </c>
      <c r="C61" s="229" t="s">
        <v>339</v>
      </c>
      <c r="D61" s="643">
        <v>623</v>
      </c>
      <c r="E61" s="644"/>
      <c r="F61" s="644"/>
      <c r="G61" s="644"/>
      <c r="H61" s="644"/>
      <c r="I61" s="645"/>
      <c r="J61" s="172">
        <v>1.26</v>
      </c>
      <c r="K61" s="172">
        <v>1.22</v>
      </c>
      <c r="L61" s="250">
        <f t="shared" si="4"/>
        <v>82</v>
      </c>
      <c r="M61" s="103">
        <v>60</v>
      </c>
      <c r="N61" s="117"/>
      <c r="O61" s="251" t="s">
        <v>595</v>
      </c>
      <c r="P61" s="228">
        <v>50.5</v>
      </c>
      <c r="Q61" s="228">
        <v>42.5</v>
      </c>
      <c r="R61" s="228">
        <f>INT((O$23+((P61-50)*P$23/10))*1.4+(Q61/65*300))</f>
        <v>632</v>
      </c>
      <c r="S61" s="228">
        <f t="shared" si="6"/>
        <v>647</v>
      </c>
      <c r="T61" s="57"/>
      <c r="U61" s="229" t="s">
        <v>445</v>
      </c>
      <c r="V61" s="229" t="s">
        <v>339</v>
      </c>
      <c r="W61" s="85">
        <v>625</v>
      </c>
      <c r="X61" s="85">
        <v>630</v>
      </c>
    </row>
    <row r="62" spans="2:24" ht="19.5" customHeight="1">
      <c r="B62" s="102" t="s">
        <v>445</v>
      </c>
      <c r="C62" s="102" t="s">
        <v>343</v>
      </c>
      <c r="D62" s="637">
        <v>645</v>
      </c>
      <c r="E62" s="638"/>
      <c r="F62" s="638"/>
      <c r="G62" s="638"/>
      <c r="H62" s="638"/>
      <c r="I62" s="639"/>
      <c r="J62" s="18">
        <v>1.21</v>
      </c>
      <c r="K62" s="18">
        <v>1.17</v>
      </c>
      <c r="L62" s="16">
        <f t="shared" si="4"/>
        <v>85.5</v>
      </c>
      <c r="M62" s="103">
        <v>60</v>
      </c>
      <c r="N62" s="116"/>
      <c r="O62" s="4" t="s">
        <v>595</v>
      </c>
      <c r="P62" s="228">
        <v>50</v>
      </c>
      <c r="Q62" s="228">
        <v>46.5</v>
      </c>
      <c r="R62" s="228">
        <f>INT((O$23+((P62-50)*P$23/10))*1.4+(Q62/65*300))</f>
        <v>644</v>
      </c>
      <c r="S62" s="228">
        <f t="shared" si="6"/>
        <v>659</v>
      </c>
      <c r="U62" s="102" t="s">
        <v>445</v>
      </c>
      <c r="V62" s="229" t="s">
        <v>343</v>
      </c>
      <c r="W62" s="85">
        <v>640</v>
      </c>
      <c r="X62" s="85">
        <v>640</v>
      </c>
    </row>
    <row r="63" spans="2:24" ht="19.5" customHeight="1">
      <c r="B63" s="102" t="s">
        <v>448</v>
      </c>
      <c r="C63" s="102" t="s">
        <v>339</v>
      </c>
      <c r="D63" s="663">
        <v>604</v>
      </c>
      <c r="E63" s="664"/>
      <c r="F63" s="664"/>
      <c r="G63" s="664"/>
      <c r="H63" s="664"/>
      <c r="I63" s="665"/>
      <c r="J63" s="18">
        <v>1.17</v>
      </c>
      <c r="K63" s="18">
        <v>1.24</v>
      </c>
      <c r="L63" s="16">
        <f t="shared" si="4"/>
        <v>80.600000000000009</v>
      </c>
      <c r="M63" s="103">
        <v>60</v>
      </c>
      <c r="N63" s="116"/>
      <c r="O63" s="4" t="s">
        <v>595</v>
      </c>
      <c r="P63" s="228">
        <v>50</v>
      </c>
      <c r="Q63" s="228">
        <v>41</v>
      </c>
      <c r="R63" s="228">
        <f t="shared" si="5"/>
        <v>619</v>
      </c>
      <c r="S63" s="228">
        <f t="shared" si="6"/>
        <v>634</v>
      </c>
      <c r="U63" s="229" t="s">
        <v>448</v>
      </c>
      <c r="V63" s="229" t="s">
        <v>339</v>
      </c>
      <c r="W63" s="85">
        <v>605</v>
      </c>
      <c r="X63" s="85">
        <v>620</v>
      </c>
    </row>
    <row r="64" spans="2:24" ht="19.5" customHeight="1">
      <c r="B64" s="102" t="s">
        <v>448</v>
      </c>
      <c r="C64" s="102" t="s">
        <v>343</v>
      </c>
      <c r="D64" s="663">
        <v>616</v>
      </c>
      <c r="E64" s="664"/>
      <c r="F64" s="664"/>
      <c r="G64" s="664"/>
      <c r="H64" s="664"/>
      <c r="I64" s="665"/>
      <c r="J64" s="18">
        <v>1.53</v>
      </c>
      <c r="K64" s="18">
        <v>1.3</v>
      </c>
      <c r="L64" s="16">
        <f t="shared" si="4"/>
        <v>76.900000000000006</v>
      </c>
      <c r="M64" s="103">
        <v>60</v>
      </c>
      <c r="N64" s="116"/>
      <c r="O64" s="4" t="s">
        <v>595</v>
      </c>
      <c r="P64" s="228">
        <v>50</v>
      </c>
      <c r="Q64" s="228">
        <v>44</v>
      </c>
      <c r="R64" s="228">
        <f t="shared" si="5"/>
        <v>632</v>
      </c>
      <c r="S64" s="228">
        <f t="shared" si="6"/>
        <v>647</v>
      </c>
      <c r="U64" s="102" t="s">
        <v>448</v>
      </c>
      <c r="V64" s="102" t="s">
        <v>343</v>
      </c>
      <c r="W64" s="81">
        <v>620</v>
      </c>
      <c r="X64" s="85">
        <v>630</v>
      </c>
    </row>
    <row r="65" spans="2:24" ht="19.5" customHeight="1">
      <c r="B65" s="102" t="s">
        <v>452</v>
      </c>
      <c r="C65" s="102" t="s">
        <v>339</v>
      </c>
      <c r="D65" s="637">
        <v>604</v>
      </c>
      <c r="E65" s="638"/>
      <c r="F65" s="638"/>
      <c r="G65" s="638"/>
      <c r="H65" s="638"/>
      <c r="I65" s="639"/>
      <c r="J65" s="18">
        <v>1.56</v>
      </c>
      <c r="K65" s="18">
        <v>1.52</v>
      </c>
      <c r="L65" s="16">
        <f t="shared" si="4"/>
        <v>65.8</v>
      </c>
      <c r="M65" s="103">
        <v>60</v>
      </c>
      <c r="N65" s="116"/>
      <c r="O65" s="4" t="s">
        <v>595</v>
      </c>
      <c r="P65" s="228">
        <v>50</v>
      </c>
      <c r="Q65" s="228">
        <v>41</v>
      </c>
      <c r="R65" s="228">
        <f t="shared" si="5"/>
        <v>619</v>
      </c>
      <c r="S65" s="228">
        <f t="shared" si="6"/>
        <v>634</v>
      </c>
      <c r="U65" s="34" t="s">
        <v>452</v>
      </c>
      <c r="V65" s="34" t="s">
        <v>339</v>
      </c>
      <c r="W65" s="82">
        <v>600</v>
      </c>
      <c r="X65" s="82">
        <v>620</v>
      </c>
    </row>
    <row r="66" spans="2:24" ht="19.5" customHeight="1">
      <c r="B66" s="102" t="s">
        <v>452</v>
      </c>
      <c r="C66" s="102" t="s">
        <v>343</v>
      </c>
      <c r="D66" s="637">
        <v>628</v>
      </c>
      <c r="E66" s="638"/>
      <c r="F66" s="638"/>
      <c r="G66" s="638"/>
      <c r="H66" s="638"/>
      <c r="I66" s="639"/>
      <c r="J66" s="18">
        <v>1.68</v>
      </c>
      <c r="K66" s="18">
        <v>1.56</v>
      </c>
      <c r="L66" s="16">
        <f t="shared" si="4"/>
        <v>64.099999999999994</v>
      </c>
      <c r="M66" s="103">
        <v>60</v>
      </c>
      <c r="N66" s="116"/>
      <c r="O66" s="4" t="s">
        <v>595</v>
      </c>
      <c r="P66" s="228">
        <v>50</v>
      </c>
      <c r="Q66" s="228">
        <v>45</v>
      </c>
      <c r="R66" s="228">
        <f t="shared" si="5"/>
        <v>637</v>
      </c>
      <c r="S66" s="228">
        <f t="shared" si="6"/>
        <v>652</v>
      </c>
      <c r="U66" s="34" t="s">
        <v>452</v>
      </c>
      <c r="V66" s="34" t="s">
        <v>343</v>
      </c>
      <c r="W66" s="82">
        <v>620</v>
      </c>
      <c r="X66" s="82">
        <v>640</v>
      </c>
    </row>
    <row r="67" spans="2:24" ht="19.5" customHeight="1">
      <c r="B67" s="68" t="s">
        <v>455</v>
      </c>
      <c r="C67" s="102" t="s">
        <v>337</v>
      </c>
      <c r="D67" s="637">
        <v>606</v>
      </c>
      <c r="E67" s="638"/>
      <c r="F67" s="638"/>
      <c r="G67" s="638"/>
      <c r="H67" s="638"/>
      <c r="I67" s="639"/>
      <c r="J67" s="35">
        <v>1.23</v>
      </c>
      <c r="K67" s="35">
        <v>1.32</v>
      </c>
      <c r="L67" s="36">
        <f t="shared" si="4"/>
        <v>75.8</v>
      </c>
      <c r="M67" s="103">
        <v>60</v>
      </c>
      <c r="N67" s="116"/>
      <c r="O67" s="4" t="s">
        <v>595</v>
      </c>
      <c r="P67" s="64">
        <v>48</v>
      </c>
      <c r="Q67" s="64">
        <v>42</v>
      </c>
      <c r="R67" s="228">
        <f t="shared" si="5"/>
        <v>599</v>
      </c>
      <c r="S67" s="228">
        <f t="shared" si="6"/>
        <v>614</v>
      </c>
      <c r="T67" s="53" t="s">
        <v>610</v>
      </c>
      <c r="U67" s="76" t="s">
        <v>455</v>
      </c>
      <c r="V67" s="34" t="s">
        <v>337</v>
      </c>
      <c r="W67" s="86">
        <v>585</v>
      </c>
      <c r="X67" s="86">
        <v>610</v>
      </c>
    </row>
    <row r="68" spans="2:24" ht="19.5" customHeight="1">
      <c r="B68" s="99" t="s">
        <v>64</v>
      </c>
      <c r="C68" s="99" t="s">
        <v>339</v>
      </c>
      <c r="D68" s="670">
        <v>605</v>
      </c>
      <c r="E68" s="671"/>
      <c r="F68" s="671"/>
      <c r="G68" s="671"/>
      <c r="H68" s="671"/>
      <c r="I68" s="672"/>
      <c r="J68" s="35">
        <v>1.64</v>
      </c>
      <c r="K68" s="35">
        <v>1.57</v>
      </c>
      <c r="L68" s="36">
        <f t="shared" si="4"/>
        <v>63.7</v>
      </c>
      <c r="M68" s="103">
        <v>60</v>
      </c>
      <c r="N68" s="116"/>
      <c r="O68" s="4" t="s">
        <v>595</v>
      </c>
      <c r="P68" s="64">
        <v>49.5</v>
      </c>
      <c r="Q68" s="64">
        <v>41</v>
      </c>
      <c r="R68" s="228">
        <f t="shared" si="5"/>
        <v>612</v>
      </c>
      <c r="S68" s="64">
        <f t="shared" si="6"/>
        <v>627</v>
      </c>
      <c r="U68" s="131" t="s">
        <v>64</v>
      </c>
      <c r="V68" s="134" t="s">
        <v>339</v>
      </c>
      <c r="W68" s="84">
        <v>590</v>
      </c>
      <c r="X68" s="84">
        <v>620</v>
      </c>
    </row>
    <row r="69" spans="2:24" ht="19.5" customHeight="1">
      <c r="B69" s="102" t="s">
        <v>64</v>
      </c>
      <c r="C69" s="102" t="s">
        <v>343</v>
      </c>
      <c r="D69" s="637">
        <v>605</v>
      </c>
      <c r="E69" s="638"/>
      <c r="F69" s="638"/>
      <c r="G69" s="638"/>
      <c r="H69" s="638"/>
      <c r="I69" s="639"/>
      <c r="J69" s="18">
        <v>1.63</v>
      </c>
      <c r="K69" s="18">
        <v>1.6</v>
      </c>
      <c r="L69" s="16">
        <f t="shared" si="4"/>
        <v>62.5</v>
      </c>
      <c r="M69" s="103">
        <v>60</v>
      </c>
      <c r="N69" s="116"/>
      <c r="O69" s="4" t="s">
        <v>595</v>
      </c>
      <c r="P69" s="228">
        <v>49</v>
      </c>
      <c r="Q69" s="228">
        <v>44.5</v>
      </c>
      <c r="R69" s="228">
        <f t="shared" si="5"/>
        <v>622</v>
      </c>
      <c r="S69" s="228">
        <f t="shared" si="6"/>
        <v>637</v>
      </c>
      <c r="T69" s="53">
        <v>631</v>
      </c>
      <c r="U69" s="126" t="s">
        <v>64</v>
      </c>
      <c r="V69" s="133" t="s">
        <v>343</v>
      </c>
      <c r="W69" s="130">
        <v>605</v>
      </c>
      <c r="X69" s="130">
        <v>640</v>
      </c>
    </row>
    <row r="70" spans="2:24" ht="19.5" customHeight="1">
      <c r="B70" s="102" t="s">
        <v>66</v>
      </c>
      <c r="C70" s="102" t="s">
        <v>339</v>
      </c>
      <c r="D70" s="637">
        <v>564</v>
      </c>
      <c r="E70" s="638"/>
      <c r="F70" s="638"/>
      <c r="G70" s="638"/>
      <c r="H70" s="638"/>
      <c r="I70" s="639"/>
      <c r="J70" s="18">
        <v>1.44</v>
      </c>
      <c r="K70" s="18">
        <v>1.39</v>
      </c>
      <c r="L70" s="16">
        <f t="shared" si="4"/>
        <v>71.899999999999991</v>
      </c>
      <c r="M70" s="103">
        <v>60</v>
      </c>
      <c r="N70" s="117"/>
      <c r="O70" s="4" t="s">
        <v>595</v>
      </c>
      <c r="P70" s="228">
        <v>48</v>
      </c>
      <c r="Q70" s="228">
        <v>40</v>
      </c>
      <c r="R70" s="228">
        <f t="shared" si="5"/>
        <v>589</v>
      </c>
      <c r="S70" s="228">
        <f t="shared" si="6"/>
        <v>604</v>
      </c>
      <c r="T70" s="53">
        <v>598</v>
      </c>
      <c r="U70" s="34" t="s">
        <v>66</v>
      </c>
      <c r="V70" s="60" t="s">
        <v>339</v>
      </c>
      <c r="W70" s="82">
        <v>555</v>
      </c>
      <c r="X70" s="82">
        <v>580</v>
      </c>
    </row>
    <row r="71" spans="2:24" ht="19.5" customHeight="1">
      <c r="B71" s="102" t="s">
        <v>66</v>
      </c>
      <c r="C71" s="102" t="s">
        <v>343</v>
      </c>
      <c r="D71" s="637">
        <v>580</v>
      </c>
      <c r="E71" s="638"/>
      <c r="F71" s="638"/>
      <c r="G71" s="638"/>
      <c r="H71" s="638"/>
      <c r="I71" s="639"/>
      <c r="J71" s="18">
        <v>1.21</v>
      </c>
      <c r="K71" s="18">
        <v>1.1399999999999999</v>
      </c>
      <c r="L71" s="16">
        <f t="shared" si="4"/>
        <v>87.7</v>
      </c>
      <c r="M71" s="103">
        <v>60</v>
      </c>
      <c r="N71" s="117"/>
      <c r="O71" s="4" t="s">
        <v>595</v>
      </c>
      <c r="P71" s="228">
        <v>47</v>
      </c>
      <c r="Q71" s="228">
        <v>44</v>
      </c>
      <c r="R71" s="228">
        <f t="shared" si="5"/>
        <v>596</v>
      </c>
      <c r="S71" s="228">
        <f t="shared" si="6"/>
        <v>611</v>
      </c>
      <c r="U71" s="34" t="s">
        <v>66</v>
      </c>
      <c r="V71" s="60" t="s">
        <v>343</v>
      </c>
      <c r="W71" s="82">
        <v>570</v>
      </c>
      <c r="X71" s="82">
        <v>590</v>
      </c>
    </row>
    <row r="72" spans="2:24" ht="19.5" customHeight="1">
      <c r="B72" s="229" t="s">
        <v>461</v>
      </c>
      <c r="C72" s="229" t="s">
        <v>339</v>
      </c>
      <c r="D72" s="643">
        <v>552</v>
      </c>
      <c r="E72" s="644"/>
      <c r="F72" s="644"/>
      <c r="G72" s="644"/>
      <c r="H72" s="644"/>
      <c r="I72" s="645"/>
      <c r="J72" s="172">
        <v>1.3</v>
      </c>
      <c r="K72" s="172">
        <v>1.26</v>
      </c>
      <c r="L72" s="250">
        <f t="shared" si="4"/>
        <v>79.400000000000006</v>
      </c>
      <c r="M72" s="103">
        <v>60</v>
      </c>
      <c r="N72" s="117"/>
      <c r="O72" s="251" t="s">
        <v>595</v>
      </c>
      <c r="P72" s="228">
        <v>45.5</v>
      </c>
      <c r="Q72" s="228">
        <v>39.5</v>
      </c>
      <c r="R72" s="228">
        <f t="shared" si="5"/>
        <v>556</v>
      </c>
      <c r="S72" s="228">
        <f t="shared" si="6"/>
        <v>571</v>
      </c>
      <c r="T72" s="57"/>
      <c r="U72" s="229" t="s">
        <v>461</v>
      </c>
      <c r="V72" s="62" t="s">
        <v>339</v>
      </c>
      <c r="W72" s="85">
        <v>545</v>
      </c>
      <c r="X72" s="85">
        <v>550</v>
      </c>
    </row>
    <row r="73" spans="2:24" ht="19.5" customHeight="1">
      <c r="B73" s="229" t="s">
        <v>461</v>
      </c>
      <c r="C73" s="229" t="s">
        <v>343</v>
      </c>
      <c r="D73" s="643">
        <v>561</v>
      </c>
      <c r="E73" s="644"/>
      <c r="F73" s="644"/>
      <c r="G73" s="644"/>
      <c r="H73" s="644"/>
      <c r="I73" s="645"/>
      <c r="J73" s="172">
        <v>1.33</v>
      </c>
      <c r="K73" s="172">
        <v>1.32</v>
      </c>
      <c r="L73" s="250">
        <f t="shared" si="4"/>
        <v>75.8</v>
      </c>
      <c r="M73" s="103">
        <v>60</v>
      </c>
      <c r="N73" s="117"/>
      <c r="O73" s="251" t="s">
        <v>595</v>
      </c>
      <c r="P73" s="228">
        <v>45.5</v>
      </c>
      <c r="Q73" s="228">
        <v>42</v>
      </c>
      <c r="R73" s="228">
        <f t="shared" si="5"/>
        <v>568</v>
      </c>
      <c r="S73" s="228">
        <f t="shared" si="6"/>
        <v>583</v>
      </c>
      <c r="T73" s="57"/>
      <c r="U73" s="229" t="s">
        <v>461</v>
      </c>
      <c r="V73" s="62" t="s">
        <v>343</v>
      </c>
      <c r="W73" s="85">
        <v>560</v>
      </c>
      <c r="X73" s="85">
        <v>560</v>
      </c>
    </row>
    <row r="74" spans="2:24" ht="19.5" customHeight="1">
      <c r="B74" s="243" t="s">
        <v>464</v>
      </c>
      <c r="C74" s="102" t="s">
        <v>337</v>
      </c>
      <c r="D74" s="643">
        <v>538</v>
      </c>
      <c r="E74" s="644"/>
      <c r="F74" s="644"/>
      <c r="G74" s="644"/>
      <c r="H74" s="644"/>
      <c r="I74" s="645"/>
      <c r="J74" s="172">
        <v>1.1299999999999999</v>
      </c>
      <c r="K74" s="172">
        <v>1.02</v>
      </c>
      <c r="L74" s="250">
        <f t="shared" si="4"/>
        <v>98</v>
      </c>
      <c r="M74" s="103">
        <v>60</v>
      </c>
      <c r="N74" s="117"/>
      <c r="O74" s="251" t="s">
        <v>595</v>
      </c>
      <c r="P74" s="228">
        <v>45</v>
      </c>
      <c r="Q74" s="228">
        <v>40</v>
      </c>
      <c r="R74" s="228">
        <f t="shared" si="5"/>
        <v>553</v>
      </c>
      <c r="S74" s="228">
        <f t="shared" si="6"/>
        <v>568</v>
      </c>
      <c r="T74" s="57"/>
      <c r="U74" s="125" t="s">
        <v>597</v>
      </c>
      <c r="V74" s="61" t="s">
        <v>343</v>
      </c>
      <c r="W74" s="83">
        <v>565</v>
      </c>
      <c r="X74" s="83">
        <v>610</v>
      </c>
    </row>
    <row r="75" spans="2:24" ht="19.5" customHeight="1">
      <c r="B75" s="102" t="s">
        <v>466</v>
      </c>
      <c r="C75" s="102" t="s">
        <v>339</v>
      </c>
      <c r="D75" s="637">
        <v>532</v>
      </c>
      <c r="E75" s="638"/>
      <c r="F75" s="638"/>
      <c r="G75" s="638"/>
      <c r="H75" s="638"/>
      <c r="I75" s="639"/>
      <c r="J75" s="18">
        <v>1.58</v>
      </c>
      <c r="K75" s="18">
        <v>1.52</v>
      </c>
      <c r="L75" s="16">
        <f t="shared" si="4"/>
        <v>65.8</v>
      </c>
      <c r="M75" s="103">
        <v>60</v>
      </c>
      <c r="N75" s="116"/>
      <c r="O75" s="4" t="s">
        <v>595</v>
      </c>
      <c r="P75" s="228">
        <v>48</v>
      </c>
      <c r="Q75" s="228">
        <v>40</v>
      </c>
      <c r="R75" s="228">
        <f t="shared" si="5"/>
        <v>589</v>
      </c>
      <c r="S75" s="228">
        <f t="shared" si="6"/>
        <v>604</v>
      </c>
      <c r="T75" s="53">
        <v>596</v>
      </c>
      <c r="U75" s="125" t="s">
        <v>466</v>
      </c>
      <c r="V75" s="61" t="s">
        <v>339</v>
      </c>
      <c r="W75" s="83">
        <v>525</v>
      </c>
      <c r="X75" s="83">
        <v>570</v>
      </c>
    </row>
    <row r="76" spans="2:24" ht="19.5" customHeight="1">
      <c r="B76" s="102" t="s">
        <v>466</v>
      </c>
      <c r="C76" s="102" t="s">
        <v>343</v>
      </c>
      <c r="D76" s="637">
        <v>552</v>
      </c>
      <c r="E76" s="638"/>
      <c r="F76" s="638"/>
      <c r="G76" s="638"/>
      <c r="H76" s="638"/>
      <c r="I76" s="639"/>
      <c r="J76" s="18">
        <v>1.49</v>
      </c>
      <c r="K76" s="18">
        <v>1.46</v>
      </c>
      <c r="L76" s="16">
        <f t="shared" si="4"/>
        <v>68.5</v>
      </c>
      <c r="M76" s="103">
        <v>60</v>
      </c>
      <c r="N76" s="116"/>
      <c r="O76" s="4" t="s">
        <v>595</v>
      </c>
      <c r="P76" s="228">
        <v>47</v>
      </c>
      <c r="Q76" s="228">
        <v>42</v>
      </c>
      <c r="R76" s="228">
        <f t="shared" si="5"/>
        <v>586</v>
      </c>
      <c r="S76" s="228">
        <f t="shared" si="6"/>
        <v>601</v>
      </c>
      <c r="U76" s="126" t="s">
        <v>466</v>
      </c>
      <c r="V76" s="133" t="s">
        <v>343</v>
      </c>
      <c r="W76" s="130">
        <v>540</v>
      </c>
      <c r="X76" s="130">
        <v>590</v>
      </c>
    </row>
    <row r="77" spans="2:24" ht="19.5" customHeight="1">
      <c r="B77" s="379" t="s">
        <v>131</v>
      </c>
      <c r="C77" s="102" t="s">
        <v>337</v>
      </c>
      <c r="D77" s="637">
        <v>619</v>
      </c>
      <c r="E77" s="638"/>
      <c r="F77" s="638"/>
      <c r="G77" s="638"/>
      <c r="H77" s="638"/>
      <c r="I77" s="639"/>
      <c r="J77" s="18">
        <v>1.75</v>
      </c>
      <c r="K77" s="18">
        <v>1.57</v>
      </c>
      <c r="L77" s="16">
        <f t="shared" si="4"/>
        <v>63.7</v>
      </c>
      <c r="M77" s="103">
        <v>60</v>
      </c>
      <c r="N77" s="116"/>
      <c r="O77" s="4" t="s">
        <v>595</v>
      </c>
      <c r="P77" s="228">
        <v>51.5</v>
      </c>
      <c r="Q77" s="228">
        <v>44</v>
      </c>
      <c r="R77" s="228">
        <f t="shared" si="5"/>
        <v>651</v>
      </c>
      <c r="S77" s="228">
        <f t="shared" si="6"/>
        <v>666</v>
      </c>
      <c r="U77" s="94" t="s">
        <v>131</v>
      </c>
      <c r="V77" s="34" t="s">
        <v>337</v>
      </c>
      <c r="W77" s="82">
        <v>640</v>
      </c>
      <c r="X77" s="82">
        <v>660</v>
      </c>
    </row>
    <row r="78" spans="2:24" ht="19.5" customHeight="1">
      <c r="B78" s="102" t="s">
        <v>470</v>
      </c>
      <c r="C78" s="102" t="s">
        <v>339</v>
      </c>
      <c r="D78" s="637">
        <v>602</v>
      </c>
      <c r="E78" s="638"/>
      <c r="F78" s="638"/>
      <c r="G78" s="638"/>
      <c r="H78" s="638"/>
      <c r="I78" s="639"/>
      <c r="J78" s="18">
        <v>1.66</v>
      </c>
      <c r="K78" s="18">
        <v>1.53</v>
      </c>
      <c r="L78" s="16">
        <f t="shared" si="4"/>
        <v>65.400000000000006</v>
      </c>
      <c r="M78" s="103">
        <v>60</v>
      </c>
      <c r="N78" s="116"/>
      <c r="O78" s="4" t="s">
        <v>595</v>
      </c>
      <c r="P78" s="228">
        <v>51</v>
      </c>
      <c r="Q78" s="228">
        <v>41</v>
      </c>
      <c r="R78" s="228">
        <f t="shared" si="5"/>
        <v>631</v>
      </c>
      <c r="S78" s="228">
        <f t="shared" si="6"/>
        <v>646</v>
      </c>
      <c r="U78" s="229" t="s">
        <v>470</v>
      </c>
      <c r="V78" s="229" t="s">
        <v>339</v>
      </c>
      <c r="W78" s="85">
        <v>615</v>
      </c>
      <c r="X78" s="85">
        <v>630</v>
      </c>
    </row>
    <row r="79" spans="2:24" ht="19.5" customHeight="1">
      <c r="B79" s="102" t="s">
        <v>470</v>
      </c>
      <c r="C79" s="102" t="s">
        <v>343</v>
      </c>
      <c r="D79" s="637">
        <v>655</v>
      </c>
      <c r="E79" s="638"/>
      <c r="F79" s="638"/>
      <c r="G79" s="638"/>
      <c r="H79" s="638"/>
      <c r="I79" s="639"/>
      <c r="J79" s="18">
        <v>1.73</v>
      </c>
      <c r="K79" s="18">
        <v>1.64</v>
      </c>
      <c r="L79" s="16">
        <f t="shared" si="4"/>
        <v>61</v>
      </c>
      <c r="M79" s="103">
        <v>60</v>
      </c>
      <c r="N79" s="116"/>
      <c r="O79" s="4" t="s">
        <v>595</v>
      </c>
      <c r="P79" s="228">
        <v>51.5</v>
      </c>
      <c r="Q79" s="228">
        <v>44.5</v>
      </c>
      <c r="R79" s="228">
        <f t="shared" si="5"/>
        <v>653</v>
      </c>
      <c r="S79" s="228">
        <f t="shared" si="6"/>
        <v>668</v>
      </c>
      <c r="U79" s="34" t="s">
        <v>470</v>
      </c>
      <c r="V79" s="34" t="s">
        <v>343</v>
      </c>
      <c r="W79" s="82">
        <v>640</v>
      </c>
      <c r="X79" s="82">
        <v>660</v>
      </c>
    </row>
    <row r="80" spans="2:24" ht="19.5" customHeight="1">
      <c r="B80" s="99" t="s">
        <v>473</v>
      </c>
      <c r="C80" s="99" t="s">
        <v>339</v>
      </c>
      <c r="D80" s="637">
        <v>527</v>
      </c>
      <c r="E80" s="638"/>
      <c r="F80" s="638"/>
      <c r="G80" s="638"/>
      <c r="H80" s="638"/>
      <c r="I80" s="639"/>
      <c r="J80" s="35">
        <v>1.36</v>
      </c>
      <c r="K80" s="35">
        <v>1.33</v>
      </c>
      <c r="L80" s="36">
        <f t="shared" si="4"/>
        <v>75.2</v>
      </c>
      <c r="M80" s="103">
        <v>60</v>
      </c>
      <c r="N80" s="116"/>
      <c r="O80" s="4" t="s">
        <v>595</v>
      </c>
      <c r="P80" s="228">
        <v>45</v>
      </c>
      <c r="Q80" s="228">
        <v>38.5</v>
      </c>
      <c r="R80" s="228">
        <f t="shared" si="5"/>
        <v>546</v>
      </c>
      <c r="S80" s="228">
        <f t="shared" si="6"/>
        <v>561</v>
      </c>
      <c r="U80" s="60" t="s">
        <v>473</v>
      </c>
      <c r="V80" s="60" t="s">
        <v>339</v>
      </c>
      <c r="W80" s="82">
        <v>525</v>
      </c>
      <c r="X80" s="82">
        <v>550</v>
      </c>
    </row>
    <row r="81" spans="2:24" ht="19.5" customHeight="1">
      <c r="B81" s="102" t="s">
        <v>473</v>
      </c>
      <c r="C81" s="102" t="s">
        <v>343</v>
      </c>
      <c r="D81" s="637">
        <v>551</v>
      </c>
      <c r="E81" s="638"/>
      <c r="F81" s="638"/>
      <c r="G81" s="638"/>
      <c r="H81" s="638"/>
      <c r="I81" s="639"/>
      <c r="J81" s="18">
        <v>1.51</v>
      </c>
      <c r="K81" s="18">
        <v>1.49</v>
      </c>
      <c r="L81" s="16">
        <f t="shared" si="4"/>
        <v>67.100000000000009</v>
      </c>
      <c r="M81" s="103">
        <v>60</v>
      </c>
      <c r="N81" s="116"/>
      <c r="O81" s="4" t="s">
        <v>595</v>
      </c>
      <c r="P81" s="228">
        <v>45.5</v>
      </c>
      <c r="Q81" s="228">
        <v>41</v>
      </c>
      <c r="R81" s="228">
        <f t="shared" si="5"/>
        <v>563</v>
      </c>
      <c r="S81" s="228">
        <f t="shared" si="6"/>
        <v>578</v>
      </c>
      <c r="U81" s="60" t="s">
        <v>473</v>
      </c>
      <c r="V81" s="60" t="s">
        <v>343</v>
      </c>
      <c r="W81" s="82">
        <v>550</v>
      </c>
      <c r="X81" s="82">
        <v>570</v>
      </c>
    </row>
    <row r="82" spans="2:24" ht="19.5" customHeight="1">
      <c r="B82" s="229" t="s">
        <v>476</v>
      </c>
      <c r="C82" s="229" t="s">
        <v>337</v>
      </c>
      <c r="D82" s="632">
        <v>591</v>
      </c>
      <c r="E82" s="633"/>
      <c r="F82" s="633"/>
      <c r="G82" s="633"/>
      <c r="H82" s="633"/>
      <c r="I82" s="634"/>
      <c r="J82" s="172">
        <v>1.72</v>
      </c>
      <c r="K82" s="172">
        <v>1.46</v>
      </c>
      <c r="L82" s="250">
        <f t="shared" si="4"/>
        <v>68.5</v>
      </c>
      <c r="M82" s="103">
        <v>60</v>
      </c>
      <c r="N82" s="117"/>
      <c r="O82" s="251" t="s">
        <v>595</v>
      </c>
      <c r="P82" s="228">
        <v>49.5</v>
      </c>
      <c r="Q82" s="228">
        <v>41.5</v>
      </c>
      <c r="R82" s="228">
        <f t="shared" si="5"/>
        <v>615</v>
      </c>
      <c r="S82" s="228">
        <f t="shared" si="6"/>
        <v>630</v>
      </c>
      <c r="T82" s="57"/>
      <c r="U82" s="125" t="s">
        <v>476</v>
      </c>
      <c r="V82" s="61" t="s">
        <v>337</v>
      </c>
      <c r="W82" s="83">
        <v>545</v>
      </c>
      <c r="X82" s="83">
        <v>610</v>
      </c>
    </row>
    <row r="83" spans="2:24" ht="19.5" customHeight="1">
      <c r="B83" s="102" t="s">
        <v>135</v>
      </c>
      <c r="C83" s="102" t="s">
        <v>337</v>
      </c>
      <c r="D83" s="663">
        <v>534</v>
      </c>
      <c r="E83" s="664"/>
      <c r="F83" s="664"/>
      <c r="G83" s="664"/>
      <c r="H83" s="664"/>
      <c r="I83" s="665"/>
      <c r="J83" s="18">
        <v>1.59</v>
      </c>
      <c r="K83" s="18">
        <v>1.45</v>
      </c>
      <c r="L83" s="16">
        <f t="shared" si="4"/>
        <v>69</v>
      </c>
      <c r="M83" s="103">
        <v>60</v>
      </c>
      <c r="N83" s="116"/>
      <c r="O83" s="4" t="s">
        <v>595</v>
      </c>
      <c r="P83" s="228">
        <v>44</v>
      </c>
      <c r="Q83" s="228">
        <v>39</v>
      </c>
      <c r="R83" s="228">
        <f t="shared" si="5"/>
        <v>536</v>
      </c>
      <c r="S83" s="228">
        <f t="shared" si="6"/>
        <v>551</v>
      </c>
      <c r="U83" s="126" t="s">
        <v>135</v>
      </c>
      <c r="V83" s="133" t="s">
        <v>337</v>
      </c>
      <c r="W83" s="130">
        <v>515</v>
      </c>
      <c r="X83" s="130">
        <v>550</v>
      </c>
    </row>
    <row r="84" spans="2:24" ht="19.5" customHeight="1">
      <c r="B84" s="99" t="s">
        <v>479</v>
      </c>
      <c r="C84" s="102" t="s">
        <v>339</v>
      </c>
      <c r="D84" s="637">
        <v>511</v>
      </c>
      <c r="E84" s="638"/>
      <c r="F84" s="638"/>
      <c r="G84" s="638"/>
      <c r="H84" s="638"/>
      <c r="I84" s="639"/>
      <c r="J84" s="35">
        <v>1.33</v>
      </c>
      <c r="K84" s="35">
        <v>1.3</v>
      </c>
      <c r="L84" s="36">
        <f t="shared" si="4"/>
        <v>76.900000000000006</v>
      </c>
      <c r="M84" s="103">
        <v>60</v>
      </c>
      <c r="N84" s="116"/>
      <c r="O84" s="4" t="s">
        <v>595</v>
      </c>
      <c r="P84" s="64">
        <v>43.5</v>
      </c>
      <c r="Q84" s="64">
        <v>39</v>
      </c>
      <c r="R84" s="228">
        <f t="shared" si="5"/>
        <v>530</v>
      </c>
      <c r="S84" s="228">
        <f t="shared" si="6"/>
        <v>545</v>
      </c>
      <c r="U84" s="128" t="s">
        <v>479</v>
      </c>
      <c r="V84" s="229" t="s">
        <v>339</v>
      </c>
      <c r="W84" s="129">
        <v>510</v>
      </c>
      <c r="X84" s="129">
        <v>520</v>
      </c>
    </row>
    <row r="85" spans="2:24" ht="19.5" customHeight="1">
      <c r="B85" s="102" t="s">
        <v>479</v>
      </c>
      <c r="C85" s="102" t="s">
        <v>343</v>
      </c>
      <c r="D85" s="637">
        <v>529</v>
      </c>
      <c r="E85" s="638"/>
      <c r="F85" s="638"/>
      <c r="G85" s="638"/>
      <c r="H85" s="638"/>
      <c r="I85" s="639"/>
      <c r="J85" s="18">
        <v>1.55</v>
      </c>
      <c r="K85" s="18">
        <v>1.53</v>
      </c>
      <c r="L85" s="16">
        <f t="shared" si="4"/>
        <v>65.400000000000006</v>
      </c>
      <c r="M85" s="103">
        <v>60</v>
      </c>
      <c r="N85" s="116"/>
      <c r="O85" s="4" t="s">
        <v>595</v>
      </c>
      <c r="P85" s="228">
        <v>44</v>
      </c>
      <c r="Q85" s="228">
        <v>41</v>
      </c>
      <c r="R85" s="228">
        <f t="shared" si="5"/>
        <v>545</v>
      </c>
      <c r="S85" s="228">
        <f t="shared" si="6"/>
        <v>560</v>
      </c>
      <c r="U85" s="34" t="s">
        <v>479</v>
      </c>
      <c r="V85" s="34" t="s">
        <v>343</v>
      </c>
      <c r="W85" s="82">
        <v>525</v>
      </c>
      <c r="X85" s="82">
        <v>550</v>
      </c>
    </row>
    <row r="86" spans="2:24" ht="19.5" customHeight="1">
      <c r="B86" s="128" t="s">
        <v>482</v>
      </c>
      <c r="C86" s="229" t="s">
        <v>339</v>
      </c>
      <c r="D86" s="643">
        <v>506</v>
      </c>
      <c r="E86" s="644"/>
      <c r="F86" s="644"/>
      <c r="G86" s="644"/>
      <c r="H86" s="644"/>
      <c r="I86" s="645"/>
      <c r="J86" s="193">
        <v>1.22</v>
      </c>
      <c r="K86" s="193">
        <v>1.2</v>
      </c>
      <c r="L86" s="194">
        <f t="shared" si="4"/>
        <v>83.3</v>
      </c>
      <c r="M86" s="103">
        <v>60</v>
      </c>
      <c r="N86" s="117"/>
      <c r="O86" s="251" t="s">
        <v>595</v>
      </c>
      <c r="P86" s="64">
        <v>43</v>
      </c>
      <c r="Q86" s="64">
        <v>38</v>
      </c>
      <c r="R86" s="228">
        <f t="shared" si="5"/>
        <v>519</v>
      </c>
      <c r="S86" s="228">
        <f t="shared" si="6"/>
        <v>534</v>
      </c>
      <c r="T86" s="57"/>
      <c r="U86" s="100" t="s">
        <v>482</v>
      </c>
      <c r="V86" s="34" t="s">
        <v>339</v>
      </c>
      <c r="W86" s="86">
        <v>495</v>
      </c>
      <c r="X86" s="86">
        <v>520</v>
      </c>
    </row>
    <row r="87" spans="2:24" ht="19.5" customHeight="1">
      <c r="B87" s="128" t="s">
        <v>482</v>
      </c>
      <c r="C87" s="229" t="s">
        <v>343</v>
      </c>
      <c r="D87" s="643">
        <v>513</v>
      </c>
      <c r="E87" s="644"/>
      <c r="F87" s="644"/>
      <c r="G87" s="644"/>
      <c r="H87" s="644"/>
      <c r="I87" s="645"/>
      <c r="J87" s="172">
        <v>1.31</v>
      </c>
      <c r="K87" s="172">
        <v>1.29</v>
      </c>
      <c r="L87" s="250">
        <f t="shared" si="4"/>
        <v>77.5</v>
      </c>
      <c r="M87" s="103">
        <v>60</v>
      </c>
      <c r="N87" s="117"/>
      <c r="O87" s="251" t="s">
        <v>595</v>
      </c>
      <c r="P87" s="228">
        <v>42.5</v>
      </c>
      <c r="Q87" s="228">
        <v>41</v>
      </c>
      <c r="R87" s="228">
        <f t="shared" si="5"/>
        <v>527</v>
      </c>
      <c r="S87" s="228">
        <f t="shared" si="6"/>
        <v>542</v>
      </c>
      <c r="T87" s="57"/>
      <c r="U87" s="131" t="s">
        <v>482</v>
      </c>
      <c r="V87" s="126" t="s">
        <v>343</v>
      </c>
      <c r="W87" s="130">
        <v>500</v>
      </c>
      <c r="X87" s="130">
        <v>530</v>
      </c>
    </row>
    <row r="88" spans="2:24" ht="19.5" customHeight="1">
      <c r="B88" s="229" t="s">
        <v>485</v>
      </c>
      <c r="C88" s="229" t="s">
        <v>337</v>
      </c>
      <c r="D88" s="632">
        <v>525</v>
      </c>
      <c r="E88" s="633"/>
      <c r="F88" s="633"/>
      <c r="G88" s="633"/>
      <c r="H88" s="633"/>
      <c r="I88" s="634"/>
      <c r="J88" s="172">
        <v>1.39</v>
      </c>
      <c r="K88" s="172">
        <v>1.38</v>
      </c>
      <c r="L88" s="250">
        <f t="shared" si="4"/>
        <v>72.5</v>
      </c>
      <c r="M88" s="103">
        <v>60</v>
      </c>
      <c r="N88" s="117"/>
      <c r="O88" s="251" t="s">
        <v>595</v>
      </c>
      <c r="P88" s="228">
        <v>44</v>
      </c>
      <c r="Q88" s="228">
        <v>40</v>
      </c>
      <c r="R88" s="228">
        <f t="shared" si="5"/>
        <v>540</v>
      </c>
      <c r="S88" s="228">
        <f t="shared" si="6"/>
        <v>555</v>
      </c>
      <c r="T88" s="57"/>
      <c r="U88" s="34" t="s">
        <v>485</v>
      </c>
      <c r="V88" s="60" t="s">
        <v>337</v>
      </c>
      <c r="W88" s="82">
        <v>515</v>
      </c>
      <c r="X88" s="82">
        <v>540</v>
      </c>
    </row>
    <row r="89" spans="2:24" ht="19.5" customHeight="1">
      <c r="B89" s="102" t="s">
        <v>74</v>
      </c>
      <c r="C89" s="102" t="s">
        <v>337</v>
      </c>
      <c r="D89" s="663">
        <v>513</v>
      </c>
      <c r="E89" s="664"/>
      <c r="F89" s="664"/>
      <c r="G89" s="664"/>
      <c r="H89" s="664"/>
      <c r="I89" s="665"/>
      <c r="J89" s="18">
        <v>1.2</v>
      </c>
      <c r="K89" s="18">
        <v>1.22</v>
      </c>
      <c r="L89" s="16">
        <f t="shared" si="4"/>
        <v>82</v>
      </c>
      <c r="M89" s="103">
        <v>60</v>
      </c>
      <c r="N89" s="116"/>
      <c r="O89" s="4" t="s">
        <v>595</v>
      </c>
      <c r="P89" s="228">
        <v>44</v>
      </c>
      <c r="Q89" s="228">
        <v>38</v>
      </c>
      <c r="R89" s="228">
        <f t="shared" si="5"/>
        <v>531</v>
      </c>
      <c r="S89" s="228">
        <f t="shared" si="6"/>
        <v>546</v>
      </c>
      <c r="U89" s="61" t="s">
        <v>74</v>
      </c>
      <c r="V89" s="61" t="s">
        <v>337</v>
      </c>
      <c r="W89" s="83">
        <v>490</v>
      </c>
      <c r="X89" s="83">
        <v>550</v>
      </c>
    </row>
    <row r="90" spans="2:24" ht="19.5" customHeight="1">
      <c r="B90" s="102" t="s">
        <v>488</v>
      </c>
      <c r="C90" s="102" t="s">
        <v>339</v>
      </c>
      <c r="D90" s="637">
        <v>472</v>
      </c>
      <c r="E90" s="638"/>
      <c r="F90" s="638"/>
      <c r="G90" s="638"/>
      <c r="H90" s="638"/>
      <c r="I90" s="639"/>
      <c r="J90" s="18">
        <v>1.31</v>
      </c>
      <c r="K90" s="18">
        <v>1.43</v>
      </c>
      <c r="L90" s="16">
        <f>(FIXED(1/K90,3))*100</f>
        <v>69.899999999999991</v>
      </c>
      <c r="M90" s="103">
        <v>60</v>
      </c>
      <c r="N90" s="116"/>
      <c r="O90" s="4" t="s">
        <v>595</v>
      </c>
      <c r="P90" s="228">
        <v>42</v>
      </c>
      <c r="Q90" s="228">
        <v>36.5</v>
      </c>
      <c r="R90" s="228">
        <f>INT((O$23+((P90-50)*P$23/10))*1.4+(Q90/65*300))</f>
        <v>500</v>
      </c>
      <c r="S90" s="228">
        <f>ROUND(R90-M90*NORMSINV(0.4),0)</f>
        <v>515</v>
      </c>
      <c r="U90" s="34" t="s">
        <v>488</v>
      </c>
      <c r="V90" s="34" t="s">
        <v>339</v>
      </c>
      <c r="W90" s="82">
        <v>475</v>
      </c>
      <c r="X90" s="82">
        <v>500</v>
      </c>
    </row>
    <row r="91" spans="2:24" ht="19.5" customHeight="1">
      <c r="B91" s="102" t="s">
        <v>488</v>
      </c>
      <c r="C91" s="102" t="s">
        <v>343</v>
      </c>
      <c r="D91" s="637">
        <v>479</v>
      </c>
      <c r="E91" s="638"/>
      <c r="F91" s="638"/>
      <c r="G91" s="638"/>
      <c r="H91" s="638"/>
      <c r="I91" s="639"/>
      <c r="J91" s="18">
        <v>1.6</v>
      </c>
      <c r="K91" s="18">
        <v>1.41</v>
      </c>
      <c r="L91" s="16">
        <f>(FIXED(1/K91,3))*100</f>
        <v>70.899999999999991</v>
      </c>
      <c r="M91" s="103">
        <v>60</v>
      </c>
      <c r="N91" s="116"/>
      <c r="O91" s="4" t="s">
        <v>595</v>
      </c>
      <c r="P91" s="228">
        <v>41</v>
      </c>
      <c r="Q91" s="228">
        <v>39</v>
      </c>
      <c r="R91" s="228">
        <f>INT((O$23+((P91-50)*P$23/10))*1.4+(Q91/65*300))</f>
        <v>499</v>
      </c>
      <c r="S91" s="228">
        <f>ROUND(R91-M91*NORMSINV(0.4),0)</f>
        <v>514</v>
      </c>
      <c r="U91" s="34" t="s">
        <v>488</v>
      </c>
      <c r="V91" s="34" t="s">
        <v>343</v>
      </c>
      <c r="W91" s="82">
        <v>475</v>
      </c>
      <c r="X91" s="82">
        <v>500</v>
      </c>
    </row>
    <row r="92" spans="2:24" ht="19.5" customHeight="1">
      <c r="B92" s="99" t="s">
        <v>72</v>
      </c>
      <c r="C92" s="99" t="s">
        <v>339</v>
      </c>
      <c r="D92" s="643">
        <v>482</v>
      </c>
      <c r="E92" s="644"/>
      <c r="F92" s="644"/>
      <c r="G92" s="644"/>
      <c r="H92" s="644"/>
      <c r="I92" s="645"/>
      <c r="J92" s="35">
        <v>1.42</v>
      </c>
      <c r="K92" s="35">
        <v>1.41</v>
      </c>
      <c r="L92" s="36">
        <f>(FIXED(1/K92,3))*100</f>
        <v>70.899999999999991</v>
      </c>
      <c r="M92" s="103">
        <v>60</v>
      </c>
      <c r="N92" s="116"/>
      <c r="O92" s="4" t="s">
        <v>595</v>
      </c>
      <c r="P92" s="64">
        <v>42</v>
      </c>
      <c r="Q92" s="64">
        <v>37.5</v>
      </c>
      <c r="R92" s="228">
        <f t="shared" si="5"/>
        <v>504</v>
      </c>
      <c r="S92" s="64">
        <f>ROUND(R92-M92*NORMSINV(0.4),0)</f>
        <v>519</v>
      </c>
      <c r="U92" s="128" t="s">
        <v>72</v>
      </c>
      <c r="V92" s="128" t="s">
        <v>339</v>
      </c>
      <c r="W92" s="129">
        <v>475</v>
      </c>
      <c r="X92" s="129">
        <v>490</v>
      </c>
    </row>
    <row r="93" spans="2:24" ht="19.5" customHeight="1" thickBot="1">
      <c r="B93" s="102" t="s">
        <v>72</v>
      </c>
      <c r="C93" s="102" t="s">
        <v>343</v>
      </c>
      <c r="D93" s="643">
        <v>473</v>
      </c>
      <c r="E93" s="644"/>
      <c r="F93" s="644"/>
      <c r="G93" s="644"/>
      <c r="H93" s="644"/>
      <c r="I93" s="645"/>
      <c r="J93" s="18">
        <v>1.34</v>
      </c>
      <c r="K93" s="18">
        <v>1.33</v>
      </c>
      <c r="L93" s="16">
        <f>(FIXED(1/K93,3))*100</f>
        <v>75.2</v>
      </c>
      <c r="M93" s="103">
        <v>60</v>
      </c>
      <c r="N93" s="116"/>
      <c r="O93" s="4" t="s">
        <v>595</v>
      </c>
      <c r="P93" s="228">
        <v>41.5</v>
      </c>
      <c r="Q93" s="228">
        <v>39</v>
      </c>
      <c r="R93" s="228">
        <f t="shared" si="5"/>
        <v>505</v>
      </c>
      <c r="S93" s="228">
        <f>ROUND(R93-M93*NORMSINV(0.4),0)</f>
        <v>520</v>
      </c>
      <c r="U93" s="135" t="s">
        <v>72</v>
      </c>
      <c r="V93" s="135" t="s">
        <v>343</v>
      </c>
      <c r="W93" s="136">
        <v>475</v>
      </c>
      <c r="X93" s="136">
        <v>510</v>
      </c>
    </row>
    <row r="94" spans="2:24" ht="19.5" customHeight="1">
      <c r="B94" s="99" t="s">
        <v>493</v>
      </c>
      <c r="C94" s="99" t="s">
        <v>339</v>
      </c>
      <c r="D94" s="670">
        <v>445</v>
      </c>
      <c r="E94" s="671"/>
      <c r="F94" s="671"/>
      <c r="G94" s="671"/>
      <c r="H94" s="671"/>
      <c r="I94" s="672"/>
      <c r="J94" s="35">
        <v>1.31</v>
      </c>
      <c r="K94" s="35">
        <v>1.37</v>
      </c>
      <c r="L94" s="36">
        <f t="shared" ref="L94:L100" si="7">(FIXED(1/K94,3))*100</f>
        <v>73</v>
      </c>
      <c r="M94" s="103">
        <v>60</v>
      </c>
      <c r="N94" s="116"/>
      <c r="O94" s="37" t="s">
        <v>595</v>
      </c>
      <c r="P94" s="64">
        <v>39.5</v>
      </c>
      <c r="Q94" s="64">
        <v>34.5</v>
      </c>
      <c r="R94" s="64">
        <f t="shared" si="5"/>
        <v>460</v>
      </c>
      <c r="S94" s="64">
        <f t="shared" si="6"/>
        <v>475</v>
      </c>
      <c r="U94" s="126" t="s">
        <v>493</v>
      </c>
      <c r="V94" s="126" t="s">
        <v>339</v>
      </c>
      <c r="W94" s="130">
        <v>430</v>
      </c>
      <c r="X94" s="130">
        <v>460</v>
      </c>
    </row>
    <row r="95" spans="2:24" ht="19.5" customHeight="1">
      <c r="B95" s="102" t="s">
        <v>493</v>
      </c>
      <c r="C95" s="102" t="s">
        <v>343</v>
      </c>
      <c r="D95" s="637">
        <v>464</v>
      </c>
      <c r="E95" s="638"/>
      <c r="F95" s="638"/>
      <c r="G95" s="638"/>
      <c r="H95" s="638"/>
      <c r="I95" s="639"/>
      <c r="J95" s="18">
        <v>1.47</v>
      </c>
      <c r="K95" s="18">
        <v>1.25</v>
      </c>
      <c r="L95" s="16">
        <f t="shared" si="7"/>
        <v>80</v>
      </c>
      <c r="M95" s="103">
        <v>60</v>
      </c>
      <c r="N95" s="116"/>
      <c r="O95" s="4" t="s">
        <v>595</v>
      </c>
      <c r="P95" s="228">
        <v>40</v>
      </c>
      <c r="Q95" s="228">
        <v>37.5</v>
      </c>
      <c r="R95" s="228">
        <f t="shared" si="5"/>
        <v>480</v>
      </c>
      <c r="S95" s="228">
        <f t="shared" si="6"/>
        <v>495</v>
      </c>
      <c r="U95" s="34" t="s">
        <v>493</v>
      </c>
      <c r="V95" s="34" t="s">
        <v>343</v>
      </c>
      <c r="W95" s="82">
        <v>455</v>
      </c>
      <c r="X95" s="82">
        <v>480</v>
      </c>
    </row>
    <row r="96" spans="2:24" ht="19.5" customHeight="1">
      <c r="B96" s="102" t="s">
        <v>496</v>
      </c>
      <c r="C96" s="102" t="s">
        <v>339</v>
      </c>
      <c r="D96" s="637">
        <v>396</v>
      </c>
      <c r="E96" s="638"/>
      <c r="F96" s="638"/>
      <c r="G96" s="638"/>
      <c r="H96" s="638"/>
      <c r="I96" s="639"/>
      <c r="J96" s="18">
        <v>1.26</v>
      </c>
      <c r="K96" s="18">
        <v>1.19</v>
      </c>
      <c r="L96" s="16">
        <f t="shared" si="7"/>
        <v>84</v>
      </c>
      <c r="M96" s="103">
        <v>60</v>
      </c>
      <c r="N96" s="116"/>
      <c r="O96" s="4" t="s">
        <v>595</v>
      </c>
      <c r="P96" s="228">
        <v>37.5</v>
      </c>
      <c r="Q96" s="228">
        <v>32</v>
      </c>
      <c r="R96" s="228">
        <f t="shared" si="5"/>
        <v>424</v>
      </c>
      <c r="S96" s="228">
        <f t="shared" si="6"/>
        <v>439</v>
      </c>
      <c r="U96" s="125" t="s">
        <v>496</v>
      </c>
      <c r="V96" s="125" t="s">
        <v>339</v>
      </c>
      <c r="W96" s="83">
        <v>380</v>
      </c>
      <c r="X96" s="83">
        <v>440</v>
      </c>
    </row>
    <row r="97" spans="2:24" ht="19.5" customHeight="1" thickBot="1">
      <c r="B97" s="102" t="s">
        <v>496</v>
      </c>
      <c r="C97" s="102" t="s">
        <v>343</v>
      </c>
      <c r="D97" s="637">
        <v>415</v>
      </c>
      <c r="E97" s="638"/>
      <c r="F97" s="638"/>
      <c r="G97" s="638"/>
      <c r="H97" s="638"/>
      <c r="I97" s="639"/>
      <c r="J97" s="18">
        <v>1.26</v>
      </c>
      <c r="K97" s="18">
        <v>1.23</v>
      </c>
      <c r="L97" s="16">
        <f t="shared" si="7"/>
        <v>81.3</v>
      </c>
      <c r="M97" s="103">
        <v>60</v>
      </c>
      <c r="N97" s="116"/>
      <c r="O97" s="4" t="s">
        <v>595</v>
      </c>
      <c r="P97" s="228">
        <v>37.5</v>
      </c>
      <c r="Q97" s="228">
        <v>35</v>
      </c>
      <c r="R97" s="228">
        <f t="shared" si="5"/>
        <v>438</v>
      </c>
      <c r="S97" s="228">
        <f t="shared" si="6"/>
        <v>453</v>
      </c>
      <c r="U97" s="190" t="s">
        <v>496</v>
      </c>
      <c r="V97" s="190" t="s">
        <v>343</v>
      </c>
      <c r="W97" s="191">
        <v>395</v>
      </c>
      <c r="X97" s="191">
        <v>450</v>
      </c>
    </row>
    <row r="98" spans="2:24" ht="19.5" customHeight="1">
      <c r="B98" s="128" t="s">
        <v>76</v>
      </c>
      <c r="C98" s="128" t="s">
        <v>337</v>
      </c>
      <c r="D98" s="640">
        <v>408</v>
      </c>
      <c r="E98" s="641"/>
      <c r="F98" s="641"/>
      <c r="G98" s="641"/>
      <c r="H98" s="641"/>
      <c r="I98" s="642"/>
      <c r="J98" s="193">
        <v>1</v>
      </c>
      <c r="K98" s="193">
        <v>1</v>
      </c>
      <c r="L98" s="194">
        <f t="shared" si="7"/>
        <v>100</v>
      </c>
      <c r="M98" s="103">
        <v>60</v>
      </c>
      <c r="N98" s="117"/>
      <c r="O98" s="37" t="s">
        <v>595</v>
      </c>
      <c r="P98" s="64">
        <v>39</v>
      </c>
      <c r="Q98" s="64">
        <v>34</v>
      </c>
      <c r="R98" s="64">
        <f t="shared" si="5"/>
        <v>451</v>
      </c>
      <c r="S98" s="64">
        <f t="shared" si="6"/>
        <v>466</v>
      </c>
      <c r="U98" s="188" t="s">
        <v>76</v>
      </c>
      <c r="V98" s="188" t="s">
        <v>337</v>
      </c>
      <c r="W98" s="189">
        <v>390</v>
      </c>
      <c r="X98" s="189">
        <v>460</v>
      </c>
    </row>
    <row r="99" spans="2:24" ht="19.5" customHeight="1">
      <c r="B99" s="128" t="s">
        <v>500</v>
      </c>
      <c r="C99" s="128" t="s">
        <v>337</v>
      </c>
      <c r="D99" s="643">
        <v>409</v>
      </c>
      <c r="E99" s="644"/>
      <c r="F99" s="644"/>
      <c r="G99" s="644"/>
      <c r="H99" s="644"/>
      <c r="I99" s="645"/>
      <c r="J99" s="193">
        <v>1</v>
      </c>
      <c r="K99" s="193">
        <v>1</v>
      </c>
      <c r="L99" s="194">
        <f t="shared" si="7"/>
        <v>100</v>
      </c>
      <c r="M99" s="103">
        <v>60</v>
      </c>
      <c r="N99" s="117"/>
      <c r="O99" s="4" t="s">
        <v>595</v>
      </c>
      <c r="P99" s="64">
        <v>41</v>
      </c>
      <c r="Q99" s="64">
        <v>37</v>
      </c>
      <c r="R99" s="228">
        <f t="shared" si="5"/>
        <v>490</v>
      </c>
      <c r="S99" s="64">
        <f t="shared" si="6"/>
        <v>505</v>
      </c>
      <c r="U99" s="188" t="s">
        <v>500</v>
      </c>
      <c r="V99" s="188" t="s">
        <v>337</v>
      </c>
      <c r="W99" s="189">
        <v>360</v>
      </c>
      <c r="X99" s="189">
        <v>480</v>
      </c>
    </row>
    <row r="100" spans="2:24" ht="19.5" customHeight="1" thickBot="1">
      <c r="B100" s="102" t="s">
        <v>502</v>
      </c>
      <c r="C100" s="102" t="s">
        <v>337</v>
      </c>
      <c r="D100" s="637">
        <v>413</v>
      </c>
      <c r="E100" s="638"/>
      <c r="F100" s="638"/>
      <c r="G100" s="638"/>
      <c r="H100" s="638"/>
      <c r="I100" s="639"/>
      <c r="J100" s="18">
        <v>1.28</v>
      </c>
      <c r="K100" s="18">
        <v>1.28</v>
      </c>
      <c r="L100" s="16">
        <f t="shared" si="7"/>
        <v>78.100000000000009</v>
      </c>
      <c r="M100" s="103">
        <v>60</v>
      </c>
      <c r="N100" s="116"/>
      <c r="O100" s="38" t="s">
        <v>595</v>
      </c>
      <c r="P100" s="87">
        <v>38</v>
      </c>
      <c r="Q100" s="87">
        <v>34.5</v>
      </c>
      <c r="R100" s="87">
        <f t="shared" si="5"/>
        <v>442</v>
      </c>
      <c r="S100" s="87">
        <f t="shared" si="6"/>
        <v>457</v>
      </c>
      <c r="U100" s="100" t="s">
        <v>502</v>
      </c>
      <c r="V100" s="100" t="s">
        <v>337</v>
      </c>
      <c r="W100" s="86">
        <v>410</v>
      </c>
      <c r="X100" s="86">
        <v>430</v>
      </c>
    </row>
    <row r="101" spans="2:24" ht="14.25">
      <c r="J101" s="63"/>
      <c r="K101" s="122"/>
      <c r="L101" s="123"/>
      <c r="M101" s="63"/>
    </row>
    <row r="102" spans="2:24">
      <c r="P102" s="53" t="s">
        <v>618</v>
      </c>
    </row>
    <row r="103" spans="2:24">
      <c r="P103" s="53" t="s">
        <v>638</v>
      </c>
    </row>
    <row r="104" spans="2:24">
      <c r="P104" s="53" t="s">
        <v>622</v>
      </c>
    </row>
  </sheetData>
  <mergeCells count="101">
    <mergeCell ref="D95:I95"/>
    <mergeCell ref="D96:I96"/>
    <mergeCell ref="D97:I97"/>
    <mergeCell ref="D98:I98"/>
    <mergeCell ref="D99:I99"/>
    <mergeCell ref="D100:I100"/>
    <mergeCell ref="D89:I89"/>
    <mergeCell ref="D90:I90"/>
    <mergeCell ref="D91:I91"/>
    <mergeCell ref="D92:I92"/>
    <mergeCell ref="D93:I93"/>
    <mergeCell ref="D94:I94"/>
    <mergeCell ref="D83:I83"/>
    <mergeCell ref="D84:I84"/>
    <mergeCell ref="D85:I85"/>
    <mergeCell ref="D86:I86"/>
    <mergeCell ref="D87:I87"/>
    <mergeCell ref="D88:I88"/>
    <mergeCell ref="D77:I77"/>
    <mergeCell ref="D78:I78"/>
    <mergeCell ref="D79:I79"/>
    <mergeCell ref="D80:I80"/>
    <mergeCell ref="D81:I81"/>
    <mergeCell ref="D82:I82"/>
    <mergeCell ref="D71:I71"/>
    <mergeCell ref="D72:I72"/>
    <mergeCell ref="D73:I73"/>
    <mergeCell ref="D74:I74"/>
    <mergeCell ref="D75:I75"/>
    <mergeCell ref="D76:I76"/>
    <mergeCell ref="D65:I65"/>
    <mergeCell ref="D66:I66"/>
    <mergeCell ref="D67:I67"/>
    <mergeCell ref="D68:I68"/>
    <mergeCell ref="D69:I69"/>
    <mergeCell ref="D70:I70"/>
    <mergeCell ref="D59:I59"/>
    <mergeCell ref="D60:I60"/>
    <mergeCell ref="D61:I61"/>
    <mergeCell ref="D62:I62"/>
    <mergeCell ref="D63:I63"/>
    <mergeCell ref="D64:I64"/>
    <mergeCell ref="D53:I53"/>
    <mergeCell ref="D54:I54"/>
    <mergeCell ref="D55:I55"/>
    <mergeCell ref="D56:I56"/>
    <mergeCell ref="D57:I57"/>
    <mergeCell ref="D58:I58"/>
    <mergeCell ref="D47:I47"/>
    <mergeCell ref="D48:I48"/>
    <mergeCell ref="D49:I49"/>
    <mergeCell ref="D50:I50"/>
    <mergeCell ref="D51:I51"/>
    <mergeCell ref="D52:I52"/>
    <mergeCell ref="D41:I41"/>
    <mergeCell ref="D42:I42"/>
    <mergeCell ref="D43:I43"/>
    <mergeCell ref="D44:I44"/>
    <mergeCell ref="D45:I45"/>
    <mergeCell ref="D46:I46"/>
    <mergeCell ref="D35:I35"/>
    <mergeCell ref="D36:I36"/>
    <mergeCell ref="D37:I37"/>
    <mergeCell ref="D38:I38"/>
    <mergeCell ref="D39:I39"/>
    <mergeCell ref="D40:I40"/>
    <mergeCell ref="D29:I29"/>
    <mergeCell ref="D30:I30"/>
    <mergeCell ref="D31:I31"/>
    <mergeCell ref="D32:I32"/>
    <mergeCell ref="D33:I33"/>
    <mergeCell ref="D34:I34"/>
    <mergeCell ref="D23:I23"/>
    <mergeCell ref="D25:I25"/>
    <mergeCell ref="D26:I26"/>
    <mergeCell ref="D27:I27"/>
    <mergeCell ref="D28:I28"/>
    <mergeCell ref="D18:I18"/>
    <mergeCell ref="D19:I19"/>
    <mergeCell ref="D20:I20"/>
    <mergeCell ref="D21:I21"/>
    <mergeCell ref="A1:T1"/>
    <mergeCell ref="D5:I5"/>
    <mergeCell ref="X5:Z5"/>
    <mergeCell ref="AA5:AC5"/>
    <mergeCell ref="AD5:AF5"/>
    <mergeCell ref="D6:I6"/>
    <mergeCell ref="O21:P21"/>
    <mergeCell ref="D22:I22"/>
    <mergeCell ref="D13:I13"/>
    <mergeCell ref="D14:I14"/>
    <mergeCell ref="O14:P14"/>
    <mergeCell ref="D15:I15"/>
    <mergeCell ref="D16:I16"/>
    <mergeCell ref="D17:I17"/>
    <mergeCell ref="D7:I7"/>
    <mergeCell ref="D8:I8"/>
    <mergeCell ref="D9:I9"/>
    <mergeCell ref="D10:I10"/>
    <mergeCell ref="D11:I11"/>
    <mergeCell ref="D12:I12"/>
  </mergeCells>
  <phoneticPr fontId="9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B40"/>
  <sheetViews>
    <sheetView topLeftCell="A3" zoomScaleNormal="100" workbookViewId="0">
      <selection activeCell="M21" sqref="M21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853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2" spans="1:28">
      <c r="A2" s="19"/>
      <c r="B2" s="19"/>
      <c r="C2" s="19"/>
      <c r="D2" s="19"/>
      <c r="E2" s="19"/>
      <c r="F2" s="19"/>
      <c r="G2" s="19"/>
      <c r="H2" s="137"/>
      <c r="L2" s="19"/>
      <c r="M2" s="19"/>
      <c r="O2" s="19"/>
      <c r="P2" s="19"/>
      <c r="Q2" s="19"/>
      <c r="R2" s="19"/>
      <c r="S2" s="19"/>
      <c r="T2" s="19"/>
      <c r="U2" s="19"/>
      <c r="V2" s="137"/>
      <c r="Z2" s="19"/>
      <c r="AA2" s="19"/>
    </row>
    <row r="3" spans="1:28" ht="18.75" customHeight="1">
      <c r="A3" s="47" t="s">
        <v>642</v>
      </c>
      <c r="B3" s="19"/>
      <c r="C3" s="48" t="s">
        <v>595</v>
      </c>
      <c r="D3" s="19"/>
      <c r="E3" s="19"/>
      <c r="F3" s="19"/>
      <c r="G3" s="19"/>
      <c r="H3" s="137"/>
      <c r="L3" s="19"/>
      <c r="M3" s="19"/>
      <c r="O3" s="47" t="s">
        <v>642</v>
      </c>
      <c r="P3" s="19"/>
      <c r="Q3" s="48" t="s">
        <v>595</v>
      </c>
      <c r="R3" s="19"/>
      <c r="S3" s="19"/>
      <c r="T3" s="19"/>
      <c r="U3" s="19"/>
      <c r="V3" s="137"/>
      <c r="Z3" s="19"/>
      <c r="AA3" s="19"/>
    </row>
    <row r="4" spans="1:28" ht="18.75" customHeight="1">
      <c r="A4" s="19"/>
      <c r="B4" s="5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O4" s="19"/>
      <c r="P4" s="50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8" ht="18.75" customHeight="1">
      <c r="A5" s="19"/>
      <c r="B5" s="50"/>
      <c r="C5" s="666" t="s">
        <v>644</v>
      </c>
      <c r="D5" s="667"/>
      <c r="E5" s="667"/>
      <c r="F5" s="667"/>
      <c r="G5" s="667"/>
      <c r="H5" s="668"/>
      <c r="I5" s="541" t="s">
        <v>571</v>
      </c>
      <c r="J5" s="541" t="s">
        <v>572</v>
      </c>
      <c r="K5" s="541" t="s">
        <v>643</v>
      </c>
      <c r="L5" s="541" t="s">
        <v>328</v>
      </c>
      <c r="M5" s="19"/>
      <c r="O5" s="19"/>
      <c r="P5" s="50"/>
      <c r="Q5" s="666" t="s">
        <v>644</v>
      </c>
      <c r="R5" s="667"/>
      <c r="S5" s="667"/>
      <c r="T5" s="667"/>
      <c r="U5" s="667"/>
      <c r="V5" s="668"/>
      <c r="W5" s="243" t="s">
        <v>571</v>
      </c>
      <c r="X5" s="243" t="s">
        <v>572</v>
      </c>
      <c r="Y5" s="243" t="s">
        <v>643</v>
      </c>
      <c r="Z5" s="243" t="s">
        <v>328</v>
      </c>
      <c r="AA5" s="19"/>
    </row>
    <row r="6" spans="1:28" ht="18.75" customHeight="1">
      <c r="A6" s="19"/>
      <c r="B6" s="50"/>
      <c r="C6" s="679">
        <v>806</v>
      </c>
      <c r="D6" s="680"/>
      <c r="E6" s="680"/>
      <c r="F6" s="680"/>
      <c r="G6" s="680"/>
      <c r="H6" s="681"/>
      <c r="I6" s="54">
        <v>2.4700000000000002</v>
      </c>
      <c r="J6" s="54">
        <v>1.75</v>
      </c>
      <c r="K6" s="16">
        <f>(FIXED(1/J6,3))*100</f>
        <v>57.099999999999994</v>
      </c>
      <c r="L6" s="103">
        <v>50</v>
      </c>
      <c r="M6" s="19"/>
      <c r="O6" s="19"/>
      <c r="P6" s="50"/>
      <c r="Q6" s="679">
        <v>806</v>
      </c>
      <c r="R6" s="680"/>
      <c r="S6" s="680"/>
      <c r="T6" s="680"/>
      <c r="U6" s="680"/>
      <c r="V6" s="681"/>
      <c r="W6" s="54">
        <v>2.4700000000000002</v>
      </c>
      <c r="X6" s="54">
        <v>1.75</v>
      </c>
      <c r="Y6" s="16">
        <f>(FIXED(1/X6,3))*100</f>
        <v>57.099999999999994</v>
      </c>
      <c r="Z6" s="103">
        <v>50</v>
      </c>
      <c r="AA6" s="19"/>
    </row>
    <row r="7" spans="1:28" ht="21.75" customHeight="1">
      <c r="A7" s="19"/>
      <c r="B7" s="19"/>
      <c r="C7" s="19"/>
      <c r="D7" s="19"/>
      <c r="E7" s="51" t="s">
        <v>78</v>
      </c>
      <c r="F7" s="51" t="s">
        <v>79</v>
      </c>
      <c r="G7" s="19"/>
      <c r="H7" s="19"/>
      <c r="I7" s="19"/>
      <c r="J7" s="19"/>
      <c r="K7" s="19"/>
      <c r="L7" s="19"/>
      <c r="M7" s="19"/>
      <c r="N7" s="5"/>
      <c r="O7" s="19"/>
      <c r="P7" s="19"/>
      <c r="Q7" s="19"/>
      <c r="R7" s="19"/>
      <c r="S7" s="51" t="s">
        <v>78</v>
      </c>
      <c r="T7" s="51" t="s">
        <v>79</v>
      </c>
      <c r="U7" s="19"/>
      <c r="V7" s="19"/>
      <c r="W7" s="19"/>
      <c r="X7" s="19"/>
      <c r="Y7" s="19"/>
      <c r="Z7" s="19"/>
      <c r="AA7" s="19"/>
    </row>
    <row r="8" spans="1:28" ht="20.100000000000001" customHeight="1">
      <c r="A8" s="541" t="s">
        <v>80</v>
      </c>
      <c r="B8" s="541" t="s">
        <v>81</v>
      </c>
      <c r="C8" s="541" t="s">
        <v>82</v>
      </c>
      <c r="D8" s="541" t="s">
        <v>83</v>
      </c>
      <c r="E8" s="666" t="s">
        <v>84</v>
      </c>
      <c r="F8" s="668"/>
      <c r="G8" s="541" t="s">
        <v>85</v>
      </c>
      <c r="H8" s="541" t="s">
        <v>86</v>
      </c>
      <c r="I8" s="541" t="s">
        <v>87</v>
      </c>
      <c r="J8" s="541" t="s">
        <v>88</v>
      </c>
      <c r="K8" s="541" t="s">
        <v>318</v>
      </c>
      <c r="L8" s="541" t="s">
        <v>319</v>
      </c>
      <c r="M8" s="541" t="s">
        <v>645</v>
      </c>
      <c r="N8" s="7"/>
      <c r="O8" s="243" t="s">
        <v>80</v>
      </c>
      <c r="P8" s="243" t="s">
        <v>81</v>
      </c>
      <c r="Q8" s="243" t="s">
        <v>82</v>
      </c>
      <c r="R8" s="243" t="s">
        <v>83</v>
      </c>
      <c r="S8" s="666" t="s">
        <v>84</v>
      </c>
      <c r="T8" s="668"/>
      <c r="U8" s="243" t="s">
        <v>85</v>
      </c>
      <c r="V8" s="243" t="s">
        <v>86</v>
      </c>
      <c r="W8" s="243" t="s">
        <v>87</v>
      </c>
      <c r="X8" s="243" t="s">
        <v>88</v>
      </c>
      <c r="Y8" s="243" t="s">
        <v>318</v>
      </c>
      <c r="Z8" s="243" t="s">
        <v>319</v>
      </c>
      <c r="AA8" s="243" t="s">
        <v>645</v>
      </c>
    </row>
    <row r="9" spans="1:28" ht="20.100000000000001" customHeight="1">
      <c r="A9" s="52" t="s">
        <v>872</v>
      </c>
      <c r="B9" s="494">
        <v>300</v>
      </c>
      <c r="C9" s="103">
        <v>79</v>
      </c>
      <c r="D9" s="103">
        <v>67</v>
      </c>
      <c r="E9" s="103">
        <v>16</v>
      </c>
      <c r="F9" s="103">
        <v>54</v>
      </c>
      <c r="G9" s="103">
        <v>87</v>
      </c>
      <c r="H9" s="262">
        <v>88</v>
      </c>
      <c r="I9" s="103">
        <f>SUM(C9:F9)</f>
        <v>216</v>
      </c>
      <c r="J9" s="103">
        <f>SUM(C9:H9)</f>
        <v>391</v>
      </c>
      <c r="K9" s="494">
        <f>SUM(J9*1.4+B9)</f>
        <v>847.4</v>
      </c>
      <c r="L9" s="494">
        <f>NORMSDIST((C$6-K9)/L$6)*100</f>
        <v>20.383524994739478</v>
      </c>
      <c r="M9" s="541" t="s">
        <v>338</v>
      </c>
      <c r="N9" s="7"/>
      <c r="O9" s="52"/>
      <c r="P9" s="228"/>
      <c r="Q9" s="240"/>
      <c r="R9" s="240"/>
      <c r="S9" s="240"/>
      <c r="T9" s="240"/>
      <c r="U9" s="240"/>
      <c r="V9" s="261"/>
      <c r="W9" s="103">
        <f>SUM(Q9:T9)</f>
        <v>0</v>
      </c>
      <c r="X9" s="103">
        <f>SUM(Q9:V9)</f>
        <v>0</v>
      </c>
      <c r="Y9" s="228">
        <f>SUM(X9*1.4+P9)</f>
        <v>0</v>
      </c>
      <c r="Z9" s="228">
        <f>NORMSDIST((Q$6-Y9)/Z$6)*100</f>
        <v>100</v>
      </c>
      <c r="AA9" s="243" t="s">
        <v>338</v>
      </c>
    </row>
    <row r="10" spans="1:28" ht="20.100000000000001" customHeight="1">
      <c r="A10" s="52"/>
      <c r="B10" s="494"/>
      <c r="C10" s="494"/>
      <c r="D10" s="494"/>
      <c r="E10" s="494"/>
      <c r="F10" s="494"/>
      <c r="G10" s="494"/>
      <c r="H10" s="494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41"/>
      <c r="N10" s="7"/>
      <c r="O10" s="52"/>
      <c r="P10" s="228"/>
      <c r="Q10" s="228"/>
      <c r="R10" s="228"/>
      <c r="S10" s="228"/>
      <c r="T10" s="228"/>
      <c r="U10" s="228"/>
      <c r="V10" s="228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/>
      <c r="AB10" s="145"/>
    </row>
    <row r="11" spans="1:28" ht="20.100000000000001" customHeight="1">
      <c r="A11" s="227"/>
      <c r="B11" s="33"/>
      <c r="C11" s="494"/>
      <c r="D11" s="494"/>
      <c r="E11" s="494"/>
      <c r="F11" s="494"/>
      <c r="G11" s="494"/>
      <c r="H11" s="494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41"/>
      <c r="N11" s="7"/>
      <c r="O11" s="227"/>
      <c r="P11" s="33"/>
      <c r="Q11" s="228"/>
      <c r="R11" s="228"/>
      <c r="S11" s="228"/>
      <c r="T11" s="228"/>
      <c r="U11" s="228"/>
      <c r="V11" s="228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8" ht="20.100000000000001" customHeight="1">
      <c r="A12" s="88" t="s">
        <v>336</v>
      </c>
      <c r="B12" s="90">
        <v>281</v>
      </c>
      <c r="C12" s="65">
        <v>94</v>
      </c>
      <c r="D12" s="93">
        <v>76</v>
      </c>
      <c r="E12" s="90" t="s">
        <v>337</v>
      </c>
      <c r="F12" s="93">
        <v>76</v>
      </c>
      <c r="G12" s="93">
        <v>92</v>
      </c>
      <c r="H12" s="93">
        <v>92</v>
      </c>
      <c r="I12" s="93">
        <f>SUM(C12,D12,F12)</f>
        <v>246</v>
      </c>
      <c r="J12" s="93">
        <f>SUM(C12,D12,F12,G12,H12)</f>
        <v>430</v>
      </c>
      <c r="K12" s="93">
        <f>FIXED(J12*1.4,0)+B12</f>
        <v>883</v>
      </c>
      <c r="L12" s="90">
        <f>NORMSDIST((C$6-K12)/L$6)*100</f>
        <v>6.1780176711811876</v>
      </c>
      <c r="M12" s="66" t="s">
        <v>338</v>
      </c>
      <c r="N12" s="5"/>
      <c r="O12" s="52"/>
      <c r="P12" s="494"/>
      <c r="Q12" s="497"/>
      <c r="R12" s="496"/>
      <c r="S12" s="494"/>
      <c r="T12" s="496"/>
      <c r="U12" s="496"/>
      <c r="V12" s="496"/>
      <c r="W12" s="496">
        <f>SUM(Q12,R12,T12)</f>
        <v>0</v>
      </c>
      <c r="X12" s="496">
        <f>SUM(Q12,R12,T12,U12,V12)</f>
        <v>0</v>
      </c>
      <c r="Y12" s="496">
        <f>FIXED(X12*1.4,0)+P12</f>
        <v>0</v>
      </c>
      <c r="Z12" s="494">
        <f>NORMSDIST((Q$6-Y12)/Z$6)*100</f>
        <v>100</v>
      </c>
      <c r="AA12" s="30" t="s">
        <v>338</v>
      </c>
    </row>
    <row r="13" spans="1:28" ht="20.100000000000001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47"/>
      <c r="M13" s="19"/>
      <c r="N13" s="5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47"/>
      <c r="AA13" s="19"/>
    </row>
    <row r="14" spans="1:28" ht="18.75" customHeight="1">
      <c r="A14" s="47" t="s">
        <v>646</v>
      </c>
      <c r="B14" s="19"/>
      <c r="C14" s="48" t="s">
        <v>595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5"/>
      <c r="O14" s="47" t="s">
        <v>646</v>
      </c>
      <c r="P14" s="19"/>
      <c r="Q14" s="48" t="s">
        <v>595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8" ht="18.75" customHeight="1">
      <c r="A15" s="19"/>
      <c r="B15" s="5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"/>
      <c r="O15" s="19"/>
      <c r="P15" s="50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8" ht="18.75" customHeight="1">
      <c r="A16" s="19"/>
      <c r="B16" s="50"/>
      <c r="C16" s="666" t="s">
        <v>644</v>
      </c>
      <c r="D16" s="667"/>
      <c r="E16" s="667"/>
      <c r="F16" s="667"/>
      <c r="G16" s="667"/>
      <c r="H16" s="668"/>
      <c r="I16" s="541" t="s">
        <v>571</v>
      </c>
      <c r="J16" s="541" t="s">
        <v>572</v>
      </c>
      <c r="K16" s="541" t="s">
        <v>643</v>
      </c>
      <c r="L16" s="541" t="s">
        <v>328</v>
      </c>
      <c r="M16" s="19"/>
      <c r="O16" s="19"/>
      <c r="P16" s="50"/>
      <c r="Q16" s="666" t="s">
        <v>644</v>
      </c>
      <c r="R16" s="667"/>
      <c r="S16" s="667"/>
      <c r="T16" s="667"/>
      <c r="U16" s="667"/>
      <c r="V16" s="668"/>
      <c r="W16" s="243" t="s">
        <v>571</v>
      </c>
      <c r="X16" s="243" t="s">
        <v>572</v>
      </c>
      <c r="Y16" s="243" t="s">
        <v>643</v>
      </c>
      <c r="Z16" s="243" t="s">
        <v>328</v>
      </c>
      <c r="AA16" s="19"/>
    </row>
    <row r="17" spans="1:27" ht="18.75" customHeight="1">
      <c r="A17" s="19"/>
      <c r="B17" s="50"/>
      <c r="C17" s="679">
        <v>808</v>
      </c>
      <c r="D17" s="680"/>
      <c r="E17" s="680"/>
      <c r="F17" s="680"/>
      <c r="G17" s="680"/>
      <c r="H17" s="681"/>
      <c r="I17" s="54">
        <v>2.0299999999999998</v>
      </c>
      <c r="J17" s="54">
        <v>1.62</v>
      </c>
      <c r="K17" s="16">
        <f>(FIXED(1/J17,3))*100</f>
        <v>61.7</v>
      </c>
      <c r="L17" s="103">
        <v>50</v>
      </c>
      <c r="M17" s="19"/>
      <c r="N17" s="5"/>
      <c r="O17" s="19"/>
      <c r="P17" s="50"/>
      <c r="Q17" s="679">
        <v>808</v>
      </c>
      <c r="R17" s="680"/>
      <c r="S17" s="680"/>
      <c r="T17" s="680"/>
      <c r="U17" s="680"/>
      <c r="V17" s="681"/>
      <c r="W17" s="54">
        <v>2.0299999999999998</v>
      </c>
      <c r="X17" s="54">
        <v>1.62</v>
      </c>
      <c r="Y17" s="16">
        <f>(FIXED(1/X17,3))*100</f>
        <v>61.7</v>
      </c>
      <c r="Z17" s="103">
        <v>50</v>
      </c>
      <c r="AA17" s="19"/>
    </row>
    <row r="18" spans="1:27" ht="21.75" customHeight="1">
      <c r="A18" s="19"/>
      <c r="B18" s="19"/>
      <c r="C18" s="19"/>
      <c r="D18" s="19"/>
      <c r="E18" s="51" t="s">
        <v>78</v>
      </c>
      <c r="F18" s="51" t="s">
        <v>79</v>
      </c>
      <c r="G18" s="19"/>
      <c r="H18" s="19"/>
      <c r="I18" s="19"/>
      <c r="J18" s="19"/>
      <c r="K18" s="19"/>
      <c r="L18" s="19"/>
      <c r="M18" s="19"/>
      <c r="N18" s="5"/>
      <c r="O18" s="19"/>
      <c r="P18" s="19"/>
      <c r="Q18" s="19"/>
      <c r="R18" s="19"/>
      <c r="S18" s="51" t="s">
        <v>78</v>
      </c>
      <c r="T18" s="51" t="s">
        <v>79</v>
      </c>
      <c r="U18" s="19"/>
      <c r="V18" s="19"/>
      <c r="W18" s="19"/>
      <c r="X18" s="19"/>
      <c r="Y18" s="19"/>
      <c r="Z18" s="19"/>
      <c r="AA18" s="19"/>
    </row>
    <row r="19" spans="1:27" ht="20.100000000000001" customHeight="1">
      <c r="A19" s="541" t="s">
        <v>80</v>
      </c>
      <c r="B19" s="541" t="s">
        <v>81</v>
      </c>
      <c r="C19" s="541" t="s">
        <v>82</v>
      </c>
      <c r="D19" s="541" t="s">
        <v>83</v>
      </c>
      <c r="E19" s="666" t="s">
        <v>84</v>
      </c>
      <c r="F19" s="668"/>
      <c r="G19" s="541" t="s">
        <v>85</v>
      </c>
      <c r="H19" s="541" t="s">
        <v>86</v>
      </c>
      <c r="I19" s="541" t="s">
        <v>87</v>
      </c>
      <c r="J19" s="541" t="s">
        <v>88</v>
      </c>
      <c r="K19" s="541" t="s">
        <v>318</v>
      </c>
      <c r="L19" s="541" t="s">
        <v>319</v>
      </c>
      <c r="M19" s="541" t="s">
        <v>645</v>
      </c>
      <c r="N19" s="7"/>
      <c r="O19" s="243" t="s">
        <v>80</v>
      </c>
      <c r="P19" s="243" t="s">
        <v>81</v>
      </c>
      <c r="Q19" s="243" t="s">
        <v>82</v>
      </c>
      <c r="R19" s="243" t="s">
        <v>83</v>
      </c>
      <c r="S19" s="666" t="s">
        <v>84</v>
      </c>
      <c r="T19" s="668"/>
      <c r="U19" s="243" t="s">
        <v>85</v>
      </c>
      <c r="V19" s="243" t="s">
        <v>86</v>
      </c>
      <c r="W19" s="243" t="s">
        <v>87</v>
      </c>
      <c r="X19" s="243" t="s">
        <v>88</v>
      </c>
      <c r="Y19" s="243" t="s">
        <v>318</v>
      </c>
      <c r="Z19" s="243" t="s">
        <v>319</v>
      </c>
      <c r="AA19" s="243" t="s">
        <v>645</v>
      </c>
    </row>
    <row r="20" spans="1:27" ht="20.100000000000001" customHeight="1">
      <c r="A20" s="52" t="s">
        <v>871</v>
      </c>
      <c r="B20" s="494">
        <v>300</v>
      </c>
      <c r="C20" s="103">
        <v>69</v>
      </c>
      <c r="D20" s="103">
        <v>57</v>
      </c>
      <c r="E20" s="103">
        <v>16</v>
      </c>
      <c r="F20" s="103">
        <v>54</v>
      </c>
      <c r="G20" s="103">
        <v>75</v>
      </c>
      <c r="H20" s="262">
        <v>72</v>
      </c>
      <c r="I20" s="103">
        <f t="shared" ref="I20" si="0">SUM(C20:F20)</f>
        <v>196</v>
      </c>
      <c r="J20" s="103">
        <f t="shared" ref="J20" si="1">SUM(C20:H20)</f>
        <v>343</v>
      </c>
      <c r="K20" s="494">
        <f>SUM(J20*1.4+B20)</f>
        <v>780.2</v>
      </c>
      <c r="L20" s="494">
        <f>NORMSDIST((C$17-K20)/L$17)*100</f>
        <v>71.089457261378826</v>
      </c>
      <c r="M20" s="621" t="s">
        <v>1102</v>
      </c>
      <c r="N20" s="7"/>
      <c r="O20" s="388"/>
      <c r="P20" s="105"/>
      <c r="Q20" s="104"/>
      <c r="R20" s="104"/>
      <c r="S20" s="104"/>
      <c r="T20" s="104"/>
      <c r="U20" s="104"/>
      <c r="V20" s="104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NORMSDIST((Q$17-Y20)/Z$17)*100</f>
        <v>100</v>
      </c>
      <c r="AA20" s="243"/>
    </row>
    <row r="21" spans="1:27" ht="20.100000000000001" customHeight="1">
      <c r="A21" s="541"/>
      <c r="B21" s="494"/>
      <c r="C21" s="494"/>
      <c r="D21" s="494"/>
      <c r="E21" s="494"/>
      <c r="F21" s="494"/>
      <c r="G21" s="494"/>
      <c r="H21" s="494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NORMSDIST((C$17-K21)/L$17)*100</f>
        <v>100</v>
      </c>
      <c r="M21" s="541"/>
      <c r="N21" s="7"/>
      <c r="O21" s="243"/>
      <c r="P21" s="228"/>
      <c r="Q21" s="228"/>
      <c r="R21" s="228"/>
      <c r="S21" s="228"/>
      <c r="T21" s="228"/>
      <c r="U21" s="228"/>
      <c r="V21" s="228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NORMSDIST((Q$17-Y21)/Z$17)*100</f>
        <v>100</v>
      </c>
      <c r="AA21" s="243"/>
    </row>
    <row r="22" spans="1:27" ht="20.100000000000001" customHeight="1">
      <c r="A22" s="13"/>
      <c r="B22" s="227"/>
      <c r="C22" s="494"/>
      <c r="D22" s="494"/>
      <c r="E22" s="494"/>
      <c r="F22" s="494"/>
      <c r="G22" s="494"/>
      <c r="H22" s="494"/>
      <c r="I22" s="494">
        <f>SUM(C22:F22)</f>
        <v>0</v>
      </c>
      <c r="J22" s="494">
        <f>SUM(C22:H22)</f>
        <v>0</v>
      </c>
      <c r="K22" s="494">
        <f>SUM(J22*1.4+B22)</f>
        <v>0</v>
      </c>
      <c r="L22" s="494">
        <f>NORMSDIST((C$17-K22)/L$17)*100</f>
        <v>100</v>
      </c>
      <c r="M22" s="13"/>
      <c r="N22" s="5"/>
      <c r="O22" s="13"/>
      <c r="P22" s="227"/>
      <c r="Q22" s="228"/>
      <c r="R22" s="228"/>
      <c r="S22" s="228"/>
      <c r="T22" s="228"/>
      <c r="U22" s="228"/>
      <c r="V22" s="228"/>
      <c r="W22" s="228">
        <f>SUM(Q22:T22)</f>
        <v>0</v>
      </c>
      <c r="X22" s="228">
        <f>SUM(Q22:V22)</f>
        <v>0</v>
      </c>
      <c r="Y22" s="228">
        <f>SUM(X22*1.4+P22)</f>
        <v>0</v>
      </c>
      <c r="Z22" s="228">
        <f>NORMSDIST((Q$17-Y22)/Z$17)*100</f>
        <v>100</v>
      </c>
      <c r="AA22" s="13"/>
    </row>
    <row r="23" spans="1:27" ht="20.100000000000001" customHeight="1">
      <c r="A23" s="495"/>
      <c r="B23" s="540"/>
      <c r="C23" s="497"/>
      <c r="D23" s="496"/>
      <c r="E23" s="494"/>
      <c r="F23" s="496"/>
      <c r="G23" s="496"/>
      <c r="H23" s="496"/>
      <c r="I23" s="496">
        <f>SUM(C23,D23,F23)</f>
        <v>0</v>
      </c>
      <c r="J23" s="496">
        <f>SUM(C23,D23,F23,G23,H23)</f>
        <v>0</v>
      </c>
      <c r="K23" s="496">
        <f>FIXED(J23*1.4,0)+B23</f>
        <v>0</v>
      </c>
      <c r="L23" s="494">
        <f>NORMSDIST((C$17-K23)/L$17)*100</f>
        <v>100</v>
      </c>
      <c r="M23" s="30" t="s">
        <v>338</v>
      </c>
      <c r="N23" s="5"/>
      <c r="O23" s="229"/>
      <c r="P23" s="386"/>
      <c r="Q23" s="231"/>
      <c r="R23" s="230"/>
      <c r="S23" s="228"/>
      <c r="T23" s="230"/>
      <c r="U23" s="230"/>
      <c r="V23" s="230"/>
      <c r="W23" s="230">
        <f>SUM(Q23,R23,T23)</f>
        <v>0</v>
      </c>
      <c r="X23" s="230">
        <f>SUM(Q23,R23,T23,U23,V23)</f>
        <v>0</v>
      </c>
      <c r="Y23" s="230">
        <f>FIXED(X23*1.4,0)+P23</f>
        <v>0</v>
      </c>
      <c r="Z23" s="228">
        <f>NORMSDIST((Q$17-Y23)/Z$17)*100</f>
        <v>100</v>
      </c>
      <c r="AA23" s="30" t="s">
        <v>338</v>
      </c>
    </row>
    <row r="24" spans="1:27" ht="20.100000000000001" customHeight="1">
      <c r="B24" s="543"/>
      <c r="L24" s="543"/>
      <c r="N24" s="5"/>
      <c r="P24" s="391"/>
      <c r="Z24" s="391"/>
    </row>
    <row r="25" spans="1:27" ht="20.100000000000001" customHeight="1">
      <c r="B25" s="391"/>
      <c r="L25" s="391"/>
      <c r="N25" s="5"/>
      <c r="P25" s="391"/>
      <c r="Z25" s="391"/>
    </row>
    <row r="26" spans="1:27">
      <c r="N26" s="5"/>
    </row>
    <row r="27" spans="1:27">
      <c r="N27" s="5"/>
    </row>
    <row r="28" spans="1:27">
      <c r="N28" s="5"/>
    </row>
    <row r="29" spans="1:27">
      <c r="N29" s="5"/>
    </row>
    <row r="30" spans="1:27">
      <c r="M30" s="7"/>
      <c r="N30" s="7"/>
      <c r="AA30" s="7"/>
    </row>
    <row r="31" spans="1:27">
      <c r="M31" s="7"/>
      <c r="N31" s="7"/>
      <c r="AA31" s="7"/>
    </row>
    <row r="40" spans="13:27">
      <c r="M40" s="7"/>
      <c r="N40" s="7"/>
      <c r="AA40" s="7"/>
    </row>
  </sheetData>
  <mergeCells count="14">
    <mergeCell ref="A1:M1"/>
    <mergeCell ref="O1:AA1"/>
    <mergeCell ref="C5:H5"/>
    <mergeCell ref="Q5:V5"/>
    <mergeCell ref="C6:H6"/>
    <mergeCell ref="Q6:V6"/>
    <mergeCell ref="E19:F19"/>
    <mergeCell ref="S8:T8"/>
    <mergeCell ref="S19:T19"/>
    <mergeCell ref="C16:H16"/>
    <mergeCell ref="Q16:V16"/>
    <mergeCell ref="C17:H17"/>
    <mergeCell ref="Q17:V17"/>
    <mergeCell ref="E8:F8"/>
  </mergeCells>
  <phoneticPr fontId="9"/>
  <pageMargins left="0.31496062992125984" right="0.31496062992125984" top="0.74803149606299213" bottom="0.74803149606299213" header="0.31496062992125984" footer="0.31496062992125984"/>
  <pageSetup paperSize="9" orientation="portrait" r:id="rId1"/>
  <ignoredErrors>
    <ignoredError sqref="W10:X10 W9:X9 I9:J9 I20:J20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AB42"/>
  <sheetViews>
    <sheetView topLeftCell="A2" zoomScaleNormal="100" workbookViewId="0">
      <selection activeCell="J27" sqref="J27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2" spans="1:27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8.75" customHeight="1">
      <c r="A3" s="47" t="s">
        <v>647</v>
      </c>
      <c r="B3" s="19"/>
      <c r="C3" s="48" t="s">
        <v>595</v>
      </c>
      <c r="D3" s="19"/>
      <c r="E3" s="19"/>
      <c r="F3" s="19"/>
      <c r="G3" s="19"/>
      <c r="H3" s="19"/>
      <c r="I3" s="19"/>
      <c r="J3" s="19"/>
      <c r="K3" s="19"/>
      <c r="L3" s="19"/>
      <c r="M3" s="19"/>
      <c r="O3" s="47" t="s">
        <v>647</v>
      </c>
      <c r="P3" s="19"/>
      <c r="Q3" s="48" t="s">
        <v>595</v>
      </c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8.75" customHeight="1">
      <c r="A4" s="19"/>
      <c r="B4" s="5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O4" s="19"/>
      <c r="P4" s="50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8.75" customHeight="1">
      <c r="A5" s="19"/>
      <c r="B5" s="50"/>
      <c r="C5" s="666" t="s">
        <v>644</v>
      </c>
      <c r="D5" s="667"/>
      <c r="E5" s="667"/>
      <c r="F5" s="667"/>
      <c r="G5" s="667"/>
      <c r="H5" s="668"/>
      <c r="I5" s="541" t="s">
        <v>571</v>
      </c>
      <c r="J5" s="541" t="s">
        <v>572</v>
      </c>
      <c r="K5" s="541" t="s">
        <v>643</v>
      </c>
      <c r="L5" s="541" t="s">
        <v>328</v>
      </c>
      <c r="M5" s="19"/>
      <c r="O5" s="19"/>
      <c r="P5" s="50"/>
      <c r="Q5" s="666" t="s">
        <v>644</v>
      </c>
      <c r="R5" s="667"/>
      <c r="S5" s="667"/>
      <c r="T5" s="667"/>
      <c r="U5" s="667"/>
      <c r="V5" s="668"/>
      <c r="W5" s="243" t="s">
        <v>571</v>
      </c>
      <c r="X5" s="243" t="s">
        <v>572</v>
      </c>
      <c r="Y5" s="243" t="s">
        <v>643</v>
      </c>
      <c r="Z5" s="243" t="s">
        <v>328</v>
      </c>
      <c r="AA5" s="19"/>
    </row>
    <row r="6" spans="1:27" ht="18.75" customHeight="1">
      <c r="A6" s="19"/>
      <c r="B6" s="50"/>
      <c r="C6" s="679">
        <v>794</v>
      </c>
      <c r="D6" s="680"/>
      <c r="E6" s="680"/>
      <c r="F6" s="680"/>
      <c r="G6" s="680"/>
      <c r="H6" s="681"/>
      <c r="I6" s="54">
        <v>1.96</v>
      </c>
      <c r="J6" s="54">
        <v>1.63</v>
      </c>
      <c r="K6" s="16">
        <f>(FIXED(1/J6,3))*100</f>
        <v>61.3</v>
      </c>
      <c r="L6" s="103">
        <v>50</v>
      </c>
      <c r="M6" s="19"/>
      <c r="O6" s="19"/>
      <c r="P6" s="50"/>
      <c r="Q6" s="679">
        <v>794</v>
      </c>
      <c r="R6" s="680"/>
      <c r="S6" s="680"/>
      <c r="T6" s="680"/>
      <c r="U6" s="680"/>
      <c r="V6" s="681"/>
      <c r="W6" s="54">
        <v>1.96</v>
      </c>
      <c r="X6" s="54">
        <v>1.63</v>
      </c>
      <c r="Y6" s="16">
        <f>(FIXED(1/X6,3))*100</f>
        <v>61.3</v>
      </c>
      <c r="Z6" s="103">
        <v>50</v>
      </c>
      <c r="AA6" s="19"/>
    </row>
    <row r="7" spans="1:27" ht="21.75" customHeight="1">
      <c r="A7" s="19"/>
      <c r="B7" s="19"/>
      <c r="C7" s="19"/>
      <c r="D7" s="19"/>
      <c r="E7" s="51" t="s">
        <v>78</v>
      </c>
      <c r="F7" s="51" t="s">
        <v>79</v>
      </c>
      <c r="G7" s="19"/>
      <c r="H7" s="19"/>
      <c r="I7" s="19"/>
      <c r="J7" s="19"/>
      <c r="K7" s="19"/>
      <c r="L7" s="19"/>
      <c r="M7" s="19"/>
      <c r="N7" s="5"/>
      <c r="O7" s="19"/>
      <c r="P7" s="19"/>
      <c r="Q7" s="19"/>
      <c r="R7" s="19"/>
      <c r="S7" s="51" t="s">
        <v>78</v>
      </c>
      <c r="T7" s="51" t="s">
        <v>79</v>
      </c>
      <c r="U7" s="19"/>
      <c r="V7" s="19"/>
      <c r="W7" s="19"/>
      <c r="X7" s="19"/>
      <c r="Y7" s="19"/>
      <c r="Z7" s="19"/>
      <c r="AA7" s="19"/>
    </row>
    <row r="8" spans="1:27" ht="20.100000000000001" customHeight="1">
      <c r="A8" s="541" t="s">
        <v>80</v>
      </c>
      <c r="B8" s="541" t="s">
        <v>81</v>
      </c>
      <c r="C8" s="541" t="s">
        <v>82</v>
      </c>
      <c r="D8" s="541" t="s">
        <v>83</v>
      </c>
      <c r="E8" s="666" t="s">
        <v>84</v>
      </c>
      <c r="F8" s="668"/>
      <c r="G8" s="541" t="s">
        <v>85</v>
      </c>
      <c r="H8" s="541" t="s">
        <v>86</v>
      </c>
      <c r="I8" s="541" t="s">
        <v>87</v>
      </c>
      <c r="J8" s="541" t="s">
        <v>88</v>
      </c>
      <c r="K8" s="541" t="s">
        <v>318</v>
      </c>
      <c r="L8" s="541" t="s">
        <v>319</v>
      </c>
      <c r="M8" s="541" t="s">
        <v>645</v>
      </c>
      <c r="N8" s="7"/>
      <c r="O8" s="243" t="s">
        <v>80</v>
      </c>
      <c r="P8" s="243" t="s">
        <v>81</v>
      </c>
      <c r="Q8" s="243" t="s">
        <v>82</v>
      </c>
      <c r="R8" s="243" t="s">
        <v>83</v>
      </c>
      <c r="S8" s="666" t="s">
        <v>84</v>
      </c>
      <c r="T8" s="668"/>
      <c r="U8" s="243" t="s">
        <v>85</v>
      </c>
      <c r="V8" s="243" t="s">
        <v>86</v>
      </c>
      <c r="W8" s="243" t="s">
        <v>87</v>
      </c>
      <c r="X8" s="243" t="s">
        <v>88</v>
      </c>
      <c r="Y8" s="243" t="s">
        <v>318</v>
      </c>
      <c r="Z8" s="243" t="s">
        <v>319</v>
      </c>
      <c r="AA8" s="243" t="s">
        <v>645</v>
      </c>
    </row>
    <row r="9" spans="1:27" ht="20.100000000000001" customHeight="1">
      <c r="A9" s="52" t="s">
        <v>873</v>
      </c>
      <c r="B9" s="494">
        <v>253</v>
      </c>
      <c r="C9" s="103">
        <v>80</v>
      </c>
      <c r="D9" s="103">
        <v>45</v>
      </c>
      <c r="E9" s="103">
        <v>20</v>
      </c>
      <c r="F9" s="103">
        <v>60</v>
      </c>
      <c r="G9" s="103">
        <v>94</v>
      </c>
      <c r="H9" s="103">
        <v>90</v>
      </c>
      <c r="I9" s="103">
        <f t="shared" ref="I9" si="0">SUM(C9:F9)</f>
        <v>205</v>
      </c>
      <c r="J9" s="103">
        <f t="shared" ref="J9" si="1">SUM(C9:H9)</f>
        <v>389</v>
      </c>
      <c r="K9" s="494">
        <f t="shared" ref="K9:K14" si="2">SUM(J9*1.4+B9)</f>
        <v>797.59999999999991</v>
      </c>
      <c r="L9" s="494">
        <f t="shared" ref="L9:L14" si="3">NORMSDIST((C$6-K9)/L$6)*100</f>
        <v>47.130095392636903</v>
      </c>
      <c r="M9" s="541" t="s">
        <v>338</v>
      </c>
      <c r="N9" s="7"/>
      <c r="O9" s="52"/>
      <c r="P9" s="228"/>
      <c r="Q9" s="103"/>
      <c r="R9" s="103"/>
      <c r="S9" s="103"/>
      <c r="T9" s="103"/>
      <c r="U9" s="103"/>
      <c r="V9" s="262"/>
      <c r="W9" s="103">
        <f t="shared" ref="W9:W14" si="4">SUM(Q9:T9)</f>
        <v>0</v>
      </c>
      <c r="X9" s="103">
        <f t="shared" ref="X9:X14" si="5">SUM(Q9:V9)</f>
        <v>0</v>
      </c>
      <c r="Y9" s="228">
        <f t="shared" ref="Y9:Y14" si="6">SUM(X9*1.4+P9)</f>
        <v>0</v>
      </c>
      <c r="Z9" s="228">
        <f t="shared" ref="Z9:Z14" si="7">NORMSDIST((Q$6-Y9)/Z$6)*100</f>
        <v>100</v>
      </c>
      <c r="AA9" s="243" t="s">
        <v>338</v>
      </c>
    </row>
    <row r="10" spans="1:27" ht="20.100000000000001" customHeight="1">
      <c r="A10" s="52"/>
      <c r="B10" s="494"/>
      <c r="C10" s="103"/>
      <c r="D10" s="103"/>
      <c r="E10" s="103"/>
      <c r="F10" s="103"/>
      <c r="G10" s="103"/>
      <c r="H10" s="103"/>
      <c r="I10" s="494">
        <f t="shared" ref="I9:I14" si="8">SUM(C10:F10)</f>
        <v>0</v>
      </c>
      <c r="J10" s="494">
        <f t="shared" ref="J9:J14" si="9">SUM(C10:H10)</f>
        <v>0</v>
      </c>
      <c r="K10" s="494">
        <f t="shared" si="2"/>
        <v>0</v>
      </c>
      <c r="L10" s="494">
        <f t="shared" si="3"/>
        <v>100</v>
      </c>
      <c r="M10" s="541" t="s">
        <v>338</v>
      </c>
      <c r="N10" s="7"/>
      <c r="O10" s="52"/>
      <c r="P10" s="228"/>
      <c r="Q10" s="103"/>
      <c r="R10" s="103"/>
      <c r="S10" s="103"/>
      <c r="T10" s="103"/>
      <c r="U10" s="103"/>
      <c r="V10" s="103"/>
      <c r="W10" s="228">
        <f t="shared" si="4"/>
        <v>0</v>
      </c>
      <c r="X10" s="228">
        <f t="shared" si="5"/>
        <v>0</v>
      </c>
      <c r="Y10" s="228">
        <f t="shared" si="6"/>
        <v>0</v>
      </c>
      <c r="Z10" s="228">
        <f t="shared" si="7"/>
        <v>100</v>
      </c>
      <c r="AA10" s="243" t="s">
        <v>338</v>
      </c>
    </row>
    <row r="11" spans="1:27" ht="20.100000000000001" customHeight="1">
      <c r="A11" s="227"/>
      <c r="B11" s="33"/>
      <c r="C11" s="494"/>
      <c r="D11" s="494"/>
      <c r="E11" s="494"/>
      <c r="F11" s="494"/>
      <c r="G11" s="494"/>
      <c r="H11" s="494"/>
      <c r="I11" s="494">
        <f t="shared" si="8"/>
        <v>0</v>
      </c>
      <c r="J11" s="494">
        <f t="shared" si="9"/>
        <v>0</v>
      </c>
      <c r="K11" s="494">
        <f t="shared" si="2"/>
        <v>0</v>
      </c>
      <c r="L11" s="494">
        <f t="shared" si="3"/>
        <v>100</v>
      </c>
      <c r="M11" s="541"/>
      <c r="N11" s="7"/>
      <c r="O11" s="227"/>
      <c r="P11" s="33"/>
      <c r="Q11" s="228"/>
      <c r="R11" s="228"/>
      <c r="S11" s="228"/>
      <c r="T11" s="228"/>
      <c r="U11" s="228"/>
      <c r="V11" s="228"/>
      <c r="W11" s="228">
        <f t="shared" si="4"/>
        <v>0</v>
      </c>
      <c r="X11" s="228">
        <f t="shared" si="5"/>
        <v>0</v>
      </c>
      <c r="Y11" s="228">
        <f t="shared" si="6"/>
        <v>0</v>
      </c>
      <c r="Z11" s="228">
        <f t="shared" si="7"/>
        <v>100</v>
      </c>
      <c r="AA11" s="243"/>
    </row>
    <row r="12" spans="1:27" ht="20.100000000000001" customHeight="1">
      <c r="A12" s="67" t="s">
        <v>15</v>
      </c>
      <c r="B12" s="95">
        <v>281</v>
      </c>
      <c r="C12" s="95">
        <v>88</v>
      </c>
      <c r="D12" s="95">
        <v>77</v>
      </c>
      <c r="E12" s="95">
        <v>19</v>
      </c>
      <c r="F12" s="95">
        <v>46</v>
      </c>
      <c r="G12" s="95">
        <v>95</v>
      </c>
      <c r="H12" s="344">
        <v>96</v>
      </c>
      <c r="I12" s="95">
        <f t="shared" si="8"/>
        <v>230</v>
      </c>
      <c r="J12" s="95">
        <f t="shared" si="9"/>
        <v>421</v>
      </c>
      <c r="K12" s="95">
        <f t="shared" si="2"/>
        <v>870.4</v>
      </c>
      <c r="L12" s="95">
        <f t="shared" si="3"/>
        <v>6.3256268978345433</v>
      </c>
      <c r="M12" s="94" t="s">
        <v>338</v>
      </c>
      <c r="N12" s="7"/>
      <c r="O12" s="52"/>
      <c r="P12" s="494"/>
      <c r="Q12" s="103"/>
      <c r="R12" s="103"/>
      <c r="S12" s="103"/>
      <c r="T12" s="103"/>
      <c r="U12" s="103"/>
      <c r="V12" s="262"/>
      <c r="W12" s="103">
        <f t="shared" si="4"/>
        <v>0</v>
      </c>
      <c r="X12" s="103">
        <f t="shared" si="5"/>
        <v>0</v>
      </c>
      <c r="Y12" s="494">
        <f t="shared" si="6"/>
        <v>0</v>
      </c>
      <c r="Z12" s="494">
        <f t="shared" si="7"/>
        <v>100</v>
      </c>
      <c r="AA12" s="541" t="s">
        <v>338</v>
      </c>
    </row>
    <row r="13" spans="1:27" ht="20.100000000000001" customHeight="1">
      <c r="A13" s="67" t="s">
        <v>17</v>
      </c>
      <c r="B13" s="95">
        <v>258</v>
      </c>
      <c r="C13" s="95">
        <v>78</v>
      </c>
      <c r="D13" s="95">
        <v>83</v>
      </c>
      <c r="E13" s="95">
        <v>20</v>
      </c>
      <c r="F13" s="95">
        <v>45</v>
      </c>
      <c r="G13" s="95">
        <v>74</v>
      </c>
      <c r="H13" s="95">
        <v>96</v>
      </c>
      <c r="I13" s="95">
        <f t="shared" si="8"/>
        <v>226</v>
      </c>
      <c r="J13" s="95">
        <f t="shared" si="9"/>
        <v>396</v>
      </c>
      <c r="K13" s="95">
        <f t="shared" si="2"/>
        <v>812.4</v>
      </c>
      <c r="L13" s="95">
        <f t="shared" si="3"/>
        <v>35.643661709491411</v>
      </c>
      <c r="M13" s="94" t="s">
        <v>338</v>
      </c>
      <c r="N13" s="7"/>
      <c r="O13" s="52"/>
      <c r="P13" s="494"/>
      <c r="Q13" s="103"/>
      <c r="R13" s="103"/>
      <c r="S13" s="103"/>
      <c r="T13" s="103"/>
      <c r="U13" s="103"/>
      <c r="V13" s="103"/>
      <c r="W13" s="494">
        <f t="shared" si="4"/>
        <v>0</v>
      </c>
      <c r="X13" s="494">
        <f t="shared" si="5"/>
        <v>0</v>
      </c>
      <c r="Y13" s="494">
        <f t="shared" si="6"/>
        <v>0</v>
      </c>
      <c r="Z13" s="494">
        <f t="shared" si="7"/>
        <v>100</v>
      </c>
      <c r="AA13" s="541" t="s">
        <v>338</v>
      </c>
    </row>
    <row r="14" spans="1:27" ht="20.100000000000001" customHeight="1">
      <c r="A14" s="88" t="s">
        <v>340</v>
      </c>
      <c r="B14" s="90">
        <v>272</v>
      </c>
      <c r="C14" s="65">
        <v>77</v>
      </c>
      <c r="D14" s="93">
        <v>71</v>
      </c>
      <c r="E14" s="90" t="s">
        <v>337</v>
      </c>
      <c r="F14" s="93">
        <v>80</v>
      </c>
      <c r="G14" s="93">
        <v>95</v>
      </c>
      <c r="H14" s="93">
        <v>86</v>
      </c>
      <c r="I14" s="90">
        <f t="shared" si="8"/>
        <v>228</v>
      </c>
      <c r="J14" s="90">
        <f t="shared" si="9"/>
        <v>409</v>
      </c>
      <c r="K14" s="90">
        <f t="shared" si="2"/>
        <v>844.59999999999991</v>
      </c>
      <c r="L14" s="90">
        <f t="shared" si="3"/>
        <v>15.576902671227719</v>
      </c>
      <c r="M14" s="66" t="s">
        <v>338</v>
      </c>
      <c r="N14" s="5"/>
      <c r="O14" s="52"/>
      <c r="P14" s="494"/>
      <c r="Q14" s="497"/>
      <c r="R14" s="496"/>
      <c r="S14" s="494"/>
      <c r="T14" s="496"/>
      <c r="U14" s="496"/>
      <c r="V14" s="496"/>
      <c r="W14" s="494">
        <f t="shared" si="4"/>
        <v>0</v>
      </c>
      <c r="X14" s="494">
        <f t="shared" si="5"/>
        <v>0</v>
      </c>
      <c r="Y14" s="494">
        <f t="shared" si="6"/>
        <v>0</v>
      </c>
      <c r="Z14" s="494">
        <f t="shared" si="7"/>
        <v>100</v>
      </c>
      <c r="AA14" s="30" t="s">
        <v>338</v>
      </c>
    </row>
    <row r="15" spans="1:27" ht="20.100000000000001" customHeight="1">
      <c r="I15" s="19"/>
      <c r="J15" s="19"/>
      <c r="K15" s="19"/>
      <c r="L15" s="47"/>
      <c r="M15" s="19"/>
      <c r="N15" s="5"/>
      <c r="W15" s="19"/>
      <c r="X15" s="19"/>
      <c r="Y15" s="19"/>
      <c r="Z15" s="47"/>
      <c r="AA15" s="19"/>
    </row>
    <row r="16" spans="1:27" ht="18.75" customHeight="1">
      <c r="A16" s="47" t="s">
        <v>648</v>
      </c>
      <c r="B16" s="19"/>
      <c r="C16" s="48" t="s">
        <v>595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5"/>
      <c r="O16" s="47" t="s">
        <v>648</v>
      </c>
      <c r="P16" s="19"/>
      <c r="Q16" s="48" t="s">
        <v>595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8" ht="18.75" customHeight="1">
      <c r="A17" s="19"/>
      <c r="B17" s="5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5"/>
      <c r="O17" s="19"/>
      <c r="P17" s="50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8" ht="18.75" customHeight="1">
      <c r="A18" s="19"/>
      <c r="B18" s="50"/>
      <c r="C18" s="666" t="s">
        <v>644</v>
      </c>
      <c r="D18" s="667"/>
      <c r="E18" s="667"/>
      <c r="F18" s="667"/>
      <c r="G18" s="667"/>
      <c r="H18" s="668"/>
      <c r="I18" s="541" t="s">
        <v>571</v>
      </c>
      <c r="J18" s="541" t="s">
        <v>572</v>
      </c>
      <c r="K18" s="541" t="s">
        <v>643</v>
      </c>
      <c r="L18" s="541" t="s">
        <v>328</v>
      </c>
      <c r="M18" s="19"/>
      <c r="O18" s="19"/>
      <c r="P18" s="50"/>
      <c r="Q18" s="666" t="s">
        <v>644</v>
      </c>
      <c r="R18" s="667"/>
      <c r="S18" s="667"/>
      <c r="T18" s="667"/>
      <c r="U18" s="667"/>
      <c r="V18" s="668"/>
      <c r="W18" s="243" t="s">
        <v>571</v>
      </c>
      <c r="X18" s="243" t="s">
        <v>572</v>
      </c>
      <c r="Y18" s="243" t="s">
        <v>643</v>
      </c>
      <c r="Z18" s="243" t="s">
        <v>328</v>
      </c>
      <c r="AA18" s="19"/>
    </row>
    <row r="19" spans="1:28" ht="18.75" customHeight="1">
      <c r="A19" s="19"/>
      <c r="B19" s="50"/>
      <c r="C19" s="679">
        <v>789</v>
      </c>
      <c r="D19" s="680"/>
      <c r="E19" s="680"/>
      <c r="F19" s="680"/>
      <c r="G19" s="680"/>
      <c r="H19" s="681"/>
      <c r="I19" s="54">
        <v>1.72</v>
      </c>
      <c r="J19" s="54">
        <v>1.45</v>
      </c>
      <c r="K19" s="16">
        <f>(FIXED(1/J19,3))*100</f>
        <v>69</v>
      </c>
      <c r="L19" s="103">
        <v>50</v>
      </c>
      <c r="M19" s="19"/>
      <c r="N19" s="5"/>
      <c r="O19" s="19"/>
      <c r="P19" s="50"/>
      <c r="Q19" s="679">
        <v>789</v>
      </c>
      <c r="R19" s="680"/>
      <c r="S19" s="680"/>
      <c r="T19" s="680"/>
      <c r="U19" s="680"/>
      <c r="V19" s="681"/>
      <c r="W19" s="54">
        <v>1.72</v>
      </c>
      <c r="X19" s="54">
        <v>1.45</v>
      </c>
      <c r="Y19" s="16">
        <f>(FIXED(1/X19,3))*100</f>
        <v>69</v>
      </c>
      <c r="Z19" s="103">
        <v>50</v>
      </c>
      <c r="AA19" s="19"/>
    </row>
    <row r="20" spans="1:28" ht="21.75" customHeight="1">
      <c r="A20" s="19"/>
      <c r="B20" s="19"/>
      <c r="C20" s="19"/>
      <c r="D20" s="19"/>
      <c r="E20" s="51" t="s">
        <v>78</v>
      </c>
      <c r="F20" s="51" t="s">
        <v>79</v>
      </c>
      <c r="G20" s="19"/>
      <c r="H20" s="19"/>
      <c r="I20" s="19"/>
      <c r="J20" s="19"/>
      <c r="K20" s="19"/>
      <c r="L20" s="19"/>
      <c r="M20" s="19"/>
      <c r="N20" s="5"/>
      <c r="O20" s="19"/>
      <c r="P20" s="19"/>
      <c r="Q20" s="19"/>
      <c r="R20" s="19"/>
      <c r="S20" s="51" t="s">
        <v>78</v>
      </c>
      <c r="T20" s="51" t="s">
        <v>79</v>
      </c>
      <c r="U20" s="19"/>
      <c r="V20" s="19"/>
      <c r="W20" s="19"/>
      <c r="X20" s="19"/>
      <c r="Y20" s="19"/>
      <c r="Z20" s="19"/>
      <c r="AA20" s="19"/>
    </row>
    <row r="21" spans="1:28" ht="20.100000000000001" customHeight="1">
      <c r="A21" s="541" t="s">
        <v>80</v>
      </c>
      <c r="B21" s="541" t="s">
        <v>81</v>
      </c>
      <c r="C21" s="541" t="s">
        <v>82</v>
      </c>
      <c r="D21" s="541" t="s">
        <v>83</v>
      </c>
      <c r="E21" s="666" t="s">
        <v>84</v>
      </c>
      <c r="F21" s="668"/>
      <c r="G21" s="541" t="s">
        <v>85</v>
      </c>
      <c r="H21" s="541" t="s">
        <v>86</v>
      </c>
      <c r="I21" s="541" t="s">
        <v>87</v>
      </c>
      <c r="J21" s="541" t="s">
        <v>88</v>
      </c>
      <c r="K21" s="541" t="s">
        <v>318</v>
      </c>
      <c r="L21" s="541" t="s">
        <v>319</v>
      </c>
      <c r="M21" s="541" t="s">
        <v>645</v>
      </c>
      <c r="N21" s="7"/>
      <c r="O21" s="243" t="s">
        <v>80</v>
      </c>
      <c r="P21" s="243" t="s">
        <v>81</v>
      </c>
      <c r="Q21" s="243" t="s">
        <v>82</v>
      </c>
      <c r="R21" s="243" t="s">
        <v>83</v>
      </c>
      <c r="S21" s="666" t="s">
        <v>84</v>
      </c>
      <c r="T21" s="668"/>
      <c r="U21" s="243" t="s">
        <v>85</v>
      </c>
      <c r="V21" s="243" t="s">
        <v>86</v>
      </c>
      <c r="W21" s="243" t="s">
        <v>87</v>
      </c>
      <c r="X21" s="243" t="s">
        <v>88</v>
      </c>
      <c r="Y21" s="243" t="s">
        <v>318</v>
      </c>
      <c r="Z21" s="243" t="s">
        <v>319</v>
      </c>
      <c r="AA21" s="243" t="s">
        <v>645</v>
      </c>
    </row>
    <row r="22" spans="1:28" ht="20.100000000000001" customHeight="1">
      <c r="A22" s="52"/>
      <c r="B22" s="103"/>
      <c r="C22" s="103"/>
      <c r="D22" s="103"/>
      <c r="E22" s="103"/>
      <c r="F22" s="103"/>
      <c r="G22" s="103"/>
      <c r="H22" s="262"/>
      <c r="I22" s="103">
        <f>SUM(C22:F22)</f>
        <v>0</v>
      </c>
      <c r="J22" s="103">
        <f>SUM(C22:H22)</f>
        <v>0</v>
      </c>
      <c r="K22" s="494">
        <f>SUM(J22*1.4+B22)</f>
        <v>0</v>
      </c>
      <c r="L22" s="494">
        <f>NORMSDIST((C$19-K22)/L$19)*100</f>
        <v>100</v>
      </c>
      <c r="M22" s="541" t="s">
        <v>338</v>
      </c>
      <c r="N22" s="7"/>
      <c r="O22" s="52"/>
      <c r="P22" s="103"/>
      <c r="Q22" s="103"/>
      <c r="R22" s="103"/>
      <c r="S22" s="103"/>
      <c r="T22" s="103"/>
      <c r="U22" s="103"/>
      <c r="V22" s="262"/>
      <c r="W22" s="103">
        <f>SUM(Q22:T22)</f>
        <v>0</v>
      </c>
      <c r="X22" s="103">
        <f>SUM(Q22:V22)</f>
        <v>0</v>
      </c>
      <c r="Y22" s="228">
        <f>SUM(X22*1.4+P22)</f>
        <v>0</v>
      </c>
      <c r="Z22" s="228">
        <f>NORMSDIST((Q$19-Y22)/Z$19)*100</f>
        <v>100</v>
      </c>
      <c r="AA22" s="243" t="s">
        <v>338</v>
      </c>
      <c r="AB22" s="145" t="s">
        <v>784</v>
      </c>
    </row>
    <row r="23" spans="1:28" ht="20.100000000000001" customHeight="1">
      <c r="A23" s="541"/>
      <c r="B23" s="494"/>
      <c r="C23" s="494"/>
      <c r="D23" s="494"/>
      <c r="E23" s="494"/>
      <c r="F23" s="494"/>
      <c r="G23" s="494"/>
      <c r="H23" s="494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NORMSDIST((C$19-K23)/L$19)*100</f>
        <v>100</v>
      </c>
      <c r="M23" s="541"/>
      <c r="N23" s="7"/>
      <c r="O23" s="243"/>
      <c r="P23" s="228"/>
      <c r="Q23" s="228"/>
      <c r="R23" s="228"/>
      <c r="S23" s="228"/>
      <c r="T23" s="228"/>
      <c r="U23" s="228"/>
      <c r="V23" s="228"/>
      <c r="W23" s="228">
        <f>SUM(Q23:T23)</f>
        <v>0</v>
      </c>
      <c r="X23" s="228">
        <f>SUM(Q23:V23)</f>
        <v>0</v>
      </c>
      <c r="Y23" s="228">
        <f>SUM(X23*1.4+P23)</f>
        <v>0</v>
      </c>
      <c r="Z23" s="228">
        <f>NORMSDIST((Q$19-Y23)/Z$19)*100</f>
        <v>100</v>
      </c>
      <c r="AA23" s="243"/>
    </row>
    <row r="24" spans="1:28" ht="20.100000000000001" customHeight="1">
      <c r="A24" s="67" t="s">
        <v>18</v>
      </c>
      <c r="B24" s="95">
        <v>281</v>
      </c>
      <c r="C24" s="95">
        <v>70</v>
      </c>
      <c r="D24" s="95">
        <v>54</v>
      </c>
      <c r="E24" s="95">
        <v>20</v>
      </c>
      <c r="F24" s="95">
        <v>42</v>
      </c>
      <c r="G24" s="95">
        <v>95</v>
      </c>
      <c r="H24" s="344">
        <v>72</v>
      </c>
      <c r="I24" s="95">
        <f>SUM(C24:F24)</f>
        <v>186</v>
      </c>
      <c r="J24" s="95">
        <f>SUM(C24:H24)</f>
        <v>353</v>
      </c>
      <c r="K24" s="95">
        <f>SUM(J24*1.4+B24)</f>
        <v>775.2</v>
      </c>
      <c r="L24" s="95">
        <f>NORMSDIST((C$19-K24)/L$19)*100</f>
        <v>60.87259668834308</v>
      </c>
      <c r="M24" s="94" t="s">
        <v>338</v>
      </c>
      <c r="N24" s="5"/>
      <c r="O24" s="13"/>
      <c r="P24" s="227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NORMSDIST((Q$19-Y24)/Z$19)*100</f>
        <v>100</v>
      </c>
      <c r="AA24" s="13"/>
    </row>
    <row r="25" spans="1:28" ht="20.100000000000001" customHeight="1">
      <c r="A25" s="88" t="s">
        <v>341</v>
      </c>
      <c r="B25" s="90">
        <v>290</v>
      </c>
      <c r="C25" s="65">
        <v>79</v>
      </c>
      <c r="D25" s="93">
        <v>65</v>
      </c>
      <c r="E25" s="90" t="s">
        <v>342</v>
      </c>
      <c r="F25" s="93">
        <v>60</v>
      </c>
      <c r="G25" s="93">
        <v>92</v>
      </c>
      <c r="H25" s="93">
        <v>80</v>
      </c>
      <c r="I25" s="90">
        <f>SUM(C25:F25)</f>
        <v>204</v>
      </c>
      <c r="J25" s="90">
        <f>SUM(C25:H25)</f>
        <v>376</v>
      </c>
      <c r="K25" s="90">
        <f>SUM(J25*1.4+B25)</f>
        <v>816.4</v>
      </c>
      <c r="L25" s="90">
        <f>NORMSDIST((C$19-K25)/L$19)*100</f>
        <v>29.184595141734892</v>
      </c>
      <c r="M25" s="66" t="s">
        <v>338</v>
      </c>
      <c r="N25" s="5"/>
      <c r="O25" s="52"/>
      <c r="P25" s="494"/>
      <c r="Q25" s="497"/>
      <c r="R25" s="496"/>
      <c r="S25" s="494"/>
      <c r="T25" s="496"/>
      <c r="U25" s="496"/>
      <c r="V25" s="496"/>
      <c r="W25" s="494">
        <f>SUM(Q25:T25)</f>
        <v>0</v>
      </c>
      <c r="X25" s="494">
        <f>SUM(Q25:V25)</f>
        <v>0</v>
      </c>
      <c r="Y25" s="494">
        <f>SUM(X25*1.4+P25)</f>
        <v>0</v>
      </c>
      <c r="Z25" s="494">
        <f>NORMSDIST((Q$19-Y25)/Z$19)*100</f>
        <v>100</v>
      </c>
      <c r="AA25" s="30" t="s">
        <v>338</v>
      </c>
    </row>
    <row r="26" spans="1:28" ht="20.100000000000001" customHeight="1">
      <c r="B26" s="391"/>
      <c r="L26" s="391"/>
      <c r="N26" s="5"/>
      <c r="P26" s="391"/>
      <c r="Z26" s="391"/>
    </row>
    <row r="27" spans="1:28" ht="20.100000000000001" customHeight="1">
      <c r="B27" s="391"/>
      <c r="L27" s="391"/>
      <c r="N27" s="5"/>
      <c r="P27" s="391"/>
      <c r="Z27" s="391"/>
    </row>
    <row r="28" spans="1:28">
      <c r="N28" s="5"/>
    </row>
    <row r="29" spans="1:28">
      <c r="N29" s="5"/>
    </row>
    <row r="30" spans="1:28">
      <c r="N30" s="5"/>
    </row>
    <row r="31" spans="1:28">
      <c r="N31" s="5"/>
    </row>
    <row r="32" spans="1:28">
      <c r="M32" s="7"/>
      <c r="N32" s="7"/>
      <c r="AA32" s="7"/>
    </row>
    <row r="33" spans="13:27">
      <c r="M33" s="7"/>
      <c r="N33" s="7"/>
      <c r="AA33" s="7"/>
    </row>
    <row r="42" spans="13:27">
      <c r="M42" s="7"/>
      <c r="N42" s="7"/>
      <c r="AA42" s="7"/>
    </row>
  </sheetData>
  <mergeCells count="14">
    <mergeCell ref="A1:M1"/>
    <mergeCell ref="O1:AA1"/>
    <mergeCell ref="C5:H5"/>
    <mergeCell ref="Q5:V5"/>
    <mergeCell ref="C6:H6"/>
    <mergeCell ref="Q6:V6"/>
    <mergeCell ref="E21:F21"/>
    <mergeCell ref="S21:T21"/>
    <mergeCell ref="E8:F8"/>
    <mergeCell ref="S8:T8"/>
    <mergeCell ref="C18:H18"/>
    <mergeCell ref="Q18:V18"/>
    <mergeCell ref="C19:H19"/>
    <mergeCell ref="Q19:V19"/>
  </mergeCells>
  <phoneticPr fontId="9"/>
  <pageMargins left="0.7" right="0.7" top="0.75" bottom="0.75" header="0.3" footer="0.3"/>
  <pageSetup paperSize="9" orientation="portrait" r:id="rId1"/>
  <ignoredErrors>
    <ignoredError sqref="W9:X9 W22:X22 W10:X10 I9:J13 I24:J24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AC76"/>
  <sheetViews>
    <sheetView topLeftCell="A7" zoomScaleNormal="100" workbookViewId="0">
      <selection activeCell="K32" sqref="K32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9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9" ht="18.75" customHeight="1">
      <c r="A3" s="543" t="s">
        <v>649</v>
      </c>
      <c r="C3" s="11" t="s">
        <v>595</v>
      </c>
      <c r="O3" s="391" t="s">
        <v>649</v>
      </c>
      <c r="Q3" s="11" t="s">
        <v>595</v>
      </c>
    </row>
    <row r="4" spans="1:29" ht="18.75" customHeight="1">
      <c r="B4" s="543"/>
      <c r="P4" s="391"/>
    </row>
    <row r="5" spans="1:29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9" ht="18.75" customHeight="1">
      <c r="B6" s="543"/>
      <c r="C6" s="679">
        <v>784</v>
      </c>
      <c r="D6" s="680"/>
      <c r="E6" s="680"/>
      <c r="F6" s="680"/>
      <c r="G6" s="680"/>
      <c r="H6" s="681"/>
      <c r="I6" s="54">
        <v>1.57</v>
      </c>
      <c r="J6" s="54">
        <v>1.35</v>
      </c>
      <c r="K6" s="16">
        <f>(FIXED(1/J6,3))*100</f>
        <v>74.099999999999994</v>
      </c>
      <c r="L6" s="103">
        <v>50</v>
      </c>
      <c r="P6" s="391"/>
      <c r="Q6" s="679">
        <v>784</v>
      </c>
      <c r="R6" s="680"/>
      <c r="S6" s="680"/>
      <c r="T6" s="680"/>
      <c r="U6" s="680"/>
      <c r="V6" s="681"/>
      <c r="W6" s="54">
        <v>1.57</v>
      </c>
      <c r="X6" s="54">
        <v>1.35</v>
      </c>
      <c r="Y6" s="16">
        <f>(FIXED(1/X6,3))*100</f>
        <v>74.099999999999994</v>
      </c>
      <c r="Z6" s="103">
        <v>50</v>
      </c>
    </row>
    <row r="7" spans="1:29" ht="21.75" customHeight="1">
      <c r="E7" s="537" t="s">
        <v>78</v>
      </c>
      <c r="F7" s="537" t="s">
        <v>79</v>
      </c>
      <c r="N7" s="5"/>
      <c r="S7" s="375" t="s">
        <v>78</v>
      </c>
      <c r="T7" s="375" t="s">
        <v>79</v>
      </c>
    </row>
    <row r="8" spans="1:29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N8" s="7"/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9" ht="20.100000000000001" customHeight="1">
      <c r="A9" s="414" t="s">
        <v>910</v>
      </c>
      <c r="B9" s="415">
        <v>267</v>
      </c>
      <c r="C9" s="420">
        <v>62</v>
      </c>
      <c r="D9" s="420">
        <v>84</v>
      </c>
      <c r="E9" s="420">
        <v>16</v>
      </c>
      <c r="F9" s="420">
        <v>40</v>
      </c>
      <c r="G9" s="420">
        <v>75</v>
      </c>
      <c r="H9" s="420">
        <v>71</v>
      </c>
      <c r="I9" s="416">
        <f t="shared" ref="I9:I20" si="0">SUM(C9:F9)</f>
        <v>202</v>
      </c>
      <c r="J9" s="416">
        <f t="shared" ref="J9:J21" si="1">SUM(C9:H9)</f>
        <v>348</v>
      </c>
      <c r="K9" s="416">
        <f>SUM(J9*1.4+B9)</f>
        <v>754.2</v>
      </c>
      <c r="L9" s="416">
        <f>NORMSDIST((C$6-K9)/L$6)*100</f>
        <v>72.441238664070568</v>
      </c>
      <c r="M9" s="414" t="s">
        <v>349</v>
      </c>
      <c r="N9" s="5"/>
      <c r="O9" s="52"/>
      <c r="P9" s="494"/>
      <c r="Q9" s="494"/>
      <c r="R9" s="494"/>
      <c r="S9" s="494"/>
      <c r="T9" s="494"/>
      <c r="U9" s="494"/>
      <c r="V9" s="264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>NORMSDIST((Q$6-Y9)/Z$6)*100</f>
        <v>100</v>
      </c>
      <c r="AA9" s="541" t="s">
        <v>338</v>
      </c>
      <c r="AB9" s="96"/>
      <c r="AC9" s="96"/>
    </row>
    <row r="10" spans="1:29" ht="20.100000000000001" customHeight="1">
      <c r="A10" s="414" t="s">
        <v>911</v>
      </c>
      <c r="B10" s="415">
        <v>290</v>
      </c>
      <c r="C10" s="420">
        <v>74</v>
      </c>
      <c r="D10" s="420">
        <v>59</v>
      </c>
      <c r="E10" s="420">
        <v>16</v>
      </c>
      <c r="F10" s="420">
        <v>66</v>
      </c>
      <c r="G10" s="420">
        <v>72</v>
      </c>
      <c r="H10" s="420">
        <v>83</v>
      </c>
      <c r="I10" s="416">
        <f t="shared" si="0"/>
        <v>215</v>
      </c>
      <c r="J10" s="416">
        <f t="shared" si="1"/>
        <v>370</v>
      </c>
      <c r="K10" s="416">
        <f t="shared" ref="K10:K13" si="2">SUM(J10*1.4+B10)</f>
        <v>808</v>
      </c>
      <c r="L10" s="416">
        <f>NORMSDIST((C$6-K10)/L$6)*100</f>
        <v>31.561369651622261</v>
      </c>
      <c r="M10" s="414" t="s">
        <v>338</v>
      </c>
      <c r="N10" s="5"/>
      <c r="O10" s="52"/>
      <c r="P10" s="494"/>
      <c r="Q10" s="494"/>
      <c r="R10" s="494"/>
      <c r="S10" s="494"/>
      <c r="T10" s="494"/>
      <c r="U10" s="494"/>
      <c r="V10" s="494"/>
      <c r="W10" s="494">
        <f>SUM(Q10:T10)</f>
        <v>0</v>
      </c>
      <c r="X10" s="494">
        <f>SUM(Q10:V10)</f>
        <v>0</v>
      </c>
      <c r="Y10" s="494">
        <f t="shared" ref="Y10:Y26" si="3">SUM(X10*1.4+P10)</f>
        <v>0</v>
      </c>
      <c r="Z10" s="494">
        <f>NORMSDIST((Q$6-Y10)/Z$6)*100</f>
        <v>100</v>
      </c>
      <c r="AA10" s="541" t="s">
        <v>338</v>
      </c>
      <c r="AB10" s="145"/>
    </row>
    <row r="11" spans="1:29" ht="20.100000000000001" customHeight="1">
      <c r="A11" s="414" t="s">
        <v>912</v>
      </c>
      <c r="B11" s="415">
        <v>230</v>
      </c>
      <c r="C11" s="420">
        <v>51</v>
      </c>
      <c r="D11" s="420">
        <v>85</v>
      </c>
      <c r="E11" s="420">
        <v>16</v>
      </c>
      <c r="F11" s="420">
        <v>48</v>
      </c>
      <c r="G11" s="420">
        <v>83</v>
      </c>
      <c r="H11" s="420">
        <v>87</v>
      </c>
      <c r="I11" s="416">
        <f t="shared" si="0"/>
        <v>200</v>
      </c>
      <c r="J11" s="416">
        <f t="shared" si="1"/>
        <v>370</v>
      </c>
      <c r="K11" s="416">
        <f t="shared" si="2"/>
        <v>748</v>
      </c>
      <c r="L11" s="416">
        <f t="shared" ref="L11:L12" si="4">NORMSDIST((C$6-K11)/L$6)*100</f>
        <v>76.423750222074887</v>
      </c>
      <c r="M11" s="414" t="s">
        <v>349</v>
      </c>
      <c r="N11" s="5"/>
      <c r="O11" s="541"/>
      <c r="P11" s="241"/>
      <c r="Q11" s="241"/>
      <c r="R11" s="241"/>
      <c r="S11" s="241"/>
      <c r="T11" s="241"/>
      <c r="U11" s="241"/>
      <c r="V11" s="241"/>
      <c r="W11" s="494">
        <f>SUM(Q11:T11)</f>
        <v>0</v>
      </c>
      <c r="X11" s="494">
        <f>SUM(Q11:V11)</f>
        <v>0</v>
      </c>
      <c r="Y11" s="494">
        <f t="shared" si="3"/>
        <v>0</v>
      </c>
      <c r="Z11" s="494">
        <f t="shared" ref="Z11:Z26" si="5">NORMSDIST((Q$6-Y11)/Z$6)*100</f>
        <v>100</v>
      </c>
      <c r="AA11" s="541" t="s">
        <v>338</v>
      </c>
    </row>
    <row r="12" spans="1:29" ht="20.100000000000001" customHeight="1">
      <c r="A12" s="417" t="s">
        <v>913</v>
      </c>
      <c r="B12" s="418">
        <v>258</v>
      </c>
      <c r="C12" s="420">
        <v>60</v>
      </c>
      <c r="D12" s="420">
        <v>71</v>
      </c>
      <c r="E12" s="420">
        <v>20</v>
      </c>
      <c r="F12" s="420">
        <v>44</v>
      </c>
      <c r="G12" s="420">
        <v>85</v>
      </c>
      <c r="H12" s="420">
        <v>72</v>
      </c>
      <c r="I12" s="416">
        <f t="shared" si="0"/>
        <v>195</v>
      </c>
      <c r="J12" s="416">
        <f t="shared" si="1"/>
        <v>352</v>
      </c>
      <c r="K12" s="416">
        <f t="shared" si="2"/>
        <v>750.8</v>
      </c>
      <c r="L12" s="416">
        <f t="shared" si="4"/>
        <v>74.665484445697345</v>
      </c>
      <c r="M12" s="414" t="s">
        <v>349</v>
      </c>
      <c r="N12" s="5"/>
      <c r="O12" s="541"/>
      <c r="P12" s="241"/>
      <c r="Q12" s="241"/>
      <c r="R12" s="241"/>
      <c r="S12" s="241"/>
      <c r="T12" s="241"/>
      <c r="U12" s="241"/>
      <c r="V12" s="241"/>
      <c r="W12" s="494">
        <f>SUM(Q12:T12)</f>
        <v>0</v>
      </c>
      <c r="X12" s="494">
        <f>SUM(Q12:V12)</f>
        <v>0</v>
      </c>
      <c r="Y12" s="494">
        <f t="shared" si="3"/>
        <v>0</v>
      </c>
      <c r="Z12" s="494">
        <f t="shared" si="5"/>
        <v>100</v>
      </c>
      <c r="AA12" s="541" t="s">
        <v>338</v>
      </c>
    </row>
    <row r="13" spans="1:29" ht="20.100000000000001" customHeight="1">
      <c r="A13" s="417" t="s">
        <v>914</v>
      </c>
      <c r="B13" s="418">
        <v>244</v>
      </c>
      <c r="C13" s="420">
        <v>55</v>
      </c>
      <c r="D13" s="420">
        <v>42</v>
      </c>
      <c r="E13" s="420">
        <v>16</v>
      </c>
      <c r="F13" s="420">
        <v>40</v>
      </c>
      <c r="G13" s="420">
        <v>85</v>
      </c>
      <c r="H13" s="420">
        <v>75</v>
      </c>
      <c r="I13" s="416">
        <f t="shared" si="0"/>
        <v>153</v>
      </c>
      <c r="J13" s="416">
        <f t="shared" si="1"/>
        <v>313</v>
      </c>
      <c r="K13" s="416">
        <f t="shared" si="2"/>
        <v>682.2</v>
      </c>
      <c r="L13" s="416">
        <f>NORMSDIST((C$6-K13)/L$6)*100</f>
        <v>97.912482236485616</v>
      </c>
      <c r="M13" s="414" t="s">
        <v>1099</v>
      </c>
      <c r="N13" s="5"/>
      <c r="O13" s="541"/>
      <c r="P13" s="241"/>
      <c r="Q13" s="241"/>
      <c r="R13" s="241"/>
      <c r="S13" s="241"/>
      <c r="T13" s="241"/>
      <c r="U13" s="241"/>
      <c r="V13" s="241"/>
      <c r="W13" s="494">
        <f t="shared" ref="W13:W31" si="6">Q13+R13+S13+T13</f>
        <v>0</v>
      </c>
      <c r="X13" s="494">
        <f t="shared" ref="X13:X31" si="7">U13+V13+W13</f>
        <v>0</v>
      </c>
      <c r="Y13" s="494">
        <f t="shared" si="3"/>
        <v>0</v>
      </c>
      <c r="Z13" s="494">
        <f>NORMSDIST((Q$6-Y13)/Z$6)*100</f>
        <v>100</v>
      </c>
      <c r="AA13" s="541" t="s">
        <v>338</v>
      </c>
      <c r="AB13" s="23" t="s">
        <v>780</v>
      </c>
    </row>
    <row r="14" spans="1:29" ht="20.100000000000001" customHeight="1">
      <c r="A14" s="417" t="s">
        <v>915</v>
      </c>
      <c r="B14" s="418">
        <v>290</v>
      </c>
      <c r="C14" s="420">
        <v>73</v>
      </c>
      <c r="D14" s="420">
        <v>70</v>
      </c>
      <c r="E14" s="420">
        <v>12</v>
      </c>
      <c r="F14" s="420">
        <v>56</v>
      </c>
      <c r="G14" s="420">
        <v>75</v>
      </c>
      <c r="H14" s="420">
        <v>90</v>
      </c>
      <c r="I14" s="416">
        <f t="shared" si="0"/>
        <v>211</v>
      </c>
      <c r="J14" s="416">
        <f t="shared" si="1"/>
        <v>376</v>
      </c>
      <c r="K14" s="416">
        <f>SUM(J14*1.4+B14)</f>
        <v>816.4</v>
      </c>
      <c r="L14" s="416">
        <f>NORMSDIST((C$6-K14)/L$6)*100</f>
        <v>25.84924751402189</v>
      </c>
      <c r="M14" s="414" t="s">
        <v>338</v>
      </c>
      <c r="N14" s="5"/>
      <c r="O14" s="52"/>
      <c r="P14" s="494"/>
      <c r="Q14" s="494"/>
      <c r="R14" s="494"/>
      <c r="S14" s="494"/>
      <c r="T14" s="494"/>
      <c r="U14" s="494"/>
      <c r="V14" s="264"/>
      <c r="W14" s="494">
        <f>SUM(Q14:T14)</f>
        <v>0</v>
      </c>
      <c r="X14" s="494">
        <f>SUM(Q14:V14)</f>
        <v>0</v>
      </c>
      <c r="Y14" s="494">
        <f>SUM(X14*1.4+P14)</f>
        <v>0</v>
      </c>
      <c r="Z14" s="494">
        <f>NORMSDIST((Q$6-Y14)/Z$6)*100</f>
        <v>100</v>
      </c>
      <c r="AA14" s="617" t="s">
        <v>338</v>
      </c>
      <c r="AB14" s="96"/>
      <c r="AC14" s="96"/>
    </row>
    <row r="15" spans="1:29" ht="20.100000000000001" customHeight="1">
      <c r="A15" s="417" t="s">
        <v>916</v>
      </c>
      <c r="B15" s="418">
        <v>240</v>
      </c>
      <c r="C15" s="420">
        <v>56</v>
      </c>
      <c r="D15" s="420">
        <v>49</v>
      </c>
      <c r="E15" s="420">
        <v>20</v>
      </c>
      <c r="F15" s="420">
        <v>60</v>
      </c>
      <c r="G15" s="420">
        <v>88</v>
      </c>
      <c r="H15" s="420">
        <v>85</v>
      </c>
      <c r="I15" s="416">
        <f t="shared" si="0"/>
        <v>185</v>
      </c>
      <c r="J15" s="416">
        <f t="shared" si="1"/>
        <v>358</v>
      </c>
      <c r="K15" s="416">
        <f t="shared" ref="K15:K18" si="8">SUM(J15*1.4+B15)</f>
        <v>741.2</v>
      </c>
      <c r="L15" s="416">
        <f>NORMSDIST((C$6-K15)/L$6)*100</f>
        <v>80.400111027731143</v>
      </c>
      <c r="M15" s="414" t="s">
        <v>1099</v>
      </c>
      <c r="N15" s="5"/>
      <c r="O15" s="52"/>
      <c r="P15" s="494"/>
      <c r="Q15" s="494"/>
      <c r="R15" s="494"/>
      <c r="S15" s="494"/>
      <c r="T15" s="494"/>
      <c r="U15" s="494"/>
      <c r="V15" s="494"/>
      <c r="W15" s="494">
        <f>SUM(Q15:T15)</f>
        <v>0</v>
      </c>
      <c r="X15" s="494">
        <f>SUM(Q15:V15)</f>
        <v>0</v>
      </c>
      <c r="Y15" s="494">
        <f t="shared" ref="Y15:Y18" si="9">SUM(X15*1.4+P15)</f>
        <v>0</v>
      </c>
      <c r="Z15" s="494">
        <f>NORMSDIST((Q$6-Y15)/Z$6)*100</f>
        <v>100</v>
      </c>
      <c r="AA15" s="617" t="s">
        <v>338</v>
      </c>
      <c r="AB15" s="145"/>
    </row>
    <row r="16" spans="1:29" ht="20.100000000000001" customHeight="1">
      <c r="A16" s="417" t="s">
        <v>917</v>
      </c>
      <c r="B16" s="418">
        <v>272</v>
      </c>
      <c r="C16" s="420">
        <v>63</v>
      </c>
      <c r="D16" s="420">
        <v>52</v>
      </c>
      <c r="E16" s="420">
        <v>15</v>
      </c>
      <c r="F16" s="420">
        <v>56</v>
      </c>
      <c r="G16" s="420">
        <v>69</v>
      </c>
      <c r="H16" s="420">
        <v>90</v>
      </c>
      <c r="I16" s="416">
        <f t="shared" si="0"/>
        <v>186</v>
      </c>
      <c r="J16" s="416">
        <f t="shared" si="1"/>
        <v>345</v>
      </c>
      <c r="K16" s="416">
        <f t="shared" si="8"/>
        <v>755</v>
      </c>
      <c r="L16" s="416">
        <f t="shared" ref="L16:L17" si="10">NORMSDIST((C$6-K16)/L$6)*100</f>
        <v>71.904269110143559</v>
      </c>
      <c r="M16" s="414" t="s">
        <v>338</v>
      </c>
      <c r="N16" s="5"/>
      <c r="O16" s="617"/>
      <c r="P16" s="241"/>
      <c r="Q16" s="241"/>
      <c r="R16" s="241"/>
      <c r="S16" s="241"/>
      <c r="T16" s="241"/>
      <c r="U16" s="241"/>
      <c r="V16" s="241"/>
      <c r="W16" s="494">
        <f>SUM(Q16:T16)</f>
        <v>0</v>
      </c>
      <c r="X16" s="494">
        <f>SUM(Q16:V16)</f>
        <v>0</v>
      </c>
      <c r="Y16" s="494">
        <f t="shared" si="9"/>
        <v>0</v>
      </c>
      <c r="Z16" s="494">
        <f t="shared" ref="Z16:Z17" si="11">NORMSDIST((Q$6-Y16)/Z$6)*100</f>
        <v>100</v>
      </c>
      <c r="AA16" s="617" t="s">
        <v>338</v>
      </c>
    </row>
    <row r="17" spans="1:29" ht="20.100000000000001" customHeight="1">
      <c r="A17" s="417" t="s">
        <v>918</v>
      </c>
      <c r="B17" s="418">
        <v>258</v>
      </c>
      <c r="C17" s="420">
        <v>69</v>
      </c>
      <c r="D17" s="420">
        <v>52</v>
      </c>
      <c r="E17" s="420">
        <v>20</v>
      </c>
      <c r="F17" s="420">
        <v>60</v>
      </c>
      <c r="G17" s="420">
        <v>80</v>
      </c>
      <c r="H17" s="420">
        <v>83</v>
      </c>
      <c r="I17" s="416">
        <f t="shared" si="0"/>
        <v>201</v>
      </c>
      <c r="J17" s="416">
        <f t="shared" si="1"/>
        <v>364</v>
      </c>
      <c r="K17" s="416">
        <f t="shared" si="8"/>
        <v>767.59999999999991</v>
      </c>
      <c r="L17" s="416">
        <f t="shared" si="10"/>
        <v>62.854416868826355</v>
      </c>
      <c r="M17" s="414" t="s">
        <v>338</v>
      </c>
      <c r="N17" s="5"/>
      <c r="O17" s="617"/>
      <c r="P17" s="241"/>
      <c r="Q17" s="241"/>
      <c r="R17" s="241"/>
      <c r="S17" s="241"/>
      <c r="T17" s="241"/>
      <c r="U17" s="241"/>
      <c r="V17" s="241"/>
      <c r="W17" s="494">
        <f>SUM(Q17:T17)</f>
        <v>0</v>
      </c>
      <c r="X17" s="494">
        <f>SUM(Q17:V17)</f>
        <v>0</v>
      </c>
      <c r="Y17" s="494">
        <f t="shared" si="9"/>
        <v>0</v>
      </c>
      <c r="Z17" s="494">
        <f t="shared" si="11"/>
        <v>100</v>
      </c>
      <c r="AA17" s="617" t="s">
        <v>338</v>
      </c>
    </row>
    <row r="18" spans="1:29" ht="20.100000000000001" customHeight="1">
      <c r="A18" s="417" t="s">
        <v>919</v>
      </c>
      <c r="B18" s="418">
        <v>263</v>
      </c>
      <c r="C18" s="415">
        <v>72</v>
      </c>
      <c r="D18" s="420">
        <v>66</v>
      </c>
      <c r="E18" s="420">
        <v>16</v>
      </c>
      <c r="F18" s="420">
        <v>40</v>
      </c>
      <c r="G18" s="420">
        <v>80</v>
      </c>
      <c r="H18" s="420">
        <v>99</v>
      </c>
      <c r="I18" s="416">
        <f t="shared" si="0"/>
        <v>194</v>
      </c>
      <c r="J18" s="416">
        <f t="shared" si="1"/>
        <v>373</v>
      </c>
      <c r="K18" s="416">
        <f t="shared" si="8"/>
        <v>785.19999999999993</v>
      </c>
      <c r="L18" s="416">
        <f>NORMSDIST((C$6-K18)/L$6)*100</f>
        <v>49.042630435396994</v>
      </c>
      <c r="M18" s="414" t="s">
        <v>338</v>
      </c>
      <c r="N18" s="5"/>
      <c r="O18" s="617"/>
      <c r="P18" s="241"/>
      <c r="Q18" s="241"/>
      <c r="R18" s="241"/>
      <c r="S18" s="241"/>
      <c r="T18" s="241"/>
      <c r="U18" s="241"/>
      <c r="V18" s="241"/>
      <c r="W18" s="494">
        <f t="shared" ref="W18" si="12">Q18+R18+S18+T18</f>
        <v>0</v>
      </c>
      <c r="X18" s="494">
        <f t="shared" ref="X18" si="13">U18+V18+W18</f>
        <v>0</v>
      </c>
      <c r="Y18" s="494">
        <f t="shared" si="9"/>
        <v>0</v>
      </c>
      <c r="Z18" s="494">
        <f>NORMSDIST((Q$6-Y18)/Z$6)*100</f>
        <v>100</v>
      </c>
      <c r="AA18" s="617" t="s">
        <v>338</v>
      </c>
      <c r="AB18" s="23" t="s">
        <v>780</v>
      </c>
    </row>
    <row r="19" spans="1:29" ht="20.100000000000001" customHeight="1">
      <c r="A19" s="417" t="s">
        <v>920</v>
      </c>
      <c r="B19" s="418">
        <v>300</v>
      </c>
      <c r="C19" s="415">
        <v>81</v>
      </c>
      <c r="D19" s="420">
        <v>61</v>
      </c>
      <c r="E19" s="420">
        <v>20</v>
      </c>
      <c r="F19" s="420">
        <v>54</v>
      </c>
      <c r="G19" s="420">
        <v>100</v>
      </c>
      <c r="H19" s="420">
        <v>96</v>
      </c>
      <c r="I19" s="416">
        <f t="shared" si="0"/>
        <v>216</v>
      </c>
      <c r="J19" s="416">
        <f t="shared" si="1"/>
        <v>412</v>
      </c>
      <c r="K19" s="416">
        <f>SUM(J19*1.4+B19)</f>
        <v>876.8</v>
      </c>
      <c r="L19" s="416">
        <f>NORMSDIST((C$6-K19)/L$6)*100</f>
        <v>3.1726779028202978</v>
      </c>
      <c r="M19" s="414" t="s">
        <v>338</v>
      </c>
      <c r="N19" s="5"/>
      <c r="O19" s="52"/>
      <c r="P19" s="494"/>
      <c r="Q19" s="494"/>
      <c r="R19" s="494"/>
      <c r="S19" s="494"/>
      <c r="T19" s="494"/>
      <c r="U19" s="494"/>
      <c r="V19" s="264"/>
      <c r="W19" s="494">
        <f>SUM(Q19:T19)</f>
        <v>0</v>
      </c>
      <c r="X19" s="494">
        <f>SUM(Q19:V19)</f>
        <v>0</v>
      </c>
      <c r="Y19" s="494">
        <f>SUM(X19*1.4+P19)</f>
        <v>0</v>
      </c>
      <c r="Z19" s="494">
        <f>NORMSDIST((Q$6-Y19)/Z$6)*100</f>
        <v>100</v>
      </c>
      <c r="AA19" s="617" t="s">
        <v>338</v>
      </c>
      <c r="AB19" s="96"/>
      <c r="AC19" s="96"/>
    </row>
    <row r="20" spans="1:29" ht="20.100000000000001" customHeight="1">
      <c r="A20" s="417" t="s">
        <v>921</v>
      </c>
      <c r="B20" s="418">
        <v>281</v>
      </c>
      <c r="C20" s="415">
        <v>68</v>
      </c>
      <c r="D20" s="420">
        <v>64</v>
      </c>
      <c r="E20" s="420">
        <v>20</v>
      </c>
      <c r="F20" s="420">
        <v>56</v>
      </c>
      <c r="G20" s="420">
        <v>95</v>
      </c>
      <c r="H20" s="420">
        <v>80</v>
      </c>
      <c r="I20" s="416">
        <f t="shared" si="0"/>
        <v>208</v>
      </c>
      <c r="J20" s="416">
        <f t="shared" si="1"/>
        <v>383</v>
      </c>
      <c r="K20" s="416">
        <f t="shared" ref="K20:K23" si="14">SUM(J20*1.4+B20)</f>
        <v>817.19999999999993</v>
      </c>
      <c r="L20" s="416">
        <f>NORMSDIST((C$6-K20)/L$6)*100</f>
        <v>25.334515554302726</v>
      </c>
      <c r="M20" s="414" t="s">
        <v>338</v>
      </c>
      <c r="N20" s="5"/>
      <c r="O20" s="52"/>
      <c r="P20" s="494"/>
      <c r="Q20" s="494"/>
      <c r="R20" s="494"/>
      <c r="S20" s="494"/>
      <c r="T20" s="494"/>
      <c r="U20" s="494"/>
      <c r="V20" s="494"/>
      <c r="W20" s="494">
        <f>SUM(Q20:T20)</f>
        <v>0</v>
      </c>
      <c r="X20" s="494">
        <f>SUM(Q20:V20)</f>
        <v>0</v>
      </c>
      <c r="Y20" s="494">
        <f t="shared" ref="Y20:Y23" si="15">SUM(X20*1.4+P20)</f>
        <v>0</v>
      </c>
      <c r="Z20" s="494">
        <f>NORMSDIST((Q$6-Y20)/Z$6)*100</f>
        <v>100</v>
      </c>
      <c r="AA20" s="617" t="s">
        <v>338</v>
      </c>
      <c r="AB20" s="145"/>
    </row>
    <row r="21" spans="1:29" ht="20.100000000000001" customHeight="1">
      <c r="A21" s="52" t="s">
        <v>877</v>
      </c>
      <c r="B21" s="103">
        <v>216</v>
      </c>
      <c r="C21" s="103">
        <v>79</v>
      </c>
      <c r="D21" s="103">
        <v>47</v>
      </c>
      <c r="E21" s="103">
        <v>16</v>
      </c>
      <c r="F21" s="103">
        <v>16</v>
      </c>
      <c r="G21" s="103">
        <v>84</v>
      </c>
      <c r="H21" s="262">
        <v>64</v>
      </c>
      <c r="I21" s="103">
        <f t="shared" ref="I21" si="16">SUM(C21:F21)</f>
        <v>158</v>
      </c>
      <c r="J21" s="103">
        <f t="shared" si="1"/>
        <v>306</v>
      </c>
      <c r="K21" s="494">
        <f t="shared" si="14"/>
        <v>644.4</v>
      </c>
      <c r="L21" s="494">
        <f t="shared" ref="L21:L22" si="17">NORMSDIST((C$6-K21)/L$6)*100</f>
        <v>99.738083219401076</v>
      </c>
      <c r="M21" s="621" t="s">
        <v>782</v>
      </c>
      <c r="N21" s="5"/>
      <c r="O21" s="617"/>
      <c r="P21" s="241"/>
      <c r="Q21" s="241"/>
      <c r="R21" s="241"/>
      <c r="S21" s="241"/>
      <c r="T21" s="241"/>
      <c r="U21" s="241"/>
      <c r="V21" s="241"/>
      <c r="W21" s="494">
        <f>SUM(Q21:T21)</f>
        <v>0</v>
      </c>
      <c r="X21" s="494">
        <f>SUM(Q21:V21)</f>
        <v>0</v>
      </c>
      <c r="Y21" s="494">
        <f t="shared" si="15"/>
        <v>0</v>
      </c>
      <c r="Z21" s="494">
        <f t="shared" ref="Z21:Z22" si="18">NORMSDIST((Q$6-Y21)/Z$6)*100</f>
        <v>100</v>
      </c>
      <c r="AA21" s="617" t="s">
        <v>338</v>
      </c>
    </row>
    <row r="22" spans="1:29" ht="20.100000000000001" customHeight="1">
      <c r="A22" s="617"/>
      <c r="B22" s="241"/>
      <c r="C22" s="241"/>
      <c r="D22" s="241"/>
      <c r="E22" s="241"/>
      <c r="F22" s="241"/>
      <c r="G22" s="241"/>
      <c r="H22" s="241"/>
      <c r="I22" s="494">
        <f>SUM(C22:F22)</f>
        <v>0</v>
      </c>
      <c r="J22" s="494">
        <f>SUM(C22:H22)</f>
        <v>0</v>
      </c>
      <c r="K22" s="494">
        <f t="shared" si="14"/>
        <v>0</v>
      </c>
      <c r="L22" s="494">
        <f t="shared" si="17"/>
        <v>100</v>
      </c>
      <c r="M22" s="617" t="s">
        <v>338</v>
      </c>
      <c r="N22" s="5"/>
      <c r="O22" s="617"/>
      <c r="P22" s="241"/>
      <c r="Q22" s="241"/>
      <c r="R22" s="241"/>
      <c r="S22" s="241"/>
      <c r="T22" s="241"/>
      <c r="U22" s="241"/>
      <c r="V22" s="241"/>
      <c r="W22" s="494">
        <f>SUM(Q22:T22)</f>
        <v>0</v>
      </c>
      <c r="X22" s="494">
        <f>SUM(Q22:V22)</f>
        <v>0</v>
      </c>
      <c r="Y22" s="494">
        <f t="shared" si="15"/>
        <v>0</v>
      </c>
      <c r="Z22" s="494">
        <f t="shared" si="18"/>
        <v>100</v>
      </c>
      <c r="AA22" s="617" t="s">
        <v>338</v>
      </c>
    </row>
    <row r="23" spans="1:29" ht="20.100000000000001" customHeight="1">
      <c r="A23" s="617"/>
      <c r="B23" s="241"/>
      <c r="C23" s="241"/>
      <c r="D23" s="241"/>
      <c r="E23" s="241"/>
      <c r="F23" s="241"/>
      <c r="G23" s="241"/>
      <c r="H23" s="241"/>
      <c r="I23" s="494">
        <f t="shared" ref="I23" si="19">C23+D23+E23+F23</f>
        <v>0</v>
      </c>
      <c r="J23" s="494">
        <f t="shared" ref="J23" si="20">G23+H23+I23</f>
        <v>0</v>
      </c>
      <c r="K23" s="494">
        <f t="shared" si="14"/>
        <v>0</v>
      </c>
      <c r="L23" s="494">
        <f>NORMSDIST((C$6-K23)/L$6)*100</f>
        <v>100</v>
      </c>
      <c r="M23" s="617" t="s">
        <v>338</v>
      </c>
      <c r="N23" s="5"/>
      <c r="O23" s="617"/>
      <c r="P23" s="241"/>
      <c r="Q23" s="241"/>
      <c r="R23" s="241"/>
      <c r="S23" s="241"/>
      <c r="T23" s="241"/>
      <c r="U23" s="241"/>
      <c r="V23" s="241"/>
      <c r="W23" s="494">
        <f t="shared" ref="W23" si="21">Q23+R23+S23+T23</f>
        <v>0</v>
      </c>
      <c r="X23" s="494">
        <f t="shared" ref="X23" si="22">U23+V23+W23</f>
        <v>0</v>
      </c>
      <c r="Y23" s="494">
        <f t="shared" si="15"/>
        <v>0</v>
      </c>
      <c r="Z23" s="494">
        <f>NORMSDIST((Q$6-Y23)/Z$6)*100</f>
        <v>100</v>
      </c>
      <c r="AA23" s="617" t="s">
        <v>338</v>
      </c>
      <c r="AB23" s="23" t="s">
        <v>780</v>
      </c>
    </row>
    <row r="24" spans="1:29" ht="20.100000000000001" customHeight="1">
      <c r="A24" s="67" t="s">
        <v>13</v>
      </c>
      <c r="B24" s="95">
        <v>249</v>
      </c>
      <c r="C24" s="95">
        <v>75</v>
      </c>
      <c r="D24" s="95">
        <v>66</v>
      </c>
      <c r="E24" s="95">
        <v>19</v>
      </c>
      <c r="F24" s="95">
        <v>50</v>
      </c>
      <c r="G24" s="95">
        <v>91</v>
      </c>
      <c r="H24" s="344">
        <v>90</v>
      </c>
      <c r="I24" s="95">
        <f>SUM(C24:F24)</f>
        <v>210</v>
      </c>
      <c r="J24" s="95">
        <f>SUM(C24:H24)</f>
        <v>391</v>
      </c>
      <c r="K24" s="95">
        <f>SUM(J24*1.4+B24)</f>
        <v>796.4</v>
      </c>
      <c r="L24" s="95">
        <f>NORMSDIST((C$6-K24)/L$6)*100</f>
        <v>40.206720340121635</v>
      </c>
      <c r="M24" s="94" t="s">
        <v>338</v>
      </c>
      <c r="N24" s="5"/>
      <c r="O24" s="255"/>
      <c r="P24" s="347"/>
      <c r="Q24" s="241"/>
      <c r="R24" s="241"/>
      <c r="S24" s="241"/>
      <c r="T24" s="241"/>
      <c r="U24" s="241"/>
      <c r="V24" s="241"/>
      <c r="W24" s="494">
        <f t="shared" si="6"/>
        <v>0</v>
      </c>
      <c r="X24" s="494">
        <f t="shared" si="7"/>
        <v>0</v>
      </c>
      <c r="Y24" s="494">
        <f t="shared" si="3"/>
        <v>0</v>
      </c>
      <c r="Z24" s="494">
        <f>NORMSDIST((Q$6-Y24)/Z$6)*100</f>
        <v>100</v>
      </c>
      <c r="AA24" s="541" t="s">
        <v>338</v>
      </c>
    </row>
    <row r="25" spans="1:29" ht="20.100000000000001" customHeight="1">
      <c r="A25" s="67" t="s">
        <v>19</v>
      </c>
      <c r="B25" s="95">
        <v>300</v>
      </c>
      <c r="C25" s="95">
        <v>62</v>
      </c>
      <c r="D25" s="95">
        <v>61</v>
      </c>
      <c r="E25" s="95">
        <v>20</v>
      </c>
      <c r="F25" s="95">
        <v>60</v>
      </c>
      <c r="G25" s="95">
        <v>87</v>
      </c>
      <c r="H25" s="95">
        <v>92</v>
      </c>
      <c r="I25" s="95">
        <f>SUM(C25:F25)</f>
        <v>203</v>
      </c>
      <c r="J25" s="95">
        <f>SUM(C25:H25)</f>
        <v>382</v>
      </c>
      <c r="K25" s="95">
        <f t="shared" ref="K25:K31" si="23">SUM(J25*1.4+B25)</f>
        <v>834.8</v>
      </c>
      <c r="L25" s="95">
        <f>NORMSDIST((C$6-K25)/L$6)*100</f>
        <v>15.481469327466893</v>
      </c>
      <c r="M25" s="94" t="s">
        <v>338</v>
      </c>
      <c r="N25" s="5"/>
      <c r="O25" s="255"/>
      <c r="P25" s="347"/>
      <c r="Q25" s="241"/>
      <c r="R25" s="241"/>
      <c r="S25" s="241"/>
      <c r="T25" s="241"/>
      <c r="U25" s="241"/>
      <c r="V25" s="241"/>
      <c r="W25" s="494">
        <f t="shared" si="6"/>
        <v>0</v>
      </c>
      <c r="X25" s="494">
        <f t="shared" si="7"/>
        <v>0</v>
      </c>
      <c r="Y25" s="494">
        <f t="shared" si="3"/>
        <v>0</v>
      </c>
      <c r="Z25" s="494">
        <f>NORMSDIST((Q$6-Y25)/Z$6)*100</f>
        <v>100</v>
      </c>
      <c r="AA25" s="541" t="s">
        <v>338</v>
      </c>
    </row>
    <row r="26" spans="1:29" ht="20.100000000000001" customHeight="1">
      <c r="A26" s="94" t="s">
        <v>141</v>
      </c>
      <c r="B26" s="45">
        <v>253</v>
      </c>
      <c r="C26" s="45">
        <v>62</v>
      </c>
      <c r="D26" s="45">
        <v>82</v>
      </c>
      <c r="E26" s="45">
        <v>16</v>
      </c>
      <c r="F26" s="45">
        <v>52</v>
      </c>
      <c r="G26" s="45">
        <v>75</v>
      </c>
      <c r="H26" s="45">
        <v>84</v>
      </c>
      <c r="I26" s="95">
        <f>SUM(C26:F26)</f>
        <v>212</v>
      </c>
      <c r="J26" s="95">
        <f>SUM(C26:H26)</f>
        <v>371</v>
      </c>
      <c r="K26" s="95">
        <f t="shared" si="23"/>
        <v>772.4</v>
      </c>
      <c r="L26" s="95">
        <f t="shared" ref="L26:L27" si="24">NORMSDIST((C$6-K26)/L$6)*100</f>
        <v>59.173099309903044</v>
      </c>
      <c r="M26" s="94" t="s">
        <v>338</v>
      </c>
      <c r="N26" s="5"/>
      <c r="O26" s="255"/>
      <c r="P26" s="347"/>
      <c r="Q26" s="241"/>
      <c r="R26" s="241"/>
      <c r="S26" s="241"/>
      <c r="T26" s="241"/>
      <c r="U26" s="241"/>
      <c r="V26" s="241"/>
      <c r="W26" s="494">
        <f t="shared" si="6"/>
        <v>0</v>
      </c>
      <c r="X26" s="494">
        <f t="shared" si="7"/>
        <v>0</v>
      </c>
      <c r="Y26" s="494">
        <f t="shared" si="3"/>
        <v>0</v>
      </c>
      <c r="Z26" s="494">
        <f t="shared" si="5"/>
        <v>100</v>
      </c>
      <c r="AA26" s="541" t="s">
        <v>338</v>
      </c>
    </row>
    <row r="27" spans="1:29" ht="20.100000000000001" customHeight="1">
      <c r="A27" s="94" t="s">
        <v>143</v>
      </c>
      <c r="B27" s="45">
        <v>267</v>
      </c>
      <c r="C27" s="45">
        <v>81</v>
      </c>
      <c r="D27" s="45">
        <v>58</v>
      </c>
      <c r="E27" s="45">
        <v>20</v>
      </c>
      <c r="F27" s="45">
        <v>58</v>
      </c>
      <c r="G27" s="45">
        <v>80</v>
      </c>
      <c r="H27" s="45">
        <v>72</v>
      </c>
      <c r="I27" s="95">
        <f>SUM(C27:F27)</f>
        <v>217</v>
      </c>
      <c r="J27" s="95">
        <f>SUM(C27:H27)</f>
        <v>369</v>
      </c>
      <c r="K27" s="95">
        <f t="shared" si="23"/>
        <v>783.6</v>
      </c>
      <c r="L27" s="95">
        <f t="shared" si="24"/>
        <v>50.319150420046356</v>
      </c>
      <c r="M27" s="94" t="s">
        <v>338</v>
      </c>
      <c r="N27" s="5"/>
      <c r="O27" s="255"/>
      <c r="P27" s="347"/>
      <c r="Q27" s="241"/>
      <c r="R27" s="241"/>
      <c r="S27" s="241"/>
      <c r="T27" s="241"/>
      <c r="U27" s="241"/>
      <c r="V27" s="241"/>
      <c r="W27" s="494">
        <f t="shared" si="6"/>
        <v>0</v>
      </c>
      <c r="X27" s="494">
        <f t="shared" si="7"/>
        <v>0</v>
      </c>
      <c r="Y27" s="494">
        <f>SUM(X27*1.4+P26)</f>
        <v>0</v>
      </c>
      <c r="Z27" s="494">
        <f t="shared" ref="Z27:Z37" si="25">NORMSDIST((Q$6-Y27)/Z$6)*100</f>
        <v>100</v>
      </c>
      <c r="AA27" s="541" t="s">
        <v>338</v>
      </c>
    </row>
    <row r="28" spans="1:29" ht="20.100000000000001" customHeight="1">
      <c r="A28" s="94" t="s">
        <v>144</v>
      </c>
      <c r="B28" s="45">
        <v>235</v>
      </c>
      <c r="C28" s="45">
        <v>72</v>
      </c>
      <c r="D28" s="45">
        <v>77</v>
      </c>
      <c r="E28" s="45">
        <v>20</v>
      </c>
      <c r="F28" s="45">
        <v>44</v>
      </c>
      <c r="G28" s="45">
        <v>90</v>
      </c>
      <c r="H28" s="45">
        <v>72</v>
      </c>
      <c r="I28" s="95">
        <f t="shared" ref="I28:I32" si="26">C28+D28+E28+F28</f>
        <v>213</v>
      </c>
      <c r="J28" s="95">
        <f t="shared" ref="J28:J32" si="27">G28+H28+I28</f>
        <v>375</v>
      </c>
      <c r="K28" s="95">
        <f t="shared" si="23"/>
        <v>760</v>
      </c>
      <c r="L28" s="95">
        <f>NORMSDIST((C$6-K28)/L$6)*100</f>
        <v>68.438630348377743</v>
      </c>
      <c r="M28" s="94" t="s">
        <v>338</v>
      </c>
      <c r="N28" s="5"/>
      <c r="O28" s="255"/>
      <c r="P28" s="347"/>
      <c r="Q28" s="241"/>
      <c r="R28" s="241"/>
      <c r="S28" s="241"/>
      <c r="T28" s="241"/>
      <c r="U28" s="241"/>
      <c r="V28" s="241"/>
      <c r="W28" s="494">
        <f>Q28+R28+S28+T28</f>
        <v>0</v>
      </c>
      <c r="X28" s="494">
        <f>U28+V28+W28</f>
        <v>0</v>
      </c>
      <c r="Y28" s="494">
        <f>SUM(X28*1.4+P28)</f>
        <v>0</v>
      </c>
      <c r="Z28" s="494">
        <f t="shared" si="25"/>
        <v>100</v>
      </c>
      <c r="AA28" s="541" t="s">
        <v>338</v>
      </c>
      <c r="AB28" s="23" t="s">
        <v>780</v>
      </c>
    </row>
    <row r="29" spans="1:29" ht="20.100000000000001" customHeight="1">
      <c r="A29" s="345" t="s">
        <v>145</v>
      </c>
      <c r="B29" s="346">
        <v>258</v>
      </c>
      <c r="C29" s="45">
        <v>78</v>
      </c>
      <c r="D29" s="45">
        <v>77</v>
      </c>
      <c r="E29" s="45">
        <v>16</v>
      </c>
      <c r="F29" s="45">
        <v>55</v>
      </c>
      <c r="G29" s="45">
        <v>75</v>
      </c>
      <c r="H29" s="45">
        <v>76</v>
      </c>
      <c r="I29" s="95">
        <f t="shared" si="26"/>
        <v>226</v>
      </c>
      <c r="J29" s="95">
        <f t="shared" si="27"/>
        <v>377</v>
      </c>
      <c r="K29" s="95">
        <f t="shared" si="23"/>
        <v>785.8</v>
      </c>
      <c r="L29" s="95">
        <f>NORMSDIST((C$6-K29)/L$6)*100</f>
        <v>48.564117947775138</v>
      </c>
      <c r="M29" s="94" t="s">
        <v>338</v>
      </c>
      <c r="N29" s="5"/>
      <c r="O29" s="546"/>
      <c r="P29" s="258"/>
      <c r="Q29" s="547"/>
      <c r="R29" s="494"/>
      <c r="S29" s="494"/>
      <c r="T29" s="494"/>
      <c r="U29" s="494"/>
      <c r="V29" s="494"/>
      <c r="W29" s="494">
        <f>Q29+R29+S29+T29</f>
        <v>0</v>
      </c>
      <c r="X29" s="494">
        <f>U29+V29+W29</f>
        <v>0</v>
      </c>
      <c r="Y29" s="494">
        <f>SUM(X29*1.4+P29)</f>
        <v>0</v>
      </c>
      <c r="Z29" s="494">
        <f t="shared" si="25"/>
        <v>100</v>
      </c>
      <c r="AA29" s="541" t="s">
        <v>338</v>
      </c>
    </row>
    <row r="30" spans="1:29" ht="20.100000000000001" customHeight="1">
      <c r="A30" s="345" t="s">
        <v>146</v>
      </c>
      <c r="B30" s="346">
        <v>253</v>
      </c>
      <c r="C30" s="45">
        <v>68</v>
      </c>
      <c r="D30" s="45">
        <v>85</v>
      </c>
      <c r="E30" s="45">
        <v>12</v>
      </c>
      <c r="F30" s="45">
        <v>56</v>
      </c>
      <c r="G30" s="45">
        <v>95</v>
      </c>
      <c r="H30" s="45">
        <v>92</v>
      </c>
      <c r="I30" s="95">
        <f t="shared" si="26"/>
        <v>221</v>
      </c>
      <c r="J30" s="95">
        <f t="shared" si="27"/>
        <v>408</v>
      </c>
      <c r="K30" s="95">
        <f t="shared" si="23"/>
        <v>824.19999999999993</v>
      </c>
      <c r="L30" s="95">
        <f>NORMSDIST((C$6-K30)/L$6)*100</f>
        <v>21.069848750487139</v>
      </c>
      <c r="M30" s="94" t="s">
        <v>338</v>
      </c>
      <c r="N30" s="5"/>
      <c r="O30" s="541"/>
      <c r="P30" s="541"/>
      <c r="Q30" s="494"/>
      <c r="R30" s="494"/>
      <c r="S30" s="494"/>
      <c r="T30" s="494"/>
      <c r="U30" s="494"/>
      <c r="V30" s="494"/>
      <c r="W30" s="494">
        <f>Q30+R30+S30+T30</f>
        <v>0</v>
      </c>
      <c r="X30" s="494">
        <f>U30+V30+W30</f>
        <v>0</v>
      </c>
      <c r="Y30" s="494">
        <f>SUM(X30*1.4+P29)</f>
        <v>0</v>
      </c>
      <c r="Z30" s="494">
        <f t="shared" si="25"/>
        <v>100</v>
      </c>
      <c r="AA30" s="541" t="s">
        <v>338</v>
      </c>
    </row>
    <row r="31" spans="1:29" ht="20.100000000000001" customHeight="1">
      <c r="A31" s="345" t="s">
        <v>147</v>
      </c>
      <c r="B31" s="346">
        <v>253</v>
      </c>
      <c r="C31" s="45">
        <v>79</v>
      </c>
      <c r="D31" s="45">
        <v>52</v>
      </c>
      <c r="E31" s="45">
        <v>19</v>
      </c>
      <c r="F31" s="45">
        <v>52</v>
      </c>
      <c r="G31" s="45">
        <v>85</v>
      </c>
      <c r="H31" s="45">
        <v>88</v>
      </c>
      <c r="I31" s="95">
        <f t="shared" si="26"/>
        <v>202</v>
      </c>
      <c r="J31" s="95">
        <f t="shared" si="27"/>
        <v>375</v>
      </c>
      <c r="K31" s="95">
        <f t="shared" si="23"/>
        <v>778</v>
      </c>
      <c r="L31" s="95">
        <f t="shared" ref="L31:L34" si="28">NORMSDIST((C$6-K31)/L$6)*100</f>
        <v>54.77584260205839</v>
      </c>
      <c r="M31" s="94" t="s">
        <v>338</v>
      </c>
      <c r="N31" s="5"/>
      <c r="O31" s="541"/>
      <c r="P31" s="541"/>
      <c r="Q31" s="494"/>
      <c r="R31" s="494"/>
      <c r="S31" s="494"/>
      <c r="T31" s="494"/>
      <c r="U31" s="494"/>
      <c r="V31" s="494"/>
      <c r="W31" s="494">
        <f t="shared" si="6"/>
        <v>0</v>
      </c>
      <c r="X31" s="494">
        <f t="shared" si="7"/>
        <v>0</v>
      </c>
      <c r="Y31" s="496">
        <f t="shared" ref="Y31:Y37" si="29">FIXED(X31*1.4,0)+P31</f>
        <v>0</v>
      </c>
      <c r="Z31" s="494">
        <f t="shared" si="25"/>
        <v>100</v>
      </c>
      <c r="AA31" s="13"/>
    </row>
    <row r="32" spans="1:29" ht="20.100000000000001" customHeight="1">
      <c r="A32" s="345" t="s">
        <v>148</v>
      </c>
      <c r="B32" s="346">
        <v>272</v>
      </c>
      <c r="C32" s="45">
        <v>65</v>
      </c>
      <c r="D32" s="45">
        <v>76</v>
      </c>
      <c r="E32" s="45">
        <v>16</v>
      </c>
      <c r="F32" s="45">
        <v>44</v>
      </c>
      <c r="G32" s="45">
        <v>80</v>
      </c>
      <c r="H32" s="45">
        <v>92</v>
      </c>
      <c r="I32" s="95">
        <f t="shared" si="26"/>
        <v>201</v>
      </c>
      <c r="J32" s="95">
        <f t="shared" si="27"/>
        <v>373</v>
      </c>
      <c r="K32" s="95">
        <f>SUM(J32*1.4+B31)</f>
        <v>775.19999999999993</v>
      </c>
      <c r="L32" s="95">
        <f t="shared" si="28"/>
        <v>56.985302877665454</v>
      </c>
      <c r="M32" s="94" t="s">
        <v>338</v>
      </c>
      <c r="N32" s="8"/>
      <c r="O32" s="52"/>
      <c r="P32" s="494"/>
      <c r="Q32" s="497"/>
      <c r="R32" s="496"/>
      <c r="S32" s="494"/>
      <c r="T32" s="496"/>
      <c r="U32" s="496"/>
      <c r="V32" s="496"/>
      <c r="W32" s="496">
        <f t="shared" ref="W32:W37" si="30">SUM(Q32,R32,T32)</f>
        <v>0</v>
      </c>
      <c r="X32" s="496">
        <f t="shared" ref="X32:X37" si="31">SUM(Q32,R32,T32,U32,V32)</f>
        <v>0</v>
      </c>
      <c r="Y32" s="496">
        <f t="shared" si="29"/>
        <v>0</v>
      </c>
      <c r="Z32" s="494">
        <f t="shared" si="25"/>
        <v>100</v>
      </c>
      <c r="AA32" s="30"/>
      <c r="AB32" s="23"/>
    </row>
    <row r="33" spans="1:28" ht="20.100000000000001" customHeight="1">
      <c r="A33" s="345" t="s">
        <v>149</v>
      </c>
      <c r="B33" s="346">
        <v>240</v>
      </c>
      <c r="C33" s="45">
        <v>71</v>
      </c>
      <c r="D33" s="45">
        <v>77</v>
      </c>
      <c r="E33" s="45">
        <v>20</v>
      </c>
      <c r="F33" s="45">
        <v>46</v>
      </c>
      <c r="G33" s="45">
        <v>75</v>
      </c>
      <c r="H33" s="45">
        <v>84</v>
      </c>
      <c r="I33" s="95">
        <f>C33+D33+E33+F33</f>
        <v>214</v>
      </c>
      <c r="J33" s="95">
        <f>G33+H33+I33</f>
        <v>373</v>
      </c>
      <c r="K33" s="95">
        <f>SUM(J33*1.4+B33)</f>
        <v>762.19999999999993</v>
      </c>
      <c r="L33" s="95">
        <f t="shared" si="28"/>
        <v>66.858163521467191</v>
      </c>
      <c r="M33" s="94" t="s">
        <v>338</v>
      </c>
      <c r="N33" s="8"/>
      <c r="O33" s="52"/>
      <c r="P33" s="494"/>
      <c r="Q33" s="497"/>
      <c r="R33" s="496"/>
      <c r="S33" s="494"/>
      <c r="T33" s="496"/>
      <c r="U33" s="496"/>
      <c r="V33" s="496"/>
      <c r="W33" s="496">
        <f t="shared" si="30"/>
        <v>0</v>
      </c>
      <c r="X33" s="496">
        <f t="shared" si="31"/>
        <v>0</v>
      </c>
      <c r="Y33" s="496">
        <f t="shared" si="29"/>
        <v>0</v>
      </c>
      <c r="Z33" s="494">
        <f t="shared" si="25"/>
        <v>100</v>
      </c>
      <c r="AA33" s="30"/>
      <c r="AB33" s="109"/>
    </row>
    <row r="34" spans="1:28" ht="20.100000000000001" customHeight="1">
      <c r="A34" s="349" t="s">
        <v>227</v>
      </c>
      <c r="B34" s="352">
        <v>290</v>
      </c>
      <c r="C34" s="545">
        <v>68</v>
      </c>
      <c r="D34" s="95">
        <v>78</v>
      </c>
      <c r="E34" s="95">
        <v>20</v>
      </c>
      <c r="F34" s="95">
        <v>63</v>
      </c>
      <c r="G34" s="95">
        <v>98</v>
      </c>
      <c r="H34" s="95">
        <v>80</v>
      </c>
      <c r="I34" s="95">
        <f>C34+D34+E34+F34</f>
        <v>229</v>
      </c>
      <c r="J34" s="95">
        <f>G34+H34+I34</f>
        <v>407</v>
      </c>
      <c r="K34" s="95">
        <f>SUM(J34*1.4+B34)</f>
        <v>859.8</v>
      </c>
      <c r="L34" s="95">
        <f t="shared" si="28"/>
        <v>6.4759676203154735</v>
      </c>
      <c r="M34" s="94" t="s">
        <v>338</v>
      </c>
      <c r="N34" s="7"/>
      <c r="O34" s="52"/>
      <c r="P34" s="494"/>
      <c r="Q34" s="497"/>
      <c r="R34" s="496"/>
      <c r="S34" s="494"/>
      <c r="T34" s="496"/>
      <c r="U34" s="496"/>
      <c r="V34" s="496"/>
      <c r="W34" s="496">
        <f t="shared" si="30"/>
        <v>0</v>
      </c>
      <c r="X34" s="496">
        <f t="shared" si="31"/>
        <v>0</v>
      </c>
      <c r="Y34" s="496">
        <f t="shared" si="29"/>
        <v>0</v>
      </c>
      <c r="Z34" s="494">
        <f t="shared" si="25"/>
        <v>100</v>
      </c>
      <c r="AA34" s="30"/>
      <c r="AB34" s="109"/>
    </row>
    <row r="35" spans="1:28" ht="20.100000000000001" customHeight="1">
      <c r="A35" s="89" t="s">
        <v>346</v>
      </c>
      <c r="B35" s="92">
        <v>300</v>
      </c>
      <c r="C35" s="367">
        <v>75</v>
      </c>
      <c r="D35" s="367">
        <v>87</v>
      </c>
      <c r="E35" s="90" t="s">
        <v>337</v>
      </c>
      <c r="F35" s="367">
        <v>60</v>
      </c>
      <c r="G35" s="367">
        <v>99</v>
      </c>
      <c r="H35" s="367">
        <v>92</v>
      </c>
      <c r="I35" s="93">
        <f t="shared" ref="I35:I37" si="32">SUM(C35,D35,F35)</f>
        <v>222</v>
      </c>
      <c r="J35" s="93">
        <f t="shared" ref="J35:J37" si="33">SUM(C35,D35,F35,G35,H35)</f>
        <v>413</v>
      </c>
      <c r="K35" s="93">
        <f t="shared" ref="K35:K37" si="34">FIXED(J35*1.4,0)+B35</f>
        <v>878</v>
      </c>
      <c r="L35" s="90">
        <f t="shared" ref="L35:L37" si="35">NORMSDIST((C$6-K35)/L$6)*100</f>
        <v>3.0054038961199789</v>
      </c>
      <c r="M35" s="66" t="s">
        <v>338</v>
      </c>
      <c r="N35" s="5"/>
      <c r="O35" s="541"/>
      <c r="P35" s="241"/>
      <c r="Q35" s="370"/>
      <c r="R35" s="370"/>
      <c r="S35" s="494"/>
      <c r="T35" s="370"/>
      <c r="U35" s="370"/>
      <c r="V35" s="370"/>
      <c r="W35" s="496">
        <f t="shared" si="30"/>
        <v>0</v>
      </c>
      <c r="X35" s="496">
        <f t="shared" si="31"/>
        <v>0</v>
      </c>
      <c r="Y35" s="496">
        <f t="shared" si="29"/>
        <v>0</v>
      </c>
      <c r="Z35" s="494">
        <f t="shared" si="25"/>
        <v>100</v>
      </c>
      <c r="AA35" s="30" t="s">
        <v>338</v>
      </c>
      <c r="AB35" s="109"/>
    </row>
    <row r="36" spans="1:28" ht="20.100000000000001" customHeight="1">
      <c r="A36" s="89" t="s">
        <v>347</v>
      </c>
      <c r="B36" s="92">
        <v>276</v>
      </c>
      <c r="C36" s="367">
        <v>62</v>
      </c>
      <c r="D36" s="367">
        <v>67</v>
      </c>
      <c r="E36" s="90" t="s">
        <v>337</v>
      </c>
      <c r="F36" s="367">
        <v>64</v>
      </c>
      <c r="G36" s="367">
        <v>90</v>
      </c>
      <c r="H36" s="367">
        <v>92</v>
      </c>
      <c r="I36" s="93">
        <f t="shared" si="32"/>
        <v>193</v>
      </c>
      <c r="J36" s="93">
        <f t="shared" si="33"/>
        <v>375</v>
      </c>
      <c r="K36" s="93">
        <f t="shared" si="34"/>
        <v>801</v>
      </c>
      <c r="L36" s="90">
        <f t="shared" si="35"/>
        <v>36.692826396397194</v>
      </c>
      <c r="M36" s="66" t="s">
        <v>650</v>
      </c>
      <c r="N36" s="5"/>
      <c r="O36" s="541"/>
      <c r="P36" s="241"/>
      <c r="Q36" s="370"/>
      <c r="R36" s="370"/>
      <c r="S36" s="494"/>
      <c r="T36" s="370"/>
      <c r="U36" s="370"/>
      <c r="V36" s="370"/>
      <c r="W36" s="496">
        <f t="shared" si="30"/>
        <v>0</v>
      </c>
      <c r="X36" s="496">
        <f t="shared" si="31"/>
        <v>0</v>
      </c>
      <c r="Y36" s="496">
        <f t="shared" si="29"/>
        <v>0</v>
      </c>
      <c r="Z36" s="494">
        <f t="shared" si="25"/>
        <v>100</v>
      </c>
      <c r="AA36" s="30" t="s">
        <v>650</v>
      </c>
    </row>
    <row r="37" spans="1:28" ht="20.100000000000001" customHeight="1">
      <c r="A37" s="89" t="s">
        <v>348</v>
      </c>
      <c r="B37" s="92">
        <v>235</v>
      </c>
      <c r="C37" s="367">
        <v>62</v>
      </c>
      <c r="D37" s="367">
        <v>60</v>
      </c>
      <c r="E37" s="90" t="s">
        <v>337</v>
      </c>
      <c r="F37" s="367">
        <v>80</v>
      </c>
      <c r="G37" s="367">
        <v>80</v>
      </c>
      <c r="H37" s="367">
        <v>100</v>
      </c>
      <c r="I37" s="93">
        <f t="shared" si="32"/>
        <v>202</v>
      </c>
      <c r="J37" s="93">
        <f t="shared" si="33"/>
        <v>382</v>
      </c>
      <c r="K37" s="93">
        <f t="shared" si="34"/>
        <v>770</v>
      </c>
      <c r="L37" s="90">
        <f t="shared" si="35"/>
        <v>61.026124755579723</v>
      </c>
      <c r="M37" s="66" t="s">
        <v>338</v>
      </c>
      <c r="N37" s="7"/>
      <c r="O37" s="541"/>
      <c r="P37" s="241"/>
      <c r="Q37" s="370"/>
      <c r="R37" s="370"/>
      <c r="S37" s="494"/>
      <c r="T37" s="370"/>
      <c r="U37" s="370"/>
      <c r="V37" s="370"/>
      <c r="W37" s="496">
        <f t="shared" si="30"/>
        <v>0</v>
      </c>
      <c r="X37" s="496">
        <f t="shared" si="31"/>
        <v>0</v>
      </c>
      <c r="Y37" s="496">
        <f t="shared" si="29"/>
        <v>0</v>
      </c>
      <c r="Z37" s="494">
        <f t="shared" si="25"/>
        <v>100</v>
      </c>
      <c r="AA37" s="30" t="s">
        <v>338</v>
      </c>
    </row>
    <row r="38" spans="1:28" ht="20.100000000000001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47"/>
      <c r="M38" s="19"/>
      <c r="N38" s="5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47"/>
      <c r="AA38" s="19"/>
    </row>
    <row r="39" spans="1:28" ht="18.75" customHeight="1">
      <c r="A39" s="50" t="s">
        <v>651</v>
      </c>
      <c r="B39" s="19"/>
      <c r="C39" s="48" t="s">
        <v>595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5"/>
      <c r="O39" s="50" t="s">
        <v>651</v>
      </c>
      <c r="P39" s="19"/>
      <c r="Q39" s="48" t="s">
        <v>595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8" ht="18.75" customHeight="1">
      <c r="A40" s="19"/>
      <c r="B40" s="5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5"/>
      <c r="O40" s="19"/>
      <c r="P40" s="50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spans="1:28" ht="18.75" customHeight="1">
      <c r="A41" s="19"/>
      <c r="B41" s="50"/>
      <c r="C41" s="666" t="s">
        <v>644</v>
      </c>
      <c r="D41" s="667"/>
      <c r="E41" s="667"/>
      <c r="F41" s="667"/>
      <c r="G41" s="667"/>
      <c r="H41" s="668"/>
      <c r="I41" s="541" t="s">
        <v>571</v>
      </c>
      <c r="J41" s="541" t="s">
        <v>572</v>
      </c>
      <c r="K41" s="541" t="s">
        <v>643</v>
      </c>
      <c r="L41" s="541" t="s">
        <v>328</v>
      </c>
      <c r="M41" s="19"/>
      <c r="O41" s="19"/>
      <c r="P41" s="50"/>
      <c r="Q41" s="666" t="s">
        <v>644</v>
      </c>
      <c r="R41" s="667"/>
      <c r="S41" s="667"/>
      <c r="T41" s="667"/>
      <c r="U41" s="667"/>
      <c r="V41" s="668"/>
      <c r="W41" s="243" t="s">
        <v>571</v>
      </c>
      <c r="X41" s="243" t="s">
        <v>572</v>
      </c>
      <c r="Y41" s="243" t="s">
        <v>643</v>
      </c>
      <c r="Z41" s="243" t="s">
        <v>328</v>
      </c>
      <c r="AA41" s="19"/>
    </row>
    <row r="42" spans="1:28" ht="18.75" customHeight="1">
      <c r="A42" s="19"/>
      <c r="B42" s="50"/>
      <c r="C42" s="686">
        <v>775</v>
      </c>
      <c r="D42" s="687"/>
      <c r="E42" s="687"/>
      <c r="F42" s="687"/>
      <c r="G42" s="687"/>
      <c r="H42" s="688"/>
      <c r="I42" s="364">
        <v>1.54</v>
      </c>
      <c r="J42" s="364">
        <v>1.43</v>
      </c>
      <c r="K42" s="250">
        <f>(FIXED(1/J42,3))*100</f>
        <v>69.899999999999991</v>
      </c>
      <c r="L42" s="494">
        <v>50</v>
      </c>
      <c r="M42" s="19"/>
      <c r="N42" s="5"/>
      <c r="O42" s="19"/>
      <c r="P42" s="50"/>
      <c r="Q42" s="686">
        <v>775</v>
      </c>
      <c r="R42" s="687"/>
      <c r="S42" s="687"/>
      <c r="T42" s="687"/>
      <c r="U42" s="687"/>
      <c r="V42" s="688"/>
      <c r="W42" s="364">
        <v>1.54</v>
      </c>
      <c r="X42" s="364">
        <v>1.43</v>
      </c>
      <c r="Y42" s="250">
        <f>(FIXED(1/X42,3))*100</f>
        <v>69.899999999999991</v>
      </c>
      <c r="Z42" s="228">
        <v>50</v>
      </c>
      <c r="AA42" s="19"/>
    </row>
    <row r="43" spans="1:28" ht="21.75" customHeight="1">
      <c r="A43" s="19"/>
      <c r="B43" s="19"/>
      <c r="C43" s="19"/>
      <c r="D43" s="19"/>
      <c r="E43" s="51" t="s">
        <v>78</v>
      </c>
      <c r="F43" s="51" t="s">
        <v>79</v>
      </c>
      <c r="G43" s="19"/>
      <c r="H43" s="19"/>
      <c r="I43" s="19"/>
      <c r="J43" s="19"/>
      <c r="K43" s="19"/>
      <c r="L43" s="19"/>
      <c r="M43" s="19"/>
      <c r="N43" s="5"/>
      <c r="O43" s="19"/>
      <c r="P43" s="19"/>
      <c r="Q43" s="19"/>
      <c r="R43" s="19"/>
      <c r="S43" s="51" t="s">
        <v>78</v>
      </c>
      <c r="T43" s="51" t="s">
        <v>79</v>
      </c>
      <c r="U43" s="19"/>
      <c r="V43" s="19"/>
      <c r="W43" s="19"/>
      <c r="X43" s="19"/>
      <c r="Y43" s="19"/>
      <c r="Z43" s="19"/>
      <c r="AA43" s="19"/>
    </row>
    <row r="44" spans="1:28" ht="20.100000000000001" customHeight="1">
      <c r="A44" s="541" t="s">
        <v>80</v>
      </c>
      <c r="B44" s="541" t="s">
        <v>81</v>
      </c>
      <c r="C44" s="541" t="s">
        <v>82</v>
      </c>
      <c r="D44" s="541" t="s">
        <v>83</v>
      </c>
      <c r="E44" s="666" t="s">
        <v>84</v>
      </c>
      <c r="F44" s="668"/>
      <c r="G44" s="541" t="s">
        <v>85</v>
      </c>
      <c r="H44" s="541" t="s">
        <v>86</v>
      </c>
      <c r="I44" s="541" t="s">
        <v>87</v>
      </c>
      <c r="J44" s="541" t="s">
        <v>88</v>
      </c>
      <c r="K44" s="541" t="s">
        <v>318</v>
      </c>
      <c r="L44" s="541" t="s">
        <v>319</v>
      </c>
      <c r="M44" s="541" t="s">
        <v>645</v>
      </c>
      <c r="N44" s="7"/>
      <c r="O44" s="243" t="s">
        <v>80</v>
      </c>
      <c r="P44" s="243" t="s">
        <v>81</v>
      </c>
      <c r="Q44" s="243" t="s">
        <v>82</v>
      </c>
      <c r="R44" s="243" t="s">
        <v>83</v>
      </c>
      <c r="S44" s="666" t="s">
        <v>84</v>
      </c>
      <c r="T44" s="668"/>
      <c r="U44" s="243" t="s">
        <v>85</v>
      </c>
      <c r="V44" s="243" t="s">
        <v>86</v>
      </c>
      <c r="W44" s="243" t="s">
        <v>87</v>
      </c>
      <c r="X44" s="243" t="s">
        <v>88</v>
      </c>
      <c r="Y44" s="243" t="s">
        <v>318</v>
      </c>
      <c r="Z44" s="243" t="s">
        <v>319</v>
      </c>
      <c r="AA44" s="243" t="s">
        <v>645</v>
      </c>
    </row>
    <row r="45" spans="1:28" ht="20.100000000000001" customHeight="1">
      <c r="A45" s="417" t="s">
        <v>922</v>
      </c>
      <c r="B45" s="418">
        <v>300</v>
      </c>
      <c r="C45" s="415">
        <v>50</v>
      </c>
      <c r="D45" s="420">
        <v>47</v>
      </c>
      <c r="E45" s="420">
        <v>20</v>
      </c>
      <c r="F45" s="420">
        <v>44</v>
      </c>
      <c r="G45" s="420">
        <v>65</v>
      </c>
      <c r="H45" s="420">
        <v>71</v>
      </c>
      <c r="I45" s="416">
        <f t="shared" ref="I45:I48" si="36">SUM(C45:F45)</f>
        <v>161</v>
      </c>
      <c r="J45" s="416">
        <f t="shared" ref="J45:J49" si="37">SUM(C45:H45)</f>
        <v>297</v>
      </c>
      <c r="K45" s="416">
        <f>SUM(J45*1.4+B45)</f>
        <v>715.8</v>
      </c>
      <c r="L45" s="416">
        <f>NORMSDIST((C$42-K45)/L$42)*100</f>
        <v>88.179346859088099</v>
      </c>
      <c r="M45" s="414" t="s">
        <v>1099</v>
      </c>
      <c r="N45" s="5"/>
      <c r="O45" s="255"/>
      <c r="P45" s="347"/>
      <c r="Q45" s="241"/>
      <c r="R45" s="241"/>
      <c r="S45" s="241"/>
      <c r="T45" s="241"/>
      <c r="U45" s="241"/>
      <c r="V45" s="241"/>
      <c r="W45" s="494">
        <f>SUM(Q45:T45)</f>
        <v>0</v>
      </c>
      <c r="X45" s="494">
        <f>SUM(Q45:V45)</f>
        <v>0</v>
      </c>
      <c r="Y45" s="494">
        <f>SUM(X45*1.4+P45)</f>
        <v>0</v>
      </c>
      <c r="Z45" s="494">
        <f>NORMSDIST((Q$42-Y45)/Z$42)*100</f>
        <v>100</v>
      </c>
      <c r="AA45" s="541" t="s">
        <v>338</v>
      </c>
      <c r="AB45" s="109"/>
    </row>
    <row r="46" spans="1:28" ht="20.100000000000001" customHeight="1">
      <c r="A46" s="417" t="s">
        <v>923</v>
      </c>
      <c r="B46" s="418">
        <v>290</v>
      </c>
      <c r="C46" s="415">
        <v>74</v>
      </c>
      <c r="D46" s="420">
        <v>87</v>
      </c>
      <c r="E46" s="420">
        <v>20</v>
      </c>
      <c r="F46" s="420">
        <v>60</v>
      </c>
      <c r="G46" s="420">
        <v>68</v>
      </c>
      <c r="H46" s="420">
        <v>64</v>
      </c>
      <c r="I46" s="416">
        <f t="shared" si="36"/>
        <v>241</v>
      </c>
      <c r="J46" s="416">
        <f t="shared" si="37"/>
        <v>373</v>
      </c>
      <c r="K46" s="416">
        <f>SUM(J46*1.4+B46)</f>
        <v>812.19999999999993</v>
      </c>
      <c r="L46" s="416">
        <f>NORMSDIST((C$42-K46)/L$42)*100</f>
        <v>22.843823755248806</v>
      </c>
      <c r="M46" s="414" t="s">
        <v>338</v>
      </c>
      <c r="N46" s="5"/>
      <c r="O46" s="255"/>
      <c r="P46" s="347"/>
      <c r="Q46" s="241"/>
      <c r="R46" s="241"/>
      <c r="S46" s="241"/>
      <c r="T46" s="241"/>
      <c r="U46" s="241"/>
      <c r="V46" s="241"/>
      <c r="W46" s="494">
        <f>SUM(Q46:T46)</f>
        <v>0</v>
      </c>
      <c r="X46" s="494">
        <f>SUM(Q46:V46)</f>
        <v>0</v>
      </c>
      <c r="Y46" s="494">
        <f>SUM(X46*1.4+P46)</f>
        <v>0</v>
      </c>
      <c r="Z46" s="494">
        <f>NORMSDIST((Q$42-Y46)/Z$42)*100</f>
        <v>100</v>
      </c>
      <c r="AA46" s="541" t="s">
        <v>338</v>
      </c>
    </row>
    <row r="47" spans="1:28" ht="20.100000000000001" customHeight="1">
      <c r="A47" s="417" t="s">
        <v>924</v>
      </c>
      <c r="B47" s="418">
        <v>300</v>
      </c>
      <c r="C47" s="415">
        <v>66</v>
      </c>
      <c r="D47" s="420">
        <v>61</v>
      </c>
      <c r="E47" s="420">
        <v>16</v>
      </c>
      <c r="F47" s="420">
        <v>40</v>
      </c>
      <c r="G47" s="420">
        <v>44</v>
      </c>
      <c r="H47" s="420">
        <v>63</v>
      </c>
      <c r="I47" s="416">
        <f t="shared" si="36"/>
        <v>183</v>
      </c>
      <c r="J47" s="416">
        <f t="shared" si="37"/>
        <v>290</v>
      </c>
      <c r="K47" s="416">
        <f>SUM(J47*1.4+B47)</f>
        <v>706</v>
      </c>
      <c r="L47" s="416">
        <f>NORMSDIST((C$42-K47)/L$42)*100</f>
        <v>91.62066775849857</v>
      </c>
      <c r="M47" s="414" t="s">
        <v>1099</v>
      </c>
      <c r="N47" s="5"/>
      <c r="O47" s="255"/>
      <c r="P47" s="347"/>
      <c r="Q47" s="241"/>
      <c r="R47" s="241"/>
      <c r="S47" s="241"/>
      <c r="T47" s="241"/>
      <c r="U47" s="241"/>
      <c r="V47" s="241"/>
      <c r="W47" s="494">
        <f>SUM(Q47:T47)</f>
        <v>0</v>
      </c>
      <c r="X47" s="494">
        <f>SUM(Q47:V47)</f>
        <v>0</v>
      </c>
      <c r="Y47" s="494">
        <f>SUM(X47*1.4+P47)</f>
        <v>0</v>
      </c>
      <c r="Z47" s="494">
        <f>NORMSDIST((Q$42-Y47)/Z$42)*100</f>
        <v>100</v>
      </c>
      <c r="AA47" s="541" t="s">
        <v>338</v>
      </c>
    </row>
    <row r="48" spans="1:28" ht="20.100000000000001" customHeight="1">
      <c r="A48" s="417" t="s">
        <v>925</v>
      </c>
      <c r="B48" s="418">
        <v>240</v>
      </c>
      <c r="C48" s="415">
        <v>84</v>
      </c>
      <c r="D48" s="420">
        <v>48</v>
      </c>
      <c r="E48" s="420">
        <v>16</v>
      </c>
      <c r="F48" s="420">
        <v>48</v>
      </c>
      <c r="G48" s="420">
        <v>85</v>
      </c>
      <c r="H48" s="420">
        <v>88</v>
      </c>
      <c r="I48" s="416">
        <f t="shared" si="36"/>
        <v>196</v>
      </c>
      <c r="J48" s="416">
        <f t="shared" si="37"/>
        <v>369</v>
      </c>
      <c r="K48" s="416">
        <f>SUM(J48*1.4+B48)</f>
        <v>756.6</v>
      </c>
      <c r="L48" s="416">
        <f>NORMSDIST((C$42-K48)/L$42)*100</f>
        <v>64.356338290508589</v>
      </c>
      <c r="M48" s="414" t="s">
        <v>338</v>
      </c>
      <c r="N48" s="5"/>
      <c r="O48" s="255"/>
      <c r="P48" s="347"/>
      <c r="Q48" s="241"/>
      <c r="R48" s="241"/>
      <c r="S48" s="241"/>
      <c r="T48" s="241"/>
      <c r="U48" s="241"/>
      <c r="V48" s="241"/>
      <c r="W48" s="494">
        <f>SUM(Q48:T48)</f>
        <v>0</v>
      </c>
      <c r="X48" s="494">
        <f>SUM(Q48:V48)</f>
        <v>0</v>
      </c>
      <c r="Y48" s="494">
        <f>SUM(X48*1.4+P48)</f>
        <v>0</v>
      </c>
      <c r="Z48" s="494">
        <f>NORMSDIST((Q$42-Y48)/Z$42)*100</f>
        <v>100</v>
      </c>
      <c r="AA48" s="541" t="s">
        <v>338</v>
      </c>
      <c r="AB48" s="109"/>
    </row>
    <row r="49" spans="1:28" ht="20.100000000000001" customHeight="1">
      <c r="A49" s="52" t="s">
        <v>874</v>
      </c>
      <c r="B49" s="103">
        <v>300</v>
      </c>
      <c r="C49" s="494">
        <v>56</v>
      </c>
      <c r="D49" s="494">
        <v>37</v>
      </c>
      <c r="E49" s="494">
        <v>20</v>
      </c>
      <c r="F49" s="494">
        <v>44</v>
      </c>
      <c r="G49" s="494">
        <v>75</v>
      </c>
      <c r="H49" s="494">
        <v>87</v>
      </c>
      <c r="I49" s="494">
        <f t="shared" ref="I49" si="38">SUM(C49:F49)</f>
        <v>157</v>
      </c>
      <c r="J49" s="494">
        <f t="shared" si="37"/>
        <v>319</v>
      </c>
      <c r="K49" s="494">
        <f t="shared" ref="K49:K53" si="39">SUM(J49*1.4+B49)</f>
        <v>746.59999999999991</v>
      </c>
      <c r="L49" s="494">
        <f t="shared" ref="L49:L53" si="40">NORMSDIST((C$42-K49)/L$42)*100</f>
        <v>71.498251603115264</v>
      </c>
      <c r="M49" s="621" t="s">
        <v>349</v>
      </c>
      <c r="N49" s="5"/>
      <c r="O49" s="255"/>
      <c r="P49" s="347"/>
      <c r="Q49" s="241"/>
      <c r="R49" s="241"/>
      <c r="S49" s="241"/>
      <c r="T49" s="241"/>
      <c r="U49" s="241"/>
      <c r="V49" s="241"/>
      <c r="W49" s="494">
        <f>Q49+R49+S49+T49</f>
        <v>0</v>
      </c>
      <c r="X49" s="494">
        <f>U49+V49+W49</f>
        <v>0</v>
      </c>
      <c r="Y49" s="494">
        <f t="shared" ref="Y49:Y56" si="41">SUM(X49*1.4+P49)</f>
        <v>0</v>
      </c>
      <c r="Z49" s="494">
        <f t="shared" ref="Z49:Z56" si="42">NORMSDIST((Q$42-Y49)/Z$42)*100</f>
        <v>100</v>
      </c>
      <c r="AA49" s="541" t="s">
        <v>338</v>
      </c>
      <c r="AB49" s="96"/>
    </row>
    <row r="50" spans="1:28" ht="20.100000000000001" customHeight="1">
      <c r="A50" s="255"/>
      <c r="B50" s="347"/>
      <c r="C50" s="241"/>
      <c r="D50" s="241"/>
      <c r="E50" s="241"/>
      <c r="F50" s="241"/>
      <c r="G50" s="241"/>
      <c r="H50" s="241"/>
      <c r="I50" s="494">
        <f>C50+D50+E50+F50</f>
        <v>0</v>
      </c>
      <c r="J50" s="494">
        <f>G50+H50+I50</f>
        <v>0</v>
      </c>
      <c r="K50" s="494">
        <f t="shared" si="39"/>
        <v>0</v>
      </c>
      <c r="L50" s="494">
        <f t="shared" si="40"/>
        <v>100</v>
      </c>
      <c r="M50" s="541" t="s">
        <v>338</v>
      </c>
      <c r="N50" s="5"/>
      <c r="O50" s="255"/>
      <c r="P50" s="347"/>
      <c r="Q50" s="241"/>
      <c r="R50" s="241"/>
      <c r="S50" s="241"/>
      <c r="T50" s="241"/>
      <c r="U50" s="241"/>
      <c r="V50" s="241"/>
      <c r="W50" s="494">
        <f>Q50+R50+S50+T50</f>
        <v>0</v>
      </c>
      <c r="X50" s="494">
        <f>U50+V50+W50</f>
        <v>0</v>
      </c>
      <c r="Y50" s="494">
        <f t="shared" si="41"/>
        <v>0</v>
      </c>
      <c r="Z50" s="494">
        <f t="shared" si="42"/>
        <v>100</v>
      </c>
      <c r="AA50" s="541" t="s">
        <v>338</v>
      </c>
      <c r="AB50" s="96"/>
    </row>
    <row r="51" spans="1:28" ht="20.100000000000001" customHeight="1">
      <c r="A51" s="255"/>
      <c r="B51" s="347"/>
      <c r="C51" s="241"/>
      <c r="D51" s="241"/>
      <c r="E51" s="241"/>
      <c r="F51" s="241"/>
      <c r="G51" s="241"/>
      <c r="H51" s="241"/>
      <c r="I51" s="494">
        <f t="shared" ref="I51:I53" si="43">SUM(C51:F51)</f>
        <v>0</v>
      </c>
      <c r="J51" s="494">
        <f t="shared" ref="J51:J53" si="44">SUM(C51:H51)</f>
        <v>0</v>
      </c>
      <c r="K51" s="494">
        <f t="shared" si="39"/>
        <v>0</v>
      </c>
      <c r="L51" s="494">
        <f t="shared" si="40"/>
        <v>100</v>
      </c>
      <c r="M51" s="541" t="s">
        <v>338</v>
      </c>
      <c r="N51" s="5"/>
      <c r="O51" s="255"/>
      <c r="P51" s="347"/>
      <c r="Q51" s="241"/>
      <c r="R51" s="241"/>
      <c r="S51" s="241"/>
      <c r="T51" s="241"/>
      <c r="U51" s="241"/>
      <c r="V51" s="241"/>
      <c r="W51" s="494">
        <f t="shared" ref="W51:W56" si="45">SUM(Q51:T51)</f>
        <v>0</v>
      </c>
      <c r="X51" s="494">
        <f t="shared" ref="X51:X56" si="46">SUM(Q51:V51)</f>
        <v>0</v>
      </c>
      <c r="Y51" s="494">
        <f t="shared" si="41"/>
        <v>0</v>
      </c>
      <c r="Z51" s="494">
        <f t="shared" si="42"/>
        <v>100</v>
      </c>
      <c r="AA51" s="541" t="s">
        <v>338</v>
      </c>
    </row>
    <row r="52" spans="1:28" ht="20.100000000000001" customHeight="1">
      <c r="A52" s="546"/>
      <c r="B52" s="258"/>
      <c r="C52" s="547"/>
      <c r="D52" s="494"/>
      <c r="E52" s="494"/>
      <c r="F52" s="494"/>
      <c r="G52" s="494"/>
      <c r="H52" s="494"/>
      <c r="I52" s="494">
        <f t="shared" si="43"/>
        <v>0</v>
      </c>
      <c r="J52" s="494">
        <f t="shared" si="44"/>
        <v>0</v>
      </c>
      <c r="K52" s="494">
        <f t="shared" si="39"/>
        <v>0</v>
      </c>
      <c r="L52" s="494">
        <f t="shared" si="40"/>
        <v>100</v>
      </c>
      <c r="M52" s="541" t="s">
        <v>338</v>
      </c>
      <c r="N52" s="5"/>
      <c r="O52" s="546"/>
      <c r="P52" s="258"/>
      <c r="Q52" s="547"/>
      <c r="R52" s="494"/>
      <c r="S52" s="494"/>
      <c r="T52" s="494"/>
      <c r="U52" s="494"/>
      <c r="V52" s="494"/>
      <c r="W52" s="494">
        <f t="shared" si="45"/>
        <v>0</v>
      </c>
      <c r="X52" s="494">
        <f t="shared" si="46"/>
        <v>0</v>
      </c>
      <c r="Y52" s="494">
        <f t="shared" si="41"/>
        <v>0</v>
      </c>
      <c r="Z52" s="494">
        <f t="shared" si="42"/>
        <v>100</v>
      </c>
      <c r="AA52" s="541" t="s">
        <v>338</v>
      </c>
    </row>
    <row r="53" spans="1:28" ht="20.100000000000001" customHeight="1">
      <c r="A53" s="546"/>
      <c r="B53" s="258"/>
      <c r="C53" s="547"/>
      <c r="D53" s="494"/>
      <c r="E53" s="494"/>
      <c r="F53" s="494"/>
      <c r="G53" s="494"/>
      <c r="H53" s="494"/>
      <c r="I53" s="494">
        <f t="shared" si="43"/>
        <v>0</v>
      </c>
      <c r="J53" s="494">
        <f t="shared" si="44"/>
        <v>0</v>
      </c>
      <c r="K53" s="494">
        <f t="shared" si="39"/>
        <v>0</v>
      </c>
      <c r="L53" s="494">
        <f t="shared" si="40"/>
        <v>100</v>
      </c>
      <c r="M53" s="541" t="s">
        <v>338</v>
      </c>
      <c r="N53" s="5"/>
      <c r="O53" s="546"/>
      <c r="P53" s="258"/>
      <c r="Q53" s="547"/>
      <c r="R53" s="494"/>
      <c r="S53" s="494"/>
      <c r="T53" s="494"/>
      <c r="U53" s="494"/>
      <c r="V53" s="494"/>
      <c r="W53" s="494">
        <f t="shared" si="45"/>
        <v>0</v>
      </c>
      <c r="X53" s="494">
        <f t="shared" si="46"/>
        <v>0</v>
      </c>
      <c r="Y53" s="494">
        <f t="shared" si="41"/>
        <v>0</v>
      </c>
      <c r="Z53" s="494">
        <f t="shared" si="42"/>
        <v>100</v>
      </c>
      <c r="AA53" s="541" t="s">
        <v>338</v>
      </c>
    </row>
    <row r="54" spans="1:28" ht="20.100000000000001" customHeight="1">
      <c r="A54" s="345" t="s">
        <v>150</v>
      </c>
      <c r="B54" s="346">
        <v>281</v>
      </c>
      <c r="C54" s="45">
        <v>71</v>
      </c>
      <c r="D54" s="45">
        <v>73</v>
      </c>
      <c r="E54" s="45">
        <v>16</v>
      </c>
      <c r="F54" s="45">
        <v>64</v>
      </c>
      <c r="G54" s="45">
        <v>90</v>
      </c>
      <c r="H54" s="45">
        <v>88</v>
      </c>
      <c r="I54" s="95">
        <f>SUM(C54:F54)</f>
        <v>224</v>
      </c>
      <c r="J54" s="95">
        <f>SUM(C54:H54)</f>
        <v>402</v>
      </c>
      <c r="K54" s="95">
        <f>SUM(J54*1.4+B54)</f>
        <v>843.8</v>
      </c>
      <c r="L54" s="95">
        <f>NORMSDIST((C$42-K54)/L$42)*100</f>
        <v>8.4410816633790606</v>
      </c>
      <c r="M54" s="94" t="s">
        <v>338</v>
      </c>
      <c r="N54" s="5"/>
      <c r="O54" s="13"/>
      <c r="P54" s="227"/>
      <c r="Q54" s="494"/>
      <c r="R54" s="494"/>
      <c r="S54" s="494"/>
      <c r="T54" s="494"/>
      <c r="U54" s="494"/>
      <c r="V54" s="494"/>
      <c r="W54" s="494">
        <f t="shared" si="45"/>
        <v>0</v>
      </c>
      <c r="X54" s="494">
        <f t="shared" si="46"/>
        <v>0</v>
      </c>
      <c r="Y54" s="494">
        <f>SUM(X54*1.4+P54)</f>
        <v>0</v>
      </c>
      <c r="Z54" s="494">
        <f>NORMSDIST((Q$42-Y54)/Z$42)*100</f>
        <v>100</v>
      </c>
      <c r="AA54" s="13"/>
    </row>
    <row r="55" spans="1:28" ht="20.100000000000001" customHeight="1">
      <c r="A55" s="345" t="s">
        <v>152</v>
      </c>
      <c r="B55" s="346">
        <v>286</v>
      </c>
      <c r="C55" s="45">
        <v>79</v>
      </c>
      <c r="D55" s="45">
        <v>79</v>
      </c>
      <c r="E55" s="45">
        <v>20</v>
      </c>
      <c r="F55" s="45">
        <v>56</v>
      </c>
      <c r="G55" s="45">
        <v>90</v>
      </c>
      <c r="H55" s="45">
        <v>88</v>
      </c>
      <c r="I55" s="95">
        <f>SUM(C55:F55)</f>
        <v>234</v>
      </c>
      <c r="J55" s="95">
        <f>SUM(C55:H55)</f>
        <v>412</v>
      </c>
      <c r="K55" s="95">
        <f>SUM(J55*1.4+B55)</f>
        <v>862.8</v>
      </c>
      <c r="L55" s="95">
        <f>NORMSDIST((C$42-K55)/L$42)*100</f>
        <v>3.9544204280853235</v>
      </c>
      <c r="M55" s="94" t="s">
        <v>338</v>
      </c>
      <c r="N55" s="5"/>
      <c r="O55" s="13"/>
      <c r="P55" s="227"/>
      <c r="Q55" s="494"/>
      <c r="R55" s="494"/>
      <c r="S55" s="494"/>
      <c r="T55" s="494"/>
      <c r="U55" s="494"/>
      <c r="V55" s="494"/>
      <c r="W55" s="494">
        <f t="shared" si="45"/>
        <v>0</v>
      </c>
      <c r="X55" s="494">
        <f t="shared" si="46"/>
        <v>0</v>
      </c>
      <c r="Y55" s="494">
        <f>SUM(X55*1.4+P55)</f>
        <v>0</v>
      </c>
      <c r="Z55" s="494">
        <f>NORMSDIST((Q$42-Y55)/Z$42)*100</f>
        <v>100</v>
      </c>
      <c r="AA55" s="13"/>
    </row>
    <row r="56" spans="1:28" ht="20.100000000000001" customHeight="1">
      <c r="A56" s="345" t="s">
        <v>153</v>
      </c>
      <c r="B56" s="346">
        <v>300</v>
      </c>
      <c r="C56" s="45">
        <v>83</v>
      </c>
      <c r="D56" s="45">
        <v>42</v>
      </c>
      <c r="E56" s="45">
        <v>16</v>
      </c>
      <c r="F56" s="45">
        <v>52</v>
      </c>
      <c r="G56" s="45">
        <v>70</v>
      </c>
      <c r="H56" s="45">
        <v>88</v>
      </c>
      <c r="I56" s="95">
        <f>SUM(C56:F56)</f>
        <v>193</v>
      </c>
      <c r="J56" s="95">
        <f>SUM(C56:H56)</f>
        <v>351</v>
      </c>
      <c r="K56" s="95">
        <f>SUM(J56*1.4+B56)</f>
        <v>791.4</v>
      </c>
      <c r="L56" s="95">
        <f>NORMSDIST((C$42-K56)/L$42)*100</f>
        <v>37.145583131173723</v>
      </c>
      <c r="M56" s="94" t="s">
        <v>338</v>
      </c>
      <c r="N56" s="5"/>
      <c r="O56" s="13"/>
      <c r="P56" s="227"/>
      <c r="Q56" s="228"/>
      <c r="R56" s="228"/>
      <c r="S56" s="228"/>
      <c r="T56" s="228"/>
      <c r="U56" s="228"/>
      <c r="V56" s="228"/>
      <c r="W56" s="228">
        <f t="shared" si="45"/>
        <v>0</v>
      </c>
      <c r="X56" s="228">
        <f t="shared" si="46"/>
        <v>0</v>
      </c>
      <c r="Y56" s="228">
        <f t="shared" si="41"/>
        <v>0</v>
      </c>
      <c r="Z56" s="228">
        <f t="shared" si="42"/>
        <v>100</v>
      </c>
      <c r="AA56" s="13"/>
    </row>
    <row r="57" spans="1:28" ht="20.100000000000001" customHeight="1">
      <c r="A57" s="345" t="s">
        <v>154</v>
      </c>
      <c r="B57" s="346">
        <v>281</v>
      </c>
      <c r="C57" s="45">
        <v>82</v>
      </c>
      <c r="D57" s="45">
        <v>73</v>
      </c>
      <c r="E57" s="45">
        <v>16</v>
      </c>
      <c r="F57" s="45">
        <v>52</v>
      </c>
      <c r="G57" s="45">
        <v>90</v>
      </c>
      <c r="H57" s="45">
        <v>92</v>
      </c>
      <c r="I57" s="95">
        <f>SUM(C57:F57)</f>
        <v>223</v>
      </c>
      <c r="J57" s="95">
        <f>SUM(C57:H57)</f>
        <v>405</v>
      </c>
      <c r="K57" s="95">
        <f>SUM(J57*1.4+B57)</f>
        <v>848</v>
      </c>
      <c r="L57" s="95">
        <f>NORMSDIST((C$42-K57)/L$42)*100</f>
        <v>7.2145036965893778</v>
      </c>
      <c r="M57" s="94" t="s">
        <v>338</v>
      </c>
      <c r="N57" s="7"/>
      <c r="O57" s="52"/>
      <c r="P57" s="228"/>
      <c r="Q57" s="231"/>
      <c r="R57" s="230"/>
      <c r="S57" s="228"/>
      <c r="T57" s="230"/>
      <c r="U57" s="230"/>
      <c r="V57" s="230"/>
      <c r="W57" s="230">
        <f t="shared" ref="W57:W62" si="47">SUM(Q57,R57,T57)</f>
        <v>0</v>
      </c>
      <c r="X57" s="230">
        <f t="shared" ref="X57:X62" si="48">SUM(Q57,R57,T57,U57,V57)</f>
        <v>0</v>
      </c>
      <c r="Y57" s="228">
        <f>SUM(X57*1.4+P57)</f>
        <v>0</v>
      </c>
      <c r="Z57" s="228">
        <f t="shared" ref="Z57:Z62" si="49">NORMSDIST((Q$42-Y57)/Z$42)*100</f>
        <v>100</v>
      </c>
      <c r="AA57" s="30" t="s">
        <v>338</v>
      </c>
      <c r="AB57" s="96"/>
    </row>
    <row r="58" spans="1:28" ht="20.100000000000001" customHeight="1">
      <c r="A58" s="345" t="s">
        <v>155</v>
      </c>
      <c r="B58" s="346">
        <v>290</v>
      </c>
      <c r="C58" s="45">
        <v>58</v>
      </c>
      <c r="D58" s="45">
        <v>72</v>
      </c>
      <c r="E58" s="45">
        <v>20</v>
      </c>
      <c r="F58" s="45">
        <v>48</v>
      </c>
      <c r="G58" s="45">
        <v>90</v>
      </c>
      <c r="H58" s="45">
        <v>80</v>
      </c>
      <c r="I58" s="95">
        <f>C58+D58+E58+F58</f>
        <v>198</v>
      </c>
      <c r="J58" s="95">
        <f>G58+H58+I58</f>
        <v>368</v>
      </c>
      <c r="K58" s="95">
        <f t="shared" ref="K58:K62" si="50">SUM(J58*1.4+B58)</f>
        <v>805.19999999999993</v>
      </c>
      <c r="L58" s="95">
        <f t="shared" ref="L58:L62" si="51">NORMSDIST((C$42-K58)/L$42)*100</f>
        <v>27.292182108578107</v>
      </c>
      <c r="M58" s="94" t="s">
        <v>338</v>
      </c>
      <c r="N58" s="7"/>
      <c r="O58" s="229"/>
      <c r="P58" s="231"/>
      <c r="Q58" s="231"/>
      <c r="R58" s="230"/>
      <c r="S58" s="228"/>
      <c r="T58" s="230"/>
      <c r="U58" s="230"/>
      <c r="V58" s="230"/>
      <c r="W58" s="230">
        <f t="shared" si="47"/>
        <v>0</v>
      </c>
      <c r="X58" s="230">
        <f t="shared" si="48"/>
        <v>0</v>
      </c>
      <c r="Y58" s="228">
        <f>SUM(X58*1.4+P58)</f>
        <v>0</v>
      </c>
      <c r="Z58" s="228">
        <f t="shared" si="49"/>
        <v>100</v>
      </c>
      <c r="AA58" s="30" t="s">
        <v>338</v>
      </c>
      <c r="AB58" s="96"/>
    </row>
    <row r="59" spans="1:28" ht="20.100000000000001" customHeight="1">
      <c r="A59" s="345" t="s">
        <v>156</v>
      </c>
      <c r="B59" s="346">
        <v>300</v>
      </c>
      <c r="C59" s="45">
        <v>83</v>
      </c>
      <c r="D59" s="45">
        <v>74</v>
      </c>
      <c r="E59" s="45">
        <v>16</v>
      </c>
      <c r="F59" s="45">
        <v>56</v>
      </c>
      <c r="G59" s="45">
        <v>85</v>
      </c>
      <c r="H59" s="45">
        <v>96</v>
      </c>
      <c r="I59" s="95">
        <f>C59+D59+E59+F59</f>
        <v>229</v>
      </c>
      <c r="J59" s="95">
        <f>G59+H59+I59</f>
        <v>410</v>
      </c>
      <c r="K59" s="95">
        <f t="shared" si="50"/>
        <v>874</v>
      </c>
      <c r="L59" s="95">
        <f t="shared" si="51"/>
        <v>2.3851764341508512</v>
      </c>
      <c r="M59" s="94" t="s">
        <v>338</v>
      </c>
      <c r="N59" s="7"/>
      <c r="O59" s="249"/>
      <c r="P59" s="247"/>
      <c r="Q59" s="247"/>
      <c r="R59" s="247"/>
      <c r="S59" s="228"/>
      <c r="T59" s="247"/>
      <c r="U59" s="248"/>
      <c r="V59" s="248"/>
      <c r="W59" s="230">
        <f t="shared" si="47"/>
        <v>0</v>
      </c>
      <c r="X59" s="230">
        <f t="shared" si="48"/>
        <v>0</v>
      </c>
      <c r="Y59" s="230">
        <f>FIXED(X59*1.4,0)+P59</f>
        <v>0</v>
      </c>
      <c r="Z59" s="228">
        <f t="shared" si="49"/>
        <v>100</v>
      </c>
      <c r="AA59" s="30" t="s">
        <v>345</v>
      </c>
    </row>
    <row r="60" spans="1:28" ht="20.100000000000001" customHeight="1">
      <c r="A60" s="345" t="s">
        <v>157</v>
      </c>
      <c r="B60" s="346">
        <v>300</v>
      </c>
      <c r="C60" s="45">
        <v>85</v>
      </c>
      <c r="D60" s="45">
        <v>67</v>
      </c>
      <c r="E60" s="45">
        <v>16</v>
      </c>
      <c r="F60" s="45">
        <v>64</v>
      </c>
      <c r="G60" s="45">
        <v>95</v>
      </c>
      <c r="H60" s="45">
        <v>92</v>
      </c>
      <c r="I60" s="95">
        <f t="shared" ref="I60:I62" si="52">SUM(C60:F60)</f>
        <v>232</v>
      </c>
      <c r="J60" s="95">
        <f t="shared" ref="J60:J62" si="53">SUM(C60:H60)</f>
        <v>419</v>
      </c>
      <c r="K60" s="95">
        <f t="shared" si="50"/>
        <v>886.59999999999991</v>
      </c>
      <c r="L60" s="95">
        <f t="shared" si="51"/>
        <v>1.280748146647894</v>
      </c>
      <c r="M60" s="94" t="s">
        <v>338</v>
      </c>
      <c r="N60" s="5"/>
      <c r="O60" s="249"/>
      <c r="P60" s="247"/>
      <c r="Q60" s="247"/>
      <c r="R60" s="247"/>
      <c r="S60" s="228"/>
      <c r="T60" s="247"/>
      <c r="U60" s="248"/>
      <c r="V60" s="248"/>
      <c r="W60" s="230">
        <f t="shared" si="47"/>
        <v>0</v>
      </c>
      <c r="X60" s="230">
        <f t="shared" si="48"/>
        <v>0</v>
      </c>
      <c r="Y60" s="230">
        <f>FIXED(X60*1.4,0)+P60</f>
        <v>0</v>
      </c>
      <c r="Z60" s="228">
        <f t="shared" si="49"/>
        <v>100</v>
      </c>
      <c r="AA60" s="30" t="s">
        <v>338</v>
      </c>
    </row>
    <row r="61" spans="1:28" ht="20.100000000000001" customHeight="1">
      <c r="A61" s="349" t="s">
        <v>229</v>
      </c>
      <c r="B61" s="352">
        <v>290</v>
      </c>
      <c r="C61" s="545">
        <v>75</v>
      </c>
      <c r="D61" s="95">
        <v>83</v>
      </c>
      <c r="E61" s="95">
        <v>20</v>
      </c>
      <c r="F61" s="95">
        <v>72</v>
      </c>
      <c r="G61" s="95">
        <v>85</v>
      </c>
      <c r="H61" s="95">
        <v>98</v>
      </c>
      <c r="I61" s="95">
        <f t="shared" si="52"/>
        <v>250</v>
      </c>
      <c r="J61" s="95">
        <f t="shared" si="53"/>
        <v>433</v>
      </c>
      <c r="K61" s="95">
        <f t="shared" si="50"/>
        <v>896.19999999999993</v>
      </c>
      <c r="L61" s="95">
        <f t="shared" si="51"/>
        <v>0.76753027432843945</v>
      </c>
      <c r="M61" s="94" t="s">
        <v>338</v>
      </c>
      <c r="N61" s="5"/>
      <c r="O61" s="249"/>
      <c r="P61" s="247"/>
      <c r="Q61" s="247"/>
      <c r="R61" s="247"/>
      <c r="S61" s="494"/>
      <c r="T61" s="247"/>
      <c r="U61" s="248"/>
      <c r="V61" s="248"/>
      <c r="W61" s="496">
        <f t="shared" si="47"/>
        <v>0</v>
      </c>
      <c r="X61" s="496">
        <f t="shared" si="48"/>
        <v>0</v>
      </c>
      <c r="Y61" s="496">
        <f>FIXED(X61*1.4,0)+P61</f>
        <v>0</v>
      </c>
      <c r="Z61" s="494">
        <f t="shared" si="49"/>
        <v>100</v>
      </c>
      <c r="AA61" s="30" t="s">
        <v>345</v>
      </c>
    </row>
    <row r="62" spans="1:28" ht="14.25">
      <c r="A62" s="349" t="s">
        <v>231</v>
      </c>
      <c r="B62" s="352">
        <v>290</v>
      </c>
      <c r="C62" s="545">
        <v>77</v>
      </c>
      <c r="D62" s="95">
        <v>64</v>
      </c>
      <c r="E62" s="95">
        <v>19</v>
      </c>
      <c r="F62" s="95">
        <v>56</v>
      </c>
      <c r="G62" s="95">
        <v>78</v>
      </c>
      <c r="H62" s="95">
        <v>92</v>
      </c>
      <c r="I62" s="95">
        <f t="shared" si="52"/>
        <v>216</v>
      </c>
      <c r="J62" s="95">
        <f t="shared" si="53"/>
        <v>386</v>
      </c>
      <c r="K62" s="95">
        <f t="shared" si="50"/>
        <v>830.4</v>
      </c>
      <c r="L62" s="95">
        <f t="shared" si="51"/>
        <v>13.393090794980198</v>
      </c>
      <c r="M62" s="94" t="s">
        <v>338</v>
      </c>
      <c r="N62" s="5"/>
      <c r="O62" s="249"/>
      <c r="P62" s="247"/>
      <c r="Q62" s="247"/>
      <c r="R62" s="247"/>
      <c r="S62" s="494"/>
      <c r="T62" s="247"/>
      <c r="U62" s="248"/>
      <c r="V62" s="248"/>
      <c r="W62" s="496">
        <f t="shared" si="47"/>
        <v>0</v>
      </c>
      <c r="X62" s="496">
        <f t="shared" si="48"/>
        <v>0</v>
      </c>
      <c r="Y62" s="496">
        <f>FIXED(X62*1.4,0)+P62</f>
        <v>0</v>
      </c>
      <c r="Z62" s="494">
        <f t="shared" si="49"/>
        <v>100</v>
      </c>
      <c r="AA62" s="30" t="s">
        <v>338</v>
      </c>
    </row>
    <row r="63" spans="1:28">
      <c r="N63" s="5"/>
    </row>
    <row r="64" spans="1:28">
      <c r="N64" s="5"/>
    </row>
    <row r="65" spans="13:27">
      <c r="N65" s="5"/>
    </row>
    <row r="66" spans="13:27">
      <c r="M66" s="7"/>
      <c r="N66" s="7"/>
      <c r="AA66" s="7"/>
    </row>
    <row r="67" spans="13:27">
      <c r="M67" s="7"/>
      <c r="N67" s="7"/>
      <c r="AA67" s="7"/>
    </row>
    <row r="76" spans="13:27">
      <c r="M76" s="7"/>
      <c r="N76" s="7"/>
      <c r="AA76" s="7"/>
    </row>
  </sheetData>
  <mergeCells count="14">
    <mergeCell ref="E44:F44"/>
    <mergeCell ref="S44:T44"/>
    <mergeCell ref="Q42:V42"/>
    <mergeCell ref="C42:H42"/>
    <mergeCell ref="A1:M1"/>
    <mergeCell ref="O1:AA1"/>
    <mergeCell ref="Q5:V5"/>
    <mergeCell ref="Q6:V6"/>
    <mergeCell ref="Q41:V41"/>
    <mergeCell ref="C6:H6"/>
    <mergeCell ref="C41:H41"/>
    <mergeCell ref="C5:H5"/>
    <mergeCell ref="E8:F8"/>
    <mergeCell ref="S8:T8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46:X47 W10:X12 W45:X45 W9:X9 W48:X51 W52:X53 I9:J20 I45:J48 I54:J56 I60:J62 I57:J57 I49:J49 I50 I28:J28" formulaRange="1"/>
    <ignoredError sqref="Y27 K32" formula="1"/>
    <ignoredError sqref="J50 I27:J27 I21:J22 I23:J26" formula="1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AB44"/>
  <sheetViews>
    <sheetView topLeftCell="A2" workbookViewId="0">
      <selection activeCell="O18" sqref="O18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44" t="s">
        <v>652</v>
      </c>
      <c r="C3" s="11" t="s">
        <v>595</v>
      </c>
      <c r="O3" s="392" t="s">
        <v>652</v>
      </c>
      <c r="Q3" s="11" t="s">
        <v>595</v>
      </c>
    </row>
    <row r="4" spans="1:28" ht="18.75" customHeight="1">
      <c r="B4" s="543"/>
      <c r="P4" s="391"/>
    </row>
    <row r="5" spans="1:28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43"/>
      <c r="C6" s="679">
        <v>750</v>
      </c>
      <c r="D6" s="680"/>
      <c r="E6" s="680"/>
      <c r="F6" s="680"/>
      <c r="G6" s="680"/>
      <c r="H6" s="681"/>
      <c r="I6" s="54">
        <v>1.89</v>
      </c>
      <c r="J6" s="54">
        <v>1.52</v>
      </c>
      <c r="K6" s="16">
        <f>(FIXED(1/J6,3))*100</f>
        <v>65.8</v>
      </c>
      <c r="L6" s="103">
        <v>50</v>
      </c>
      <c r="P6" s="391"/>
      <c r="Q6" s="679">
        <v>750</v>
      </c>
      <c r="R6" s="680"/>
      <c r="S6" s="680"/>
      <c r="T6" s="680"/>
      <c r="U6" s="680"/>
      <c r="V6" s="681"/>
      <c r="W6" s="54">
        <v>1.89</v>
      </c>
      <c r="X6" s="54">
        <v>1.52</v>
      </c>
      <c r="Y6" s="16">
        <f>(FIXED(1/X6,3))*100</f>
        <v>65.8</v>
      </c>
      <c r="Z6" s="103">
        <v>50</v>
      </c>
    </row>
    <row r="7" spans="1:28" ht="21.75" customHeight="1">
      <c r="E7" s="537" t="s">
        <v>78</v>
      </c>
      <c r="F7" s="537" t="s">
        <v>79</v>
      </c>
      <c r="N7" s="5"/>
      <c r="S7" s="375" t="s">
        <v>78</v>
      </c>
      <c r="T7" s="375" t="s">
        <v>79</v>
      </c>
    </row>
    <row r="8" spans="1:28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N8" s="7"/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2"/>
      <c r="B9" s="494"/>
      <c r="C9" s="494"/>
      <c r="D9" s="494"/>
      <c r="E9" s="494"/>
      <c r="F9" s="494"/>
      <c r="G9" s="494"/>
      <c r="H9" s="494"/>
      <c r="I9" s="103">
        <f>SUM(C9:F9)</f>
        <v>0</v>
      </c>
      <c r="J9" s="103">
        <f>SUM(C9:H9)</f>
        <v>0</v>
      </c>
      <c r="K9" s="103">
        <f t="shared" ref="K9:K12" si="0">SUM(J9*1.4+B9)</f>
        <v>0</v>
      </c>
      <c r="L9" s="103">
        <f t="shared" ref="L9:L12" si="1">NORMSDIST((C$6-K9)/L$6)*100</f>
        <v>100</v>
      </c>
      <c r="M9" s="538" t="s">
        <v>338</v>
      </c>
      <c r="N9" s="5"/>
      <c r="O9" s="52"/>
      <c r="P9" s="228"/>
      <c r="Q9" s="228"/>
      <c r="R9" s="228"/>
      <c r="S9" s="228"/>
      <c r="T9" s="228"/>
      <c r="U9" s="228"/>
      <c r="V9" s="228"/>
      <c r="W9" s="103">
        <f>SUM(Q9:T9)</f>
        <v>0</v>
      </c>
      <c r="X9" s="103">
        <f>SUM(Q9:V9)</f>
        <v>0</v>
      </c>
      <c r="Y9" s="103">
        <f t="shared" ref="Y9:Y14" si="2">SUM(X9*1.4+P9)</f>
        <v>0</v>
      </c>
      <c r="Z9" s="103">
        <f t="shared" ref="Z9:Z14" si="3">NORMSDIST((Q$6-Y9)/Z$6)*100</f>
        <v>100</v>
      </c>
      <c r="AA9" s="379" t="s">
        <v>338</v>
      </c>
    </row>
    <row r="10" spans="1:28" ht="20.100000000000001" customHeight="1">
      <c r="A10" s="495"/>
      <c r="B10" s="497"/>
      <c r="C10" s="496"/>
      <c r="D10" s="496"/>
      <c r="E10" s="496"/>
      <c r="F10" s="496"/>
      <c r="G10" s="496"/>
      <c r="H10" s="496"/>
      <c r="I10" s="494">
        <f>SUM(C10:F10)</f>
        <v>0</v>
      </c>
      <c r="J10" s="494">
        <f>SUM(C10:H10)</f>
        <v>0</v>
      </c>
      <c r="K10" s="494">
        <f t="shared" si="0"/>
        <v>0</v>
      </c>
      <c r="L10" s="494">
        <f t="shared" si="1"/>
        <v>100</v>
      </c>
      <c r="M10" s="621" t="s">
        <v>345</v>
      </c>
      <c r="N10" s="5"/>
      <c r="O10" s="495"/>
      <c r="P10" s="497"/>
      <c r="Q10" s="496"/>
      <c r="R10" s="496"/>
      <c r="S10" s="496"/>
      <c r="T10" s="496"/>
      <c r="U10" s="496"/>
      <c r="V10" s="496"/>
      <c r="W10" s="494">
        <f>SUM(Q10:T10)</f>
        <v>0</v>
      </c>
      <c r="X10" s="494">
        <f>SUM(Q10:V10)</f>
        <v>0</v>
      </c>
      <c r="Y10" s="494">
        <f t="shared" si="2"/>
        <v>0</v>
      </c>
      <c r="Z10" s="494">
        <f t="shared" si="3"/>
        <v>100</v>
      </c>
      <c r="AA10" s="541" t="s">
        <v>345</v>
      </c>
      <c r="AB10" s="23" t="s">
        <v>111</v>
      </c>
    </row>
    <row r="11" spans="1:28" ht="20.100000000000001" customHeight="1">
      <c r="A11" s="52"/>
      <c r="B11" s="494"/>
      <c r="C11" s="494"/>
      <c r="D11" s="494"/>
      <c r="E11" s="494"/>
      <c r="F11" s="494"/>
      <c r="G11" s="494"/>
      <c r="H11" s="494"/>
      <c r="I11" s="494">
        <f>SUM(C11:F11)</f>
        <v>0</v>
      </c>
      <c r="J11" s="494">
        <f>SUM(C11:H11)</f>
        <v>0</v>
      </c>
      <c r="K11" s="103">
        <f t="shared" si="0"/>
        <v>0</v>
      </c>
      <c r="L11" s="103">
        <f t="shared" si="1"/>
        <v>100</v>
      </c>
      <c r="M11" s="538" t="s">
        <v>338</v>
      </c>
      <c r="N11" s="5"/>
      <c r="O11" s="52"/>
      <c r="P11" s="228"/>
      <c r="Q11" s="228"/>
      <c r="R11" s="228"/>
      <c r="S11" s="228"/>
      <c r="T11" s="228"/>
      <c r="U11" s="228"/>
      <c r="V11" s="228"/>
      <c r="W11" s="228">
        <f>SUM(Q11:T11)</f>
        <v>0</v>
      </c>
      <c r="X11" s="228">
        <f>SUM(Q11:V11)</f>
        <v>0</v>
      </c>
      <c r="Y11" s="103">
        <f t="shared" si="2"/>
        <v>0</v>
      </c>
      <c r="Z11" s="103">
        <f t="shared" si="3"/>
        <v>100</v>
      </c>
      <c r="AA11" s="379" t="s">
        <v>338</v>
      </c>
    </row>
    <row r="12" spans="1:28" ht="20.100000000000001" customHeight="1">
      <c r="A12" s="52"/>
      <c r="B12" s="241"/>
      <c r="C12" s="497"/>
      <c r="D12" s="496"/>
      <c r="E12" s="494"/>
      <c r="F12" s="496"/>
      <c r="G12" s="496"/>
      <c r="H12" s="496"/>
      <c r="I12" s="496">
        <f>SUM(C12,D12,F12)</f>
        <v>0</v>
      </c>
      <c r="J12" s="496">
        <f>SUM(C12,D12,F12,G12,H12)</f>
        <v>0</v>
      </c>
      <c r="K12" s="103">
        <f t="shared" si="0"/>
        <v>0</v>
      </c>
      <c r="L12" s="103">
        <f t="shared" si="1"/>
        <v>100</v>
      </c>
      <c r="M12" s="2"/>
      <c r="N12" s="5"/>
      <c r="O12" s="52"/>
      <c r="P12" s="241"/>
      <c r="Q12" s="231"/>
      <c r="R12" s="230"/>
      <c r="S12" s="228"/>
      <c r="T12" s="230"/>
      <c r="U12" s="230"/>
      <c r="V12" s="230"/>
      <c r="W12" s="230">
        <f>SUM(Q12,R12,T12)</f>
        <v>0</v>
      </c>
      <c r="X12" s="230">
        <f>SUM(Q12,R12,T12,U12,V12)</f>
        <v>0</v>
      </c>
      <c r="Y12" s="103">
        <f t="shared" si="2"/>
        <v>0</v>
      </c>
      <c r="Z12" s="103">
        <f t="shared" si="3"/>
        <v>100</v>
      </c>
      <c r="AA12" s="2"/>
    </row>
    <row r="13" spans="1:28" ht="20.100000000000001" customHeight="1">
      <c r="A13" s="67" t="s">
        <v>21</v>
      </c>
      <c r="B13" s="95">
        <v>276</v>
      </c>
      <c r="C13" s="95">
        <v>76</v>
      </c>
      <c r="D13" s="95">
        <v>64</v>
      </c>
      <c r="E13" s="95">
        <v>16</v>
      </c>
      <c r="F13" s="95">
        <v>46</v>
      </c>
      <c r="G13" s="95">
        <v>92</v>
      </c>
      <c r="H13" s="95">
        <v>76</v>
      </c>
      <c r="I13" s="95">
        <f>SUM(C13:F13)</f>
        <v>202</v>
      </c>
      <c r="J13" s="95">
        <f>SUM(C13:H13)</f>
        <v>370</v>
      </c>
      <c r="K13" s="95">
        <f t="shared" ref="K13:K14" si="4">SUM(J13*1.4+B13)</f>
        <v>794</v>
      </c>
      <c r="L13" s="95">
        <f t="shared" ref="L13:L14" si="5">NORMSDIST((C$6-K13)/L$6)*100</f>
        <v>18.942965477671212</v>
      </c>
      <c r="M13" s="94" t="s">
        <v>338</v>
      </c>
      <c r="N13" s="5"/>
      <c r="O13" s="77"/>
      <c r="P13" s="64"/>
      <c r="Q13" s="231"/>
      <c r="R13" s="230"/>
      <c r="S13" s="228"/>
      <c r="T13" s="230"/>
      <c r="U13" s="230"/>
      <c r="V13" s="230"/>
      <c r="W13" s="230">
        <f>SUM(Q13,R13,T13)</f>
        <v>0</v>
      </c>
      <c r="X13" s="230">
        <f>SUM(Q13,R13,T13,U13,V13)</f>
        <v>0</v>
      </c>
      <c r="Y13" s="103">
        <f t="shared" si="2"/>
        <v>0</v>
      </c>
      <c r="Z13" s="103">
        <f t="shared" si="3"/>
        <v>100</v>
      </c>
      <c r="AA13" s="2"/>
    </row>
    <row r="14" spans="1:28" ht="20.100000000000001" customHeight="1">
      <c r="A14" s="34" t="s">
        <v>110</v>
      </c>
      <c r="B14" s="46">
        <v>253</v>
      </c>
      <c r="C14" s="15">
        <v>45</v>
      </c>
      <c r="D14" s="15">
        <v>59</v>
      </c>
      <c r="E14" s="15">
        <v>12</v>
      </c>
      <c r="F14" s="15">
        <v>46</v>
      </c>
      <c r="G14" s="15">
        <v>80</v>
      </c>
      <c r="H14" s="15">
        <v>78</v>
      </c>
      <c r="I14" s="95">
        <f>SUM(C14:F14)</f>
        <v>162</v>
      </c>
      <c r="J14" s="95">
        <f>SUM(C14:H14)</f>
        <v>320</v>
      </c>
      <c r="K14" s="95">
        <f t="shared" si="4"/>
        <v>701</v>
      </c>
      <c r="L14" s="95">
        <f t="shared" si="5"/>
        <v>83.645694067230764</v>
      </c>
      <c r="M14" s="94" t="s">
        <v>345</v>
      </c>
      <c r="N14" s="7"/>
      <c r="O14" s="52"/>
      <c r="P14" s="228"/>
      <c r="Q14" s="231"/>
      <c r="R14" s="230"/>
      <c r="S14" s="228"/>
      <c r="T14" s="230"/>
      <c r="U14" s="230"/>
      <c r="V14" s="230"/>
      <c r="W14" s="230">
        <f>SUM(Q14,R14,T14)</f>
        <v>0</v>
      </c>
      <c r="X14" s="230">
        <f>SUM(Q14,R14,T14,U14,V14)</f>
        <v>0</v>
      </c>
      <c r="Y14" s="228">
        <f t="shared" si="2"/>
        <v>0</v>
      </c>
      <c r="Z14" s="228">
        <f t="shared" si="3"/>
        <v>100</v>
      </c>
      <c r="AA14" s="30" t="s">
        <v>338</v>
      </c>
      <c r="AB14" s="96"/>
    </row>
    <row r="15" spans="1:28" ht="20.100000000000001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47"/>
      <c r="M15" s="19"/>
      <c r="N15" s="5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47"/>
      <c r="AA15" s="19"/>
    </row>
    <row r="16" spans="1:28" ht="18.75" customHeight="1">
      <c r="A16" s="171" t="s">
        <v>653</v>
      </c>
      <c r="B16" s="19"/>
      <c r="C16" s="48" t="s">
        <v>595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5"/>
      <c r="O16" s="171" t="s">
        <v>653</v>
      </c>
      <c r="P16" s="19"/>
      <c r="Q16" s="48" t="s">
        <v>595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8.75" customHeight="1">
      <c r="A17" s="19"/>
      <c r="B17" s="5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5"/>
      <c r="O17" s="19"/>
      <c r="P17" s="50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8.75" customHeight="1">
      <c r="A18" s="19"/>
      <c r="B18" s="50"/>
      <c r="C18" s="666" t="s">
        <v>644</v>
      </c>
      <c r="D18" s="667"/>
      <c r="E18" s="667"/>
      <c r="F18" s="667"/>
      <c r="G18" s="667"/>
      <c r="H18" s="668"/>
      <c r="I18" s="541" t="s">
        <v>571</v>
      </c>
      <c r="J18" s="541" t="s">
        <v>572</v>
      </c>
      <c r="K18" s="541" t="s">
        <v>643</v>
      </c>
      <c r="L18" s="541" t="s">
        <v>328</v>
      </c>
      <c r="M18" s="19"/>
      <c r="O18" s="19"/>
      <c r="P18" s="50"/>
      <c r="Q18" s="666" t="s">
        <v>644</v>
      </c>
      <c r="R18" s="667"/>
      <c r="S18" s="667"/>
      <c r="T18" s="667"/>
      <c r="U18" s="667"/>
      <c r="V18" s="668"/>
      <c r="W18" s="243" t="s">
        <v>571</v>
      </c>
      <c r="X18" s="243" t="s">
        <v>572</v>
      </c>
      <c r="Y18" s="243" t="s">
        <v>643</v>
      </c>
      <c r="Z18" s="243" t="s">
        <v>328</v>
      </c>
      <c r="AA18" s="19"/>
    </row>
    <row r="19" spans="1:27" ht="18.75" customHeight="1">
      <c r="A19" s="19"/>
      <c r="B19" s="50"/>
      <c r="C19" s="679">
        <v>736</v>
      </c>
      <c r="D19" s="680"/>
      <c r="E19" s="680"/>
      <c r="F19" s="680"/>
      <c r="G19" s="680"/>
      <c r="H19" s="681"/>
      <c r="I19" s="54">
        <v>1.71</v>
      </c>
      <c r="J19" s="54">
        <v>1.51</v>
      </c>
      <c r="K19" s="16">
        <f>(FIXED(1/J19,3))*100</f>
        <v>66.2</v>
      </c>
      <c r="L19" s="103">
        <v>50</v>
      </c>
      <c r="M19" s="19"/>
      <c r="N19" s="5"/>
      <c r="O19" s="19"/>
      <c r="P19" s="50"/>
      <c r="Q19" s="679">
        <v>736</v>
      </c>
      <c r="R19" s="680"/>
      <c r="S19" s="680"/>
      <c r="T19" s="680"/>
      <c r="U19" s="680"/>
      <c r="V19" s="681"/>
      <c r="W19" s="54">
        <v>1.71</v>
      </c>
      <c r="X19" s="54">
        <v>1.51</v>
      </c>
      <c r="Y19" s="16">
        <f>(FIXED(1/X19,3))*100</f>
        <v>66.2</v>
      </c>
      <c r="Z19" s="103">
        <v>50</v>
      </c>
      <c r="AA19" s="19"/>
    </row>
    <row r="20" spans="1:27" ht="21.75" customHeight="1">
      <c r="A20" s="19"/>
      <c r="B20" s="19"/>
      <c r="C20" s="19"/>
      <c r="D20" s="19"/>
      <c r="E20" s="51" t="s">
        <v>78</v>
      </c>
      <c r="F20" s="51" t="s">
        <v>79</v>
      </c>
      <c r="G20" s="19"/>
      <c r="H20" s="19"/>
      <c r="I20" s="19"/>
      <c r="J20" s="19"/>
      <c r="K20" s="19"/>
      <c r="L20" s="19"/>
      <c r="M20" s="19"/>
      <c r="N20" s="5"/>
      <c r="O20" s="19"/>
      <c r="P20" s="19"/>
      <c r="Q20" s="19"/>
      <c r="R20" s="19"/>
      <c r="S20" s="51" t="s">
        <v>78</v>
      </c>
      <c r="T20" s="51" t="s">
        <v>79</v>
      </c>
      <c r="U20" s="19"/>
      <c r="V20" s="19"/>
      <c r="W20" s="19"/>
      <c r="X20" s="19"/>
      <c r="Y20" s="19"/>
      <c r="Z20" s="19"/>
      <c r="AA20" s="19"/>
    </row>
    <row r="21" spans="1:27" ht="20.100000000000001" customHeight="1">
      <c r="A21" s="541" t="s">
        <v>80</v>
      </c>
      <c r="B21" s="541" t="s">
        <v>81</v>
      </c>
      <c r="C21" s="541" t="s">
        <v>82</v>
      </c>
      <c r="D21" s="541" t="s">
        <v>83</v>
      </c>
      <c r="E21" s="666" t="s">
        <v>84</v>
      </c>
      <c r="F21" s="668"/>
      <c r="G21" s="541" t="s">
        <v>85</v>
      </c>
      <c r="H21" s="541" t="s">
        <v>86</v>
      </c>
      <c r="I21" s="541" t="s">
        <v>87</v>
      </c>
      <c r="J21" s="541" t="s">
        <v>88</v>
      </c>
      <c r="K21" s="541" t="s">
        <v>318</v>
      </c>
      <c r="L21" s="541" t="s">
        <v>319</v>
      </c>
      <c r="M21" s="541" t="s">
        <v>645</v>
      </c>
      <c r="N21" s="7"/>
      <c r="O21" s="243" t="s">
        <v>80</v>
      </c>
      <c r="P21" s="243" t="s">
        <v>81</v>
      </c>
      <c r="Q21" s="243" t="s">
        <v>82</v>
      </c>
      <c r="R21" s="243" t="s">
        <v>83</v>
      </c>
      <c r="S21" s="666" t="s">
        <v>84</v>
      </c>
      <c r="T21" s="668"/>
      <c r="U21" s="243" t="s">
        <v>85</v>
      </c>
      <c r="V21" s="243" t="s">
        <v>86</v>
      </c>
      <c r="W21" s="243" t="s">
        <v>87</v>
      </c>
      <c r="X21" s="243" t="s">
        <v>88</v>
      </c>
      <c r="Y21" s="243" t="s">
        <v>318</v>
      </c>
      <c r="Z21" s="243" t="s">
        <v>319</v>
      </c>
      <c r="AA21" s="243" t="s">
        <v>645</v>
      </c>
    </row>
    <row r="22" spans="1:27" ht="20.100000000000001" customHeight="1">
      <c r="A22" s="52" t="s">
        <v>875</v>
      </c>
      <c r="B22" s="494">
        <v>286</v>
      </c>
      <c r="C22" s="494">
        <v>70</v>
      </c>
      <c r="D22" s="494">
        <v>52</v>
      </c>
      <c r="E22" s="494">
        <v>16</v>
      </c>
      <c r="F22" s="494">
        <v>24</v>
      </c>
      <c r="G22" s="494">
        <v>83</v>
      </c>
      <c r="H22" s="494">
        <v>74</v>
      </c>
      <c r="I22" s="494">
        <f t="shared" ref="I22:I23" si="6">SUM(C22:F22)</f>
        <v>162</v>
      </c>
      <c r="J22" s="494">
        <f t="shared" ref="J22:J23" si="7">SUM(C22:H22)</f>
        <v>319</v>
      </c>
      <c r="K22" s="494">
        <f t="shared" ref="K22:K27" si="8">SUM(J22*1.4+B22)</f>
        <v>732.59999999999991</v>
      </c>
      <c r="L22" s="494">
        <f t="shared" ref="L22:L27" si="9">NORMSDIST((C$19-K22)/L$19)*100</f>
        <v>52.710718285702349</v>
      </c>
      <c r="M22" s="618" t="s">
        <v>338</v>
      </c>
      <c r="N22" s="7"/>
      <c r="O22" s="243"/>
      <c r="P22" s="228"/>
      <c r="Q22" s="228"/>
      <c r="R22" s="228"/>
      <c r="S22" s="228"/>
      <c r="T22" s="228"/>
      <c r="U22" s="228"/>
      <c r="V22" s="228"/>
      <c r="W22" s="228">
        <f>SUM(Q22:T22)</f>
        <v>0</v>
      </c>
      <c r="X22" s="228">
        <f>SUM(Q22:V22)</f>
        <v>0</v>
      </c>
      <c r="Y22" s="228">
        <f t="shared" ref="Y22:Y27" si="10">SUM(X22*1.4+P22)</f>
        <v>0</v>
      </c>
      <c r="Z22" s="228">
        <f t="shared" ref="Z22:Z27" si="11">NORMSDIST((Q$19-Y22)/Z$19)*100</f>
        <v>100</v>
      </c>
      <c r="AA22" s="243"/>
    </row>
    <row r="23" spans="1:27" ht="20.100000000000001" customHeight="1">
      <c r="A23" s="52" t="s">
        <v>876</v>
      </c>
      <c r="B23" s="494">
        <v>272</v>
      </c>
      <c r="C23" s="494">
        <v>66</v>
      </c>
      <c r="D23" s="494">
        <v>68</v>
      </c>
      <c r="E23" s="494">
        <v>20</v>
      </c>
      <c r="F23" s="494">
        <v>40</v>
      </c>
      <c r="G23" s="494">
        <v>73</v>
      </c>
      <c r="H23" s="494">
        <v>88</v>
      </c>
      <c r="I23" s="494">
        <f t="shared" si="6"/>
        <v>194</v>
      </c>
      <c r="J23" s="494">
        <f t="shared" si="7"/>
        <v>355</v>
      </c>
      <c r="K23" s="494">
        <f t="shared" si="8"/>
        <v>769</v>
      </c>
      <c r="L23" s="494">
        <f t="shared" si="9"/>
        <v>25.462691467133613</v>
      </c>
      <c r="M23" s="618" t="s">
        <v>338</v>
      </c>
      <c r="N23" s="5"/>
      <c r="O23" s="13"/>
      <c r="P23" s="227"/>
      <c r="Q23" s="228"/>
      <c r="R23" s="228"/>
      <c r="S23" s="228"/>
      <c r="T23" s="228"/>
      <c r="U23" s="228"/>
      <c r="V23" s="228"/>
      <c r="W23" s="228">
        <f>SUM(Q23:T23)</f>
        <v>0</v>
      </c>
      <c r="X23" s="228">
        <f>SUM(Q23:V23)</f>
        <v>0</v>
      </c>
      <c r="Y23" s="228">
        <f t="shared" si="10"/>
        <v>0</v>
      </c>
      <c r="Z23" s="228">
        <f t="shared" si="11"/>
        <v>100</v>
      </c>
      <c r="AA23" s="13"/>
    </row>
    <row r="24" spans="1:27" ht="20.100000000000001" customHeight="1">
      <c r="A24" s="13"/>
      <c r="B24" s="227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 t="shared" si="8"/>
        <v>0</v>
      </c>
      <c r="L24" s="494">
        <f t="shared" si="9"/>
        <v>100</v>
      </c>
      <c r="M24" s="13"/>
      <c r="N24" s="5"/>
      <c r="O24" s="13"/>
      <c r="P24" s="227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 t="shared" si="10"/>
        <v>0</v>
      </c>
      <c r="Z24" s="228">
        <f t="shared" si="11"/>
        <v>100</v>
      </c>
      <c r="AA24" s="13"/>
    </row>
    <row r="25" spans="1:27" ht="20.100000000000001" customHeight="1">
      <c r="A25" s="13"/>
      <c r="B25" s="227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 t="shared" si="8"/>
        <v>0</v>
      </c>
      <c r="L25" s="494">
        <f t="shared" si="9"/>
        <v>100</v>
      </c>
      <c r="M25" s="13"/>
      <c r="N25" s="5"/>
      <c r="O25" s="13"/>
      <c r="P25" s="227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 t="shared" si="10"/>
        <v>0</v>
      </c>
      <c r="Z25" s="228">
        <f t="shared" si="11"/>
        <v>100</v>
      </c>
      <c r="AA25" s="13"/>
    </row>
    <row r="26" spans="1:27" ht="20.100000000000001" customHeight="1">
      <c r="A26" s="13"/>
      <c r="B26" s="227"/>
      <c r="C26" s="494"/>
      <c r="D26" s="494"/>
      <c r="E26" s="494"/>
      <c r="F26" s="494"/>
      <c r="G26" s="494"/>
      <c r="H26" s="494"/>
      <c r="I26" s="494">
        <f>SUM(C26:F26)</f>
        <v>0</v>
      </c>
      <c r="J26" s="494">
        <f>SUM(C26:H26)</f>
        <v>0</v>
      </c>
      <c r="K26" s="494">
        <f t="shared" si="8"/>
        <v>0</v>
      </c>
      <c r="L26" s="494">
        <f t="shared" si="9"/>
        <v>100</v>
      </c>
      <c r="M26" s="13"/>
      <c r="N26" s="5"/>
      <c r="O26" s="13"/>
      <c r="P26" s="227"/>
      <c r="Q26" s="228"/>
      <c r="R26" s="228"/>
      <c r="S26" s="228"/>
      <c r="T26" s="228"/>
      <c r="U26" s="228"/>
      <c r="V26" s="228"/>
      <c r="W26" s="228">
        <f>SUM(Q26:T26)</f>
        <v>0</v>
      </c>
      <c r="X26" s="228">
        <f>SUM(Q26:V26)</f>
        <v>0</v>
      </c>
      <c r="Y26" s="228">
        <f t="shared" si="10"/>
        <v>0</v>
      </c>
      <c r="Z26" s="228">
        <f t="shared" si="11"/>
        <v>100</v>
      </c>
      <c r="AA26" s="13"/>
    </row>
    <row r="27" spans="1:27" ht="20.100000000000001" customHeight="1">
      <c r="A27" s="77"/>
      <c r="B27" s="64"/>
      <c r="C27" s="497"/>
      <c r="D27" s="496"/>
      <c r="E27" s="494"/>
      <c r="F27" s="496"/>
      <c r="G27" s="496"/>
      <c r="H27" s="496"/>
      <c r="I27" s="496">
        <f>SUM(C27,D27,F27)</f>
        <v>0</v>
      </c>
      <c r="J27" s="496">
        <f>SUM(C27,D27,F27,G27,H27)</f>
        <v>0</v>
      </c>
      <c r="K27" s="494">
        <f t="shared" si="8"/>
        <v>0</v>
      </c>
      <c r="L27" s="494">
        <f t="shared" si="9"/>
        <v>100</v>
      </c>
      <c r="M27" s="30" t="s">
        <v>345</v>
      </c>
      <c r="N27" s="7"/>
      <c r="O27" s="77"/>
      <c r="P27" s="64"/>
      <c r="Q27" s="231"/>
      <c r="R27" s="230"/>
      <c r="S27" s="228"/>
      <c r="T27" s="230"/>
      <c r="U27" s="230"/>
      <c r="V27" s="230"/>
      <c r="W27" s="230">
        <f>SUM(Q27,R27,T27)</f>
        <v>0</v>
      </c>
      <c r="X27" s="230">
        <f>SUM(Q27,R27,T27,U27,V27)</f>
        <v>0</v>
      </c>
      <c r="Y27" s="228">
        <f t="shared" si="10"/>
        <v>0</v>
      </c>
      <c r="Z27" s="228">
        <f t="shared" si="11"/>
        <v>100</v>
      </c>
      <c r="AA27" s="30" t="s">
        <v>345</v>
      </c>
    </row>
    <row r="28" spans="1:27">
      <c r="B28" s="391"/>
      <c r="L28" s="391"/>
      <c r="N28" s="5"/>
      <c r="P28" s="391"/>
      <c r="Z28" s="391"/>
    </row>
    <row r="29" spans="1:27">
      <c r="B29" s="391"/>
      <c r="L29" s="391"/>
      <c r="N29" s="5"/>
      <c r="P29" s="391"/>
      <c r="Z29" s="391"/>
    </row>
    <row r="30" spans="1:27">
      <c r="N30" s="5"/>
    </row>
    <row r="31" spans="1:27">
      <c r="N31" s="5"/>
    </row>
    <row r="32" spans="1:27">
      <c r="N32" s="5"/>
    </row>
    <row r="33" spans="13:27">
      <c r="N33" s="5"/>
    </row>
    <row r="34" spans="13:27">
      <c r="M34" s="7"/>
      <c r="N34" s="7"/>
      <c r="AA34" s="7"/>
    </row>
    <row r="35" spans="13:27">
      <c r="M35" s="7"/>
      <c r="N35" s="7"/>
      <c r="AA35" s="7"/>
    </row>
    <row r="44" spans="13:27">
      <c r="M44" s="7"/>
      <c r="N44" s="7"/>
      <c r="AA44" s="7"/>
    </row>
  </sheetData>
  <mergeCells count="14">
    <mergeCell ref="E21:F21"/>
    <mergeCell ref="S21:T21"/>
    <mergeCell ref="A1:M1"/>
    <mergeCell ref="O1:AA1"/>
    <mergeCell ref="C5:H5"/>
    <mergeCell ref="Q5:V5"/>
    <mergeCell ref="C6:H6"/>
    <mergeCell ref="Q6:V6"/>
    <mergeCell ref="E8:F8"/>
    <mergeCell ref="S8:T8"/>
    <mergeCell ref="C18:H18"/>
    <mergeCell ref="Q18:V18"/>
    <mergeCell ref="C19:H19"/>
    <mergeCell ref="Q19:V19"/>
  </mergeCells>
  <phoneticPr fontId="9"/>
  <pageMargins left="0.7" right="0.7" top="0.75" bottom="0.75" header="0.3" footer="0.3"/>
  <ignoredErrors>
    <ignoredError sqref="W9:X11 I22:J23" formulaRange="1"/>
    <ignoredError sqref="I12:J12" formula="1"/>
    <ignoredError sqref="I13:J14" formula="1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AB91"/>
  <sheetViews>
    <sheetView topLeftCell="A43" zoomScaleNormal="100" workbookViewId="0">
      <selection activeCell="P62" sqref="P62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43" t="s">
        <v>654</v>
      </c>
      <c r="C3" s="11" t="s">
        <v>595</v>
      </c>
      <c r="O3" s="391" t="s">
        <v>654</v>
      </c>
      <c r="Q3" s="11" t="s">
        <v>595</v>
      </c>
    </row>
    <row r="4" spans="1:28" ht="18.75" customHeight="1">
      <c r="B4" s="543"/>
      <c r="P4" s="391"/>
    </row>
    <row r="5" spans="1:28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43"/>
      <c r="C6" s="679">
        <v>756</v>
      </c>
      <c r="D6" s="680"/>
      <c r="E6" s="680"/>
      <c r="F6" s="680"/>
      <c r="G6" s="680"/>
      <c r="H6" s="681"/>
      <c r="I6" s="54">
        <v>1.34</v>
      </c>
      <c r="J6" s="54">
        <v>1.25</v>
      </c>
      <c r="K6" s="16">
        <f>(FIXED(1/J6,3))*100</f>
        <v>80</v>
      </c>
      <c r="L6" s="103">
        <v>50</v>
      </c>
      <c r="P6" s="391"/>
      <c r="Q6" s="679">
        <v>756</v>
      </c>
      <c r="R6" s="680"/>
      <c r="S6" s="680"/>
      <c r="T6" s="680"/>
      <c r="U6" s="680"/>
      <c r="V6" s="681"/>
      <c r="W6" s="54">
        <v>1.34</v>
      </c>
      <c r="X6" s="54">
        <v>1.25</v>
      </c>
      <c r="Y6" s="16">
        <f>(FIXED(1/X6,3))*100</f>
        <v>80</v>
      </c>
      <c r="Z6" s="103">
        <v>50</v>
      </c>
    </row>
    <row r="7" spans="1:28" ht="21.75" customHeight="1">
      <c r="E7" s="537" t="s">
        <v>78</v>
      </c>
      <c r="F7" s="537" t="s">
        <v>79</v>
      </c>
      <c r="S7" s="375" t="s">
        <v>78</v>
      </c>
      <c r="T7" s="375" t="s">
        <v>79</v>
      </c>
    </row>
    <row r="8" spans="1:28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926</v>
      </c>
      <c r="B9" s="418">
        <v>226</v>
      </c>
      <c r="C9" s="415">
        <v>59</v>
      </c>
      <c r="D9" s="420">
        <v>69</v>
      </c>
      <c r="E9" s="420">
        <v>20</v>
      </c>
      <c r="F9" s="420">
        <v>64</v>
      </c>
      <c r="G9" s="420">
        <v>87</v>
      </c>
      <c r="H9" s="420">
        <v>67</v>
      </c>
      <c r="I9" s="416">
        <f t="shared" ref="I9:I16" si="0">SUM(C9:F9)</f>
        <v>212</v>
      </c>
      <c r="J9" s="416">
        <f t="shared" ref="J9:J17" si="1">SUM(C9:H9)</f>
        <v>366</v>
      </c>
      <c r="K9" s="416">
        <f t="shared" ref="K9" si="2">SUM(J9*1.4+B9)</f>
        <v>738.4</v>
      </c>
      <c r="L9" s="416">
        <f t="shared" ref="L9:L21" si="3">NORMSDIST((C$6-K9)/L$6)*100</f>
        <v>63.758086876243127</v>
      </c>
      <c r="M9" s="414" t="s">
        <v>338</v>
      </c>
      <c r="N9" s="19"/>
      <c r="O9" s="52"/>
      <c r="P9" s="494"/>
      <c r="Q9" s="494"/>
      <c r="R9" s="494"/>
      <c r="S9" s="494"/>
      <c r="T9" s="494"/>
      <c r="U9" s="494"/>
      <c r="V9" s="494"/>
      <c r="W9" s="494">
        <f t="shared" ref="W9:W14" si="4">SUM(Q9:T9)</f>
        <v>0</v>
      </c>
      <c r="X9" s="494">
        <f t="shared" ref="X9:X14" si="5">SUM(Q9:V9)</f>
        <v>0</v>
      </c>
      <c r="Y9" s="494">
        <f t="shared" ref="Y9:Y16" si="6">SUM(X9*1.4+P9)</f>
        <v>0</v>
      </c>
      <c r="Z9" s="494">
        <f t="shared" ref="Z9:Z15" si="7">NORMSDIST((Q$6-Y9)/Z$6)*100</f>
        <v>100</v>
      </c>
      <c r="AA9" s="541" t="s">
        <v>338</v>
      </c>
      <c r="AB9" s="109"/>
    </row>
    <row r="10" spans="1:28" ht="20.100000000000001" customHeight="1">
      <c r="A10" s="417" t="s">
        <v>927</v>
      </c>
      <c r="B10" s="418">
        <v>235</v>
      </c>
      <c r="C10" s="415">
        <v>61</v>
      </c>
      <c r="D10" s="420">
        <v>40</v>
      </c>
      <c r="E10" s="420">
        <v>12</v>
      </c>
      <c r="F10" s="420">
        <v>56</v>
      </c>
      <c r="G10" s="420">
        <v>55</v>
      </c>
      <c r="H10" s="420">
        <v>63</v>
      </c>
      <c r="I10" s="416">
        <f t="shared" si="0"/>
        <v>169</v>
      </c>
      <c r="J10" s="416">
        <f t="shared" si="1"/>
        <v>287</v>
      </c>
      <c r="K10" s="416">
        <f>SUM(J10*1.4+B10)</f>
        <v>636.79999999999995</v>
      </c>
      <c r="L10" s="416">
        <f t="shared" si="3"/>
        <v>99.14371988147272</v>
      </c>
      <c r="M10" s="414" t="s">
        <v>345</v>
      </c>
      <c r="N10" s="19"/>
      <c r="O10" s="52"/>
      <c r="P10" s="494"/>
      <c r="Q10" s="494"/>
      <c r="R10" s="494"/>
      <c r="S10" s="494"/>
      <c r="T10" s="494"/>
      <c r="U10" s="494"/>
      <c r="V10" s="551"/>
      <c r="W10" s="494">
        <f t="shared" si="4"/>
        <v>0</v>
      </c>
      <c r="X10" s="494">
        <f t="shared" si="5"/>
        <v>0</v>
      </c>
      <c r="Y10" s="494">
        <f>SUM(X10*1.4+P10)</f>
        <v>0</v>
      </c>
      <c r="Z10" s="494">
        <f t="shared" si="7"/>
        <v>100</v>
      </c>
      <c r="AA10" s="541" t="s">
        <v>338</v>
      </c>
      <c r="AB10" s="23"/>
    </row>
    <row r="11" spans="1:28" ht="20.100000000000001" customHeight="1">
      <c r="A11" s="417" t="s">
        <v>928</v>
      </c>
      <c r="B11" s="418">
        <v>244</v>
      </c>
      <c r="C11" s="415">
        <v>64</v>
      </c>
      <c r="D11" s="420">
        <v>48</v>
      </c>
      <c r="E11" s="420">
        <v>16</v>
      </c>
      <c r="F11" s="420">
        <v>52</v>
      </c>
      <c r="G11" s="420">
        <v>71</v>
      </c>
      <c r="H11" s="420">
        <v>72</v>
      </c>
      <c r="I11" s="416">
        <f t="shared" si="0"/>
        <v>180</v>
      </c>
      <c r="J11" s="416">
        <f t="shared" si="1"/>
        <v>323</v>
      </c>
      <c r="K11" s="416">
        <f t="shared" ref="K11:K21" si="8">SUM(J11*1.4+B11)</f>
        <v>696.2</v>
      </c>
      <c r="L11" s="416">
        <f t="shared" si="3"/>
        <v>88.415172046473444</v>
      </c>
      <c r="M11" s="414" t="s">
        <v>345</v>
      </c>
      <c r="N11" s="19"/>
      <c r="O11" s="52"/>
      <c r="P11" s="494"/>
      <c r="Q11" s="494"/>
      <c r="R11" s="494"/>
      <c r="S11" s="494"/>
      <c r="T11" s="494"/>
      <c r="U11" s="494"/>
      <c r="V11" s="494"/>
      <c r="W11" s="494">
        <f t="shared" si="4"/>
        <v>0</v>
      </c>
      <c r="X11" s="494">
        <f t="shared" si="5"/>
        <v>0</v>
      </c>
      <c r="Y11" s="494">
        <f t="shared" si="6"/>
        <v>0</v>
      </c>
      <c r="Z11" s="494">
        <f t="shared" si="7"/>
        <v>100</v>
      </c>
      <c r="AA11" s="541" t="s">
        <v>338</v>
      </c>
      <c r="AB11" s="109"/>
    </row>
    <row r="12" spans="1:28" ht="20.100000000000001" customHeight="1">
      <c r="A12" s="417" t="s">
        <v>929</v>
      </c>
      <c r="B12" s="418">
        <v>267</v>
      </c>
      <c r="C12" s="415">
        <v>73</v>
      </c>
      <c r="D12" s="420">
        <v>55</v>
      </c>
      <c r="E12" s="420">
        <v>8</v>
      </c>
      <c r="F12" s="420">
        <v>52</v>
      </c>
      <c r="G12" s="420">
        <v>84</v>
      </c>
      <c r="H12" s="420">
        <v>79</v>
      </c>
      <c r="I12" s="416">
        <f t="shared" si="0"/>
        <v>188</v>
      </c>
      <c r="J12" s="416">
        <f t="shared" si="1"/>
        <v>351</v>
      </c>
      <c r="K12" s="416">
        <f t="shared" si="8"/>
        <v>758.4</v>
      </c>
      <c r="L12" s="416">
        <f t="shared" si="3"/>
        <v>48.085812130423875</v>
      </c>
      <c r="M12" s="414" t="s">
        <v>338</v>
      </c>
      <c r="N12" s="19"/>
      <c r="O12" s="541"/>
      <c r="P12" s="496"/>
      <c r="Q12" s="496"/>
      <c r="R12" s="496"/>
      <c r="S12" s="496"/>
      <c r="T12" s="496"/>
      <c r="U12" s="496"/>
      <c r="V12" s="496"/>
      <c r="W12" s="494">
        <f t="shared" si="4"/>
        <v>0</v>
      </c>
      <c r="X12" s="494">
        <f t="shared" si="5"/>
        <v>0</v>
      </c>
      <c r="Y12" s="494">
        <f t="shared" si="6"/>
        <v>0</v>
      </c>
      <c r="Z12" s="494">
        <f t="shared" si="7"/>
        <v>100</v>
      </c>
      <c r="AA12" s="541" t="s">
        <v>338</v>
      </c>
      <c r="AB12" s="23"/>
    </row>
    <row r="13" spans="1:28" ht="20.100000000000001" customHeight="1">
      <c r="A13" s="417" t="s">
        <v>930</v>
      </c>
      <c r="B13" s="418">
        <v>235</v>
      </c>
      <c r="C13" s="415">
        <v>65</v>
      </c>
      <c r="D13" s="420">
        <v>63</v>
      </c>
      <c r="E13" s="420">
        <v>12</v>
      </c>
      <c r="F13" s="420">
        <v>48</v>
      </c>
      <c r="G13" s="420">
        <v>84</v>
      </c>
      <c r="H13" s="420">
        <v>80</v>
      </c>
      <c r="I13" s="416">
        <f t="shared" si="0"/>
        <v>188</v>
      </c>
      <c r="J13" s="416">
        <f t="shared" si="1"/>
        <v>352</v>
      </c>
      <c r="K13" s="416">
        <f t="shared" si="8"/>
        <v>727.8</v>
      </c>
      <c r="L13" s="416">
        <f t="shared" si="3"/>
        <v>71.362293392883686</v>
      </c>
      <c r="M13" s="414" t="s">
        <v>338</v>
      </c>
      <c r="N13" s="19"/>
      <c r="O13" s="255"/>
      <c r="P13" s="347"/>
      <c r="Q13" s="241"/>
      <c r="R13" s="241"/>
      <c r="S13" s="241"/>
      <c r="T13" s="241"/>
      <c r="U13" s="241"/>
      <c r="V13" s="241"/>
      <c r="W13" s="494">
        <f t="shared" si="4"/>
        <v>0</v>
      </c>
      <c r="X13" s="494">
        <f t="shared" si="5"/>
        <v>0</v>
      </c>
      <c r="Y13" s="494">
        <f t="shared" si="6"/>
        <v>0</v>
      </c>
      <c r="Z13" s="494">
        <f t="shared" si="7"/>
        <v>100</v>
      </c>
      <c r="AA13" s="541" t="s">
        <v>345</v>
      </c>
      <c r="AB13" s="23"/>
    </row>
    <row r="14" spans="1:28" ht="20.100000000000001" customHeight="1">
      <c r="A14" s="417" t="s">
        <v>931</v>
      </c>
      <c r="B14" s="418">
        <v>230</v>
      </c>
      <c r="C14" s="415">
        <v>71</v>
      </c>
      <c r="D14" s="420">
        <v>49</v>
      </c>
      <c r="E14" s="420">
        <v>16</v>
      </c>
      <c r="F14" s="420">
        <v>40</v>
      </c>
      <c r="G14" s="420">
        <v>93</v>
      </c>
      <c r="H14" s="420">
        <v>76</v>
      </c>
      <c r="I14" s="416">
        <f t="shared" si="0"/>
        <v>176</v>
      </c>
      <c r="J14" s="416">
        <f t="shared" si="1"/>
        <v>345</v>
      </c>
      <c r="K14" s="416">
        <f t="shared" si="8"/>
        <v>713</v>
      </c>
      <c r="L14" s="416">
        <f t="shared" si="3"/>
        <v>80.510547874819153</v>
      </c>
      <c r="M14" s="414" t="s">
        <v>1100</v>
      </c>
      <c r="N14" s="19"/>
      <c r="O14" s="255"/>
      <c r="P14" s="347"/>
      <c r="Q14" s="241"/>
      <c r="R14" s="241"/>
      <c r="S14" s="241"/>
      <c r="T14" s="241"/>
      <c r="U14" s="241"/>
      <c r="V14" s="241"/>
      <c r="W14" s="494">
        <f t="shared" si="4"/>
        <v>0</v>
      </c>
      <c r="X14" s="494">
        <f t="shared" si="5"/>
        <v>0</v>
      </c>
      <c r="Y14" s="494">
        <f t="shared" si="6"/>
        <v>0</v>
      </c>
      <c r="Z14" s="494">
        <f t="shared" si="7"/>
        <v>100</v>
      </c>
      <c r="AA14" s="541" t="s">
        <v>338</v>
      </c>
    </row>
    <row r="15" spans="1:28" ht="20.100000000000001" customHeight="1">
      <c r="A15" s="417" t="s">
        <v>932</v>
      </c>
      <c r="B15" s="418">
        <v>235</v>
      </c>
      <c r="C15" s="415">
        <v>38</v>
      </c>
      <c r="D15" s="420">
        <v>52</v>
      </c>
      <c r="E15" s="420">
        <v>16</v>
      </c>
      <c r="F15" s="420">
        <v>46</v>
      </c>
      <c r="G15" s="420">
        <v>65</v>
      </c>
      <c r="H15" s="420">
        <v>78</v>
      </c>
      <c r="I15" s="416">
        <f t="shared" si="0"/>
        <v>152</v>
      </c>
      <c r="J15" s="416">
        <f t="shared" si="1"/>
        <v>295</v>
      </c>
      <c r="K15" s="416">
        <f t="shared" si="8"/>
        <v>648</v>
      </c>
      <c r="L15" s="416">
        <f t="shared" si="3"/>
        <v>98.461366521607445</v>
      </c>
      <c r="M15" s="414" t="s">
        <v>345</v>
      </c>
      <c r="N15" s="19"/>
      <c r="O15" s="255"/>
      <c r="P15" s="347"/>
      <c r="Q15" s="241"/>
      <c r="R15" s="241"/>
      <c r="S15" s="241"/>
      <c r="T15" s="241"/>
      <c r="U15" s="241"/>
      <c r="V15" s="241"/>
      <c r="W15" s="259">
        <f>Q15+R15+S15+T15</f>
        <v>0</v>
      </c>
      <c r="X15" s="259">
        <f>W15+U15+V15</f>
        <v>0</v>
      </c>
      <c r="Y15" s="494">
        <f t="shared" si="6"/>
        <v>0</v>
      </c>
      <c r="Z15" s="494">
        <f t="shared" si="7"/>
        <v>100</v>
      </c>
      <c r="AA15" s="541" t="s">
        <v>338</v>
      </c>
    </row>
    <row r="16" spans="1:28" ht="20.100000000000001" customHeight="1">
      <c r="A16" s="417" t="s">
        <v>933</v>
      </c>
      <c r="B16" s="418">
        <v>267</v>
      </c>
      <c r="C16" s="415">
        <v>80</v>
      </c>
      <c r="D16" s="420">
        <v>62</v>
      </c>
      <c r="E16" s="420">
        <v>16</v>
      </c>
      <c r="F16" s="420">
        <v>62</v>
      </c>
      <c r="G16" s="420">
        <v>77</v>
      </c>
      <c r="H16" s="420">
        <v>87</v>
      </c>
      <c r="I16" s="416">
        <f t="shared" si="0"/>
        <v>220</v>
      </c>
      <c r="J16" s="416">
        <f t="shared" si="1"/>
        <v>384</v>
      </c>
      <c r="K16" s="416">
        <f t="shared" si="8"/>
        <v>804.59999999999991</v>
      </c>
      <c r="L16" s="416">
        <f t="shared" si="3"/>
        <v>16.552527427951713</v>
      </c>
      <c r="M16" s="414" t="s">
        <v>338</v>
      </c>
      <c r="N16" s="19"/>
      <c r="O16" s="255"/>
      <c r="P16" s="347"/>
      <c r="Q16" s="241"/>
      <c r="R16" s="241"/>
      <c r="S16" s="241"/>
      <c r="T16" s="241"/>
      <c r="U16" s="241"/>
      <c r="V16" s="241"/>
      <c r="W16" s="259">
        <f t="shared" ref="W16:W30" si="9">Q16+R16+S16+T16</f>
        <v>0</v>
      </c>
      <c r="X16" s="259">
        <f>W16+U16+V16</f>
        <v>0</v>
      </c>
      <c r="Y16" s="494">
        <f t="shared" si="6"/>
        <v>0</v>
      </c>
      <c r="Z16" s="494">
        <f t="shared" ref="Z16:Z30" si="10">NORMSDIST((Q$6-Y16)/Z$6)*100</f>
        <v>100</v>
      </c>
      <c r="AA16" s="541" t="s">
        <v>338</v>
      </c>
    </row>
    <row r="17" spans="1:28" ht="20.100000000000001" customHeight="1">
      <c r="A17" s="52" t="s">
        <v>884</v>
      </c>
      <c r="B17" s="494">
        <v>244</v>
      </c>
      <c r="C17" s="494">
        <v>77</v>
      </c>
      <c r="D17" s="494">
        <v>37</v>
      </c>
      <c r="E17" s="494">
        <v>16</v>
      </c>
      <c r="F17" s="494">
        <v>44</v>
      </c>
      <c r="G17" s="494">
        <v>69</v>
      </c>
      <c r="H17" s="494">
        <v>76</v>
      </c>
      <c r="I17" s="494">
        <f t="shared" ref="I17" si="11">SUM(C17:F17)</f>
        <v>174</v>
      </c>
      <c r="J17" s="494">
        <f t="shared" si="1"/>
        <v>319</v>
      </c>
      <c r="K17" s="494">
        <f t="shared" si="8"/>
        <v>690.59999999999991</v>
      </c>
      <c r="L17" s="494">
        <f t="shared" si="3"/>
        <v>90.456334535713296</v>
      </c>
      <c r="M17" s="621" t="s">
        <v>345</v>
      </c>
      <c r="N17" s="19"/>
      <c r="O17" s="255"/>
      <c r="P17" s="347"/>
      <c r="Q17" s="241"/>
      <c r="R17" s="241"/>
      <c r="S17" s="241"/>
      <c r="T17" s="241"/>
      <c r="U17" s="241"/>
      <c r="V17" s="241"/>
      <c r="W17" s="494">
        <f>SUM(Q17:T17)</f>
        <v>0</v>
      </c>
      <c r="X17" s="494">
        <f>SUM(Q17:V17)</f>
        <v>0</v>
      </c>
      <c r="Y17" s="494">
        <f t="shared" ref="Y17:Y30" si="12">SUM(X17*1.4+P17)</f>
        <v>0</v>
      </c>
      <c r="Z17" s="494">
        <f t="shared" si="10"/>
        <v>100</v>
      </c>
      <c r="AA17" s="541" t="s">
        <v>338</v>
      </c>
    </row>
    <row r="18" spans="1:28" ht="20.100000000000001" customHeight="1">
      <c r="A18" s="255"/>
      <c r="B18" s="347"/>
      <c r="C18" s="241"/>
      <c r="D18" s="241"/>
      <c r="E18" s="241"/>
      <c r="F18" s="241"/>
      <c r="G18" s="241"/>
      <c r="H18" s="241"/>
      <c r="I18" s="494">
        <f t="shared" ref="I18:I21" si="13">C18+D18+E18+F18</f>
        <v>0</v>
      </c>
      <c r="J18" s="494">
        <f t="shared" ref="J18:J21" si="14">G18+H18+I18</f>
        <v>0</v>
      </c>
      <c r="K18" s="494">
        <f t="shared" si="8"/>
        <v>0</v>
      </c>
      <c r="L18" s="494">
        <f t="shared" si="3"/>
        <v>100</v>
      </c>
      <c r="M18" s="541" t="s">
        <v>338</v>
      </c>
      <c r="N18" s="19"/>
      <c r="O18" s="255"/>
      <c r="P18" s="347"/>
      <c r="Q18" s="241"/>
      <c r="R18" s="241"/>
      <c r="S18" s="241"/>
      <c r="T18" s="241"/>
      <c r="U18" s="241"/>
      <c r="V18" s="241"/>
      <c r="W18" s="494">
        <f t="shared" si="9"/>
        <v>0</v>
      </c>
      <c r="X18" s="494">
        <f t="shared" ref="X18:X30" si="15">U18+V18+W18</f>
        <v>0</v>
      </c>
      <c r="Y18" s="494">
        <f t="shared" si="12"/>
        <v>0</v>
      </c>
      <c r="Z18" s="494">
        <f t="shared" si="10"/>
        <v>100</v>
      </c>
      <c r="AA18" s="541" t="s">
        <v>338</v>
      </c>
    </row>
    <row r="19" spans="1:28" ht="20.100000000000001" customHeight="1">
      <c r="A19" s="255"/>
      <c r="B19" s="347"/>
      <c r="C19" s="241"/>
      <c r="D19" s="241"/>
      <c r="E19" s="241"/>
      <c r="F19" s="241"/>
      <c r="G19" s="241"/>
      <c r="H19" s="241"/>
      <c r="I19" s="494">
        <f t="shared" si="13"/>
        <v>0</v>
      </c>
      <c r="J19" s="494">
        <f t="shared" si="14"/>
        <v>0</v>
      </c>
      <c r="K19" s="494">
        <f t="shared" si="8"/>
        <v>0</v>
      </c>
      <c r="L19" s="494">
        <f t="shared" si="3"/>
        <v>100</v>
      </c>
      <c r="M19" s="541" t="s">
        <v>345</v>
      </c>
      <c r="N19" s="19"/>
      <c r="O19" s="255"/>
      <c r="P19" s="347"/>
      <c r="Q19" s="241"/>
      <c r="R19" s="241"/>
      <c r="S19" s="241"/>
      <c r="T19" s="241"/>
      <c r="U19" s="241"/>
      <c r="V19" s="241"/>
      <c r="W19" s="494">
        <f t="shared" si="9"/>
        <v>0</v>
      </c>
      <c r="X19" s="494">
        <f t="shared" si="15"/>
        <v>0</v>
      </c>
      <c r="Y19" s="494">
        <f t="shared" si="12"/>
        <v>0</v>
      </c>
      <c r="Z19" s="494">
        <f t="shared" si="10"/>
        <v>100</v>
      </c>
      <c r="AA19" s="541" t="s">
        <v>345</v>
      </c>
      <c r="AB19" s="23" t="s">
        <v>111</v>
      </c>
    </row>
    <row r="20" spans="1:28" ht="20.100000000000001" customHeight="1">
      <c r="A20" s="255"/>
      <c r="B20" s="347"/>
      <c r="C20" s="241"/>
      <c r="D20" s="241"/>
      <c r="E20" s="241"/>
      <c r="F20" s="241"/>
      <c r="G20" s="241"/>
      <c r="H20" s="241"/>
      <c r="I20" s="494">
        <f t="shared" si="13"/>
        <v>0</v>
      </c>
      <c r="J20" s="494">
        <f t="shared" si="14"/>
        <v>0</v>
      </c>
      <c r="K20" s="494">
        <f t="shared" si="8"/>
        <v>0</v>
      </c>
      <c r="L20" s="494">
        <f t="shared" si="3"/>
        <v>100</v>
      </c>
      <c r="M20" s="541" t="s">
        <v>338</v>
      </c>
      <c r="N20" s="19"/>
      <c r="O20" s="255"/>
      <c r="P20" s="347"/>
      <c r="Q20" s="241"/>
      <c r="R20" s="241"/>
      <c r="S20" s="241"/>
      <c r="T20" s="241"/>
      <c r="U20" s="241"/>
      <c r="V20" s="241"/>
      <c r="W20" s="494">
        <f t="shared" si="9"/>
        <v>0</v>
      </c>
      <c r="X20" s="494">
        <f t="shared" si="15"/>
        <v>0</v>
      </c>
      <c r="Y20" s="494">
        <f t="shared" si="12"/>
        <v>0</v>
      </c>
      <c r="Z20" s="494">
        <f t="shared" si="10"/>
        <v>100</v>
      </c>
      <c r="AA20" s="541" t="s">
        <v>338</v>
      </c>
    </row>
    <row r="21" spans="1:28" ht="20.100000000000001" customHeight="1">
      <c r="A21" s="255"/>
      <c r="B21" s="347"/>
      <c r="C21" s="241"/>
      <c r="D21" s="241"/>
      <c r="E21" s="241"/>
      <c r="F21" s="241"/>
      <c r="G21" s="241"/>
      <c r="H21" s="241"/>
      <c r="I21" s="494">
        <f t="shared" si="13"/>
        <v>0</v>
      </c>
      <c r="J21" s="494">
        <f t="shared" si="14"/>
        <v>0</v>
      </c>
      <c r="K21" s="494">
        <f t="shared" si="8"/>
        <v>0</v>
      </c>
      <c r="L21" s="494">
        <f t="shared" si="3"/>
        <v>100</v>
      </c>
      <c r="M21" s="541" t="s">
        <v>338</v>
      </c>
      <c r="N21" s="19"/>
      <c r="O21" s="255"/>
      <c r="P21" s="347"/>
      <c r="Q21" s="241"/>
      <c r="R21" s="241"/>
      <c r="S21" s="241"/>
      <c r="T21" s="241"/>
      <c r="U21" s="241"/>
      <c r="V21" s="241"/>
      <c r="W21" s="494">
        <f t="shared" si="9"/>
        <v>0</v>
      </c>
      <c r="X21" s="494">
        <f t="shared" si="15"/>
        <v>0</v>
      </c>
      <c r="Y21" s="494">
        <f t="shared" si="12"/>
        <v>0</v>
      </c>
      <c r="Z21" s="494">
        <f t="shared" si="10"/>
        <v>100</v>
      </c>
      <c r="AA21" s="541" t="s">
        <v>338</v>
      </c>
    </row>
    <row r="22" spans="1:28" ht="20.100000000000001" customHeight="1">
      <c r="A22" s="255"/>
      <c r="B22" s="347"/>
      <c r="C22" s="241"/>
      <c r="D22" s="241"/>
      <c r="E22" s="241"/>
      <c r="F22" s="241"/>
      <c r="G22" s="241"/>
      <c r="H22" s="241"/>
      <c r="I22" s="494">
        <f>C22+D22+E22+F22</f>
        <v>0</v>
      </c>
      <c r="J22" s="494">
        <f>G22+H22+I22</f>
        <v>0</v>
      </c>
      <c r="K22" s="494">
        <f>SUM(J22*1.4+B22)</f>
        <v>0</v>
      </c>
      <c r="L22" s="494">
        <f>NORMSDIST((C$6-K22)/L$6)*100</f>
        <v>100</v>
      </c>
      <c r="M22" s="541" t="s">
        <v>338</v>
      </c>
      <c r="N22" s="19"/>
      <c r="O22" s="255"/>
      <c r="P22" s="347"/>
      <c r="Q22" s="241"/>
      <c r="R22" s="241"/>
      <c r="S22" s="241"/>
      <c r="T22" s="241"/>
      <c r="U22" s="241"/>
      <c r="V22" s="241"/>
      <c r="W22" s="494">
        <f>Q22+R22+S22+T22</f>
        <v>0</v>
      </c>
      <c r="X22" s="494">
        <f>U22+V22+W22</f>
        <v>0</v>
      </c>
      <c r="Y22" s="494">
        <f>SUM(X22*1.4+P22)</f>
        <v>0</v>
      </c>
      <c r="Z22" s="494">
        <f>NORMSDIST((Q$6-Y22)/Z$6)*100</f>
        <v>100</v>
      </c>
      <c r="AA22" s="541" t="s">
        <v>338</v>
      </c>
    </row>
    <row r="23" spans="1:28" ht="20.100000000000001" customHeight="1">
      <c r="A23" s="541"/>
      <c r="B23" s="241"/>
      <c r="C23" s="241"/>
      <c r="D23" s="241"/>
      <c r="E23" s="241"/>
      <c r="F23" s="241"/>
      <c r="G23" s="241"/>
      <c r="H23" s="241"/>
      <c r="I23" s="494">
        <f>C23+D23+E23+F23</f>
        <v>0</v>
      </c>
      <c r="J23" s="494">
        <f>G23+H23+I23</f>
        <v>0</v>
      </c>
      <c r="K23" s="494">
        <f>SUM(J23*1.4+B23)</f>
        <v>0</v>
      </c>
      <c r="L23" s="494">
        <f>NORMSDIST((C$6-K23)/L$6)*100</f>
        <v>100</v>
      </c>
      <c r="M23" s="541" t="s">
        <v>338</v>
      </c>
      <c r="N23" s="19"/>
      <c r="O23" s="541"/>
      <c r="P23" s="241"/>
      <c r="Q23" s="241"/>
      <c r="R23" s="241"/>
      <c r="S23" s="241"/>
      <c r="T23" s="241"/>
      <c r="U23" s="241"/>
      <c r="V23" s="241"/>
      <c r="W23" s="494">
        <f>Q23+R23+S23+T23</f>
        <v>0</v>
      </c>
      <c r="X23" s="494">
        <f>U23+V23+W23</f>
        <v>0</v>
      </c>
      <c r="Y23" s="494">
        <f>SUM(X23*1.4+P23)</f>
        <v>0</v>
      </c>
      <c r="Z23" s="494">
        <f>NORMSDIST((Q$6-Y23)/Z$6)*100</f>
        <v>100</v>
      </c>
      <c r="AA23" s="541" t="s">
        <v>338</v>
      </c>
    </row>
    <row r="24" spans="1:28" ht="20.100000000000001" customHeight="1">
      <c r="A24" s="67" t="s">
        <v>24</v>
      </c>
      <c r="B24" s="95">
        <v>281</v>
      </c>
      <c r="C24" s="95">
        <v>65</v>
      </c>
      <c r="D24" s="95">
        <v>85</v>
      </c>
      <c r="E24" s="95">
        <v>13</v>
      </c>
      <c r="F24" s="95">
        <v>46</v>
      </c>
      <c r="G24" s="95">
        <v>82</v>
      </c>
      <c r="H24" s="95">
        <v>80</v>
      </c>
      <c r="I24" s="95">
        <f t="shared" ref="I24:I29" si="16">SUM(C24:F24)</f>
        <v>209</v>
      </c>
      <c r="J24" s="95">
        <f t="shared" ref="J24:J29" si="17">SUM(C24:H24)</f>
        <v>371</v>
      </c>
      <c r="K24" s="95">
        <f t="shared" ref="K24" si="18">SUM(J24*1.4+B24)</f>
        <v>800.4</v>
      </c>
      <c r="L24" s="95">
        <f t="shared" ref="L24:L36" si="19">NORMSDIST((C$6-K24)/L$6)*100</f>
        <v>18.727037565576818</v>
      </c>
      <c r="M24" s="94" t="s">
        <v>338</v>
      </c>
      <c r="N24" s="19"/>
      <c r="O24" s="541"/>
      <c r="P24" s="241"/>
      <c r="Q24" s="232"/>
      <c r="R24" s="232"/>
      <c r="S24" s="241"/>
      <c r="T24" s="232"/>
      <c r="U24" s="496"/>
      <c r="V24" s="496"/>
      <c r="W24" s="494">
        <f>Q24+R24+S24+T24</f>
        <v>0</v>
      </c>
      <c r="X24" s="494">
        <f>U24+V24+W24</f>
        <v>0</v>
      </c>
      <c r="Y24" s="494">
        <f>SUM(X24*1.4+P24)</f>
        <v>0</v>
      </c>
      <c r="Z24" s="494">
        <f>NORMSDIST((Q$6-Y24)/Z$6)*100</f>
        <v>100</v>
      </c>
      <c r="AA24" s="541" t="s">
        <v>338</v>
      </c>
    </row>
    <row r="25" spans="1:28" ht="20.100000000000001" customHeight="1">
      <c r="A25" s="67" t="s">
        <v>25</v>
      </c>
      <c r="B25" s="95">
        <v>263</v>
      </c>
      <c r="C25" s="95">
        <v>75</v>
      </c>
      <c r="D25" s="95">
        <v>61</v>
      </c>
      <c r="E25" s="95">
        <v>20</v>
      </c>
      <c r="F25" s="95">
        <v>40</v>
      </c>
      <c r="G25" s="95">
        <v>87</v>
      </c>
      <c r="H25" s="548">
        <v>74</v>
      </c>
      <c r="I25" s="95">
        <f t="shared" si="16"/>
        <v>196</v>
      </c>
      <c r="J25" s="95">
        <f t="shared" si="17"/>
        <v>357</v>
      </c>
      <c r="K25" s="95">
        <f>SUM(J25*1.4+B25)</f>
        <v>762.8</v>
      </c>
      <c r="L25" s="95">
        <f t="shared" si="19"/>
        <v>44.591064048234045</v>
      </c>
      <c r="M25" s="94" t="s">
        <v>338</v>
      </c>
      <c r="N25" s="19"/>
      <c r="O25" s="541"/>
      <c r="P25" s="241"/>
      <c r="Q25" s="232"/>
      <c r="R25" s="232"/>
      <c r="S25" s="241"/>
      <c r="T25" s="232"/>
      <c r="U25" s="496"/>
      <c r="V25" s="496"/>
      <c r="W25" s="494">
        <f>Q25+R25+S25+T25</f>
        <v>0</v>
      </c>
      <c r="X25" s="494">
        <f>U25+V25+W25</f>
        <v>0</v>
      </c>
      <c r="Y25" s="494">
        <f>SUM(X25*1.4+P25)</f>
        <v>0</v>
      </c>
      <c r="Z25" s="494">
        <f>NORMSDIST((Q$6-Y25)/Z$6)*100</f>
        <v>100</v>
      </c>
      <c r="AA25" s="541" t="s">
        <v>338</v>
      </c>
    </row>
    <row r="26" spans="1:28" ht="20.100000000000001" customHeight="1">
      <c r="A26" s="67" t="s">
        <v>26</v>
      </c>
      <c r="B26" s="95">
        <v>240</v>
      </c>
      <c r="C26" s="95">
        <v>96</v>
      </c>
      <c r="D26" s="95">
        <v>57</v>
      </c>
      <c r="E26" s="95">
        <v>13</v>
      </c>
      <c r="F26" s="95">
        <v>40</v>
      </c>
      <c r="G26" s="95">
        <v>72</v>
      </c>
      <c r="H26" s="95">
        <v>88</v>
      </c>
      <c r="I26" s="95">
        <f t="shared" si="16"/>
        <v>206</v>
      </c>
      <c r="J26" s="95">
        <f t="shared" si="17"/>
        <v>366</v>
      </c>
      <c r="K26" s="95">
        <f t="shared" ref="K26:K36" si="20">SUM(J26*1.4+B26)</f>
        <v>752.4</v>
      </c>
      <c r="L26" s="95">
        <f t="shared" si="19"/>
        <v>52.869904607363182</v>
      </c>
      <c r="M26" s="94" t="s">
        <v>338</v>
      </c>
      <c r="N26" s="19"/>
      <c r="O26" s="541"/>
      <c r="P26" s="241"/>
      <c r="Q26" s="232"/>
      <c r="R26" s="232"/>
      <c r="S26" s="241"/>
      <c r="T26" s="232"/>
      <c r="U26" s="496"/>
      <c r="V26" s="496"/>
      <c r="W26" s="494">
        <f t="shared" si="9"/>
        <v>0</v>
      </c>
      <c r="X26" s="494">
        <f t="shared" si="15"/>
        <v>0</v>
      </c>
      <c r="Y26" s="494">
        <f t="shared" si="12"/>
        <v>0</v>
      </c>
      <c r="Z26" s="494">
        <f t="shared" si="10"/>
        <v>100</v>
      </c>
      <c r="AA26" s="541" t="s">
        <v>338</v>
      </c>
    </row>
    <row r="27" spans="1:28" ht="20.100000000000001" customHeight="1">
      <c r="A27" s="94" t="s">
        <v>90</v>
      </c>
      <c r="B27" s="15">
        <v>226</v>
      </c>
      <c r="C27" s="15">
        <v>74</v>
      </c>
      <c r="D27" s="15">
        <v>63</v>
      </c>
      <c r="E27" s="15">
        <v>20</v>
      </c>
      <c r="F27" s="15">
        <v>56</v>
      </c>
      <c r="G27" s="15">
        <v>93</v>
      </c>
      <c r="H27" s="15">
        <v>72</v>
      </c>
      <c r="I27" s="95">
        <f t="shared" si="16"/>
        <v>213</v>
      </c>
      <c r="J27" s="95">
        <f t="shared" si="17"/>
        <v>378</v>
      </c>
      <c r="K27" s="95">
        <f t="shared" si="20"/>
        <v>755.19999999999993</v>
      </c>
      <c r="L27" s="95">
        <f t="shared" si="19"/>
        <v>50.638280415228444</v>
      </c>
      <c r="M27" s="94" t="s">
        <v>338</v>
      </c>
      <c r="N27" s="19"/>
      <c r="O27" s="541"/>
      <c r="P27" s="241"/>
      <c r="Q27" s="232"/>
      <c r="R27" s="232"/>
      <c r="S27" s="241"/>
      <c r="T27" s="232"/>
      <c r="U27" s="496"/>
      <c r="V27" s="496"/>
      <c r="W27" s="494">
        <f t="shared" si="9"/>
        <v>0</v>
      </c>
      <c r="X27" s="494">
        <f t="shared" si="15"/>
        <v>0</v>
      </c>
      <c r="Y27" s="494">
        <f t="shared" si="12"/>
        <v>0</v>
      </c>
      <c r="Z27" s="494">
        <f t="shared" si="10"/>
        <v>100</v>
      </c>
      <c r="AA27" s="541" t="s">
        <v>338</v>
      </c>
    </row>
    <row r="28" spans="1:28" ht="20.100000000000001" customHeight="1">
      <c r="A28" s="345" t="s">
        <v>158</v>
      </c>
      <c r="B28" s="346">
        <v>272</v>
      </c>
      <c r="C28" s="45"/>
      <c r="D28" s="45"/>
      <c r="E28" s="45"/>
      <c r="F28" s="45"/>
      <c r="G28" s="45"/>
      <c r="H28" s="45"/>
      <c r="I28" s="95">
        <f t="shared" si="16"/>
        <v>0</v>
      </c>
      <c r="J28" s="95">
        <f t="shared" si="17"/>
        <v>0</v>
      </c>
      <c r="K28" s="95">
        <f t="shared" si="20"/>
        <v>272</v>
      </c>
      <c r="L28" s="95">
        <f t="shared" si="19"/>
        <v>100</v>
      </c>
      <c r="M28" s="94" t="s">
        <v>345</v>
      </c>
      <c r="N28" s="19"/>
      <c r="O28" s="541"/>
      <c r="P28" s="494"/>
      <c r="Q28" s="494"/>
      <c r="R28" s="494"/>
      <c r="S28" s="494"/>
      <c r="T28" s="494"/>
      <c r="U28" s="494"/>
      <c r="V28" s="494"/>
      <c r="W28" s="494">
        <f t="shared" si="9"/>
        <v>0</v>
      </c>
      <c r="X28" s="494">
        <f t="shared" si="15"/>
        <v>0</v>
      </c>
      <c r="Y28" s="494">
        <f t="shared" si="12"/>
        <v>0</v>
      </c>
      <c r="Z28" s="494">
        <f t="shared" si="10"/>
        <v>100</v>
      </c>
      <c r="AA28" s="541" t="s">
        <v>345</v>
      </c>
    </row>
    <row r="29" spans="1:28" ht="20.100000000000001" customHeight="1">
      <c r="A29" s="345" t="s">
        <v>160</v>
      </c>
      <c r="B29" s="346">
        <v>263</v>
      </c>
      <c r="C29" s="45">
        <v>70</v>
      </c>
      <c r="D29" s="45">
        <v>90</v>
      </c>
      <c r="E29" s="45">
        <v>16</v>
      </c>
      <c r="F29" s="45">
        <v>48</v>
      </c>
      <c r="G29" s="45">
        <v>65</v>
      </c>
      <c r="H29" s="45">
        <v>88</v>
      </c>
      <c r="I29" s="95">
        <f t="shared" si="16"/>
        <v>224</v>
      </c>
      <c r="J29" s="95">
        <f t="shared" si="17"/>
        <v>377</v>
      </c>
      <c r="K29" s="95">
        <f t="shared" si="20"/>
        <v>790.8</v>
      </c>
      <c r="L29" s="95">
        <f t="shared" si="19"/>
        <v>24.321441487405455</v>
      </c>
      <c r="M29" s="94" t="s">
        <v>338</v>
      </c>
      <c r="N29" s="19"/>
      <c r="O29" s="541"/>
      <c r="P29" s="494"/>
      <c r="Q29" s="494"/>
      <c r="R29" s="494"/>
      <c r="S29" s="494"/>
      <c r="T29" s="494"/>
      <c r="U29" s="494"/>
      <c r="V29" s="494"/>
      <c r="W29" s="494">
        <f t="shared" si="9"/>
        <v>0</v>
      </c>
      <c r="X29" s="494">
        <f t="shared" si="15"/>
        <v>0</v>
      </c>
      <c r="Y29" s="494">
        <f t="shared" si="12"/>
        <v>0</v>
      </c>
      <c r="Z29" s="494">
        <f t="shared" si="10"/>
        <v>100</v>
      </c>
      <c r="AA29" s="541" t="s">
        <v>338</v>
      </c>
    </row>
    <row r="30" spans="1:28" ht="20.100000000000001" customHeight="1">
      <c r="A30" s="345" t="s">
        <v>161</v>
      </c>
      <c r="B30" s="346">
        <v>258</v>
      </c>
      <c r="C30" s="45">
        <v>80</v>
      </c>
      <c r="D30" s="45">
        <v>77</v>
      </c>
      <c r="E30" s="45">
        <v>16</v>
      </c>
      <c r="F30" s="45">
        <v>44</v>
      </c>
      <c r="G30" s="45">
        <v>90</v>
      </c>
      <c r="H30" s="45">
        <v>92</v>
      </c>
      <c r="I30" s="348">
        <f>C30+D30+E30+F30</f>
        <v>217</v>
      </c>
      <c r="J30" s="348">
        <f>I30+G30+H30</f>
        <v>399</v>
      </c>
      <c r="K30" s="95">
        <f t="shared" si="20"/>
        <v>816.59999999999991</v>
      </c>
      <c r="L30" s="95">
        <f t="shared" si="19"/>
        <v>11.275619031716426</v>
      </c>
      <c r="M30" s="94" t="s">
        <v>338</v>
      </c>
      <c r="N30" s="19"/>
      <c r="O30" s="541"/>
      <c r="P30" s="494"/>
      <c r="Q30" s="494"/>
      <c r="R30" s="494"/>
      <c r="S30" s="494"/>
      <c r="T30" s="494"/>
      <c r="U30" s="494"/>
      <c r="V30" s="494"/>
      <c r="W30" s="494">
        <f t="shared" si="9"/>
        <v>0</v>
      </c>
      <c r="X30" s="494">
        <f t="shared" si="15"/>
        <v>0</v>
      </c>
      <c r="Y30" s="494">
        <f t="shared" si="12"/>
        <v>0</v>
      </c>
      <c r="Z30" s="494">
        <f t="shared" si="10"/>
        <v>100</v>
      </c>
      <c r="AA30" s="541" t="s">
        <v>338</v>
      </c>
    </row>
    <row r="31" spans="1:28" ht="20.100000000000001" customHeight="1">
      <c r="A31" s="345" t="s">
        <v>162</v>
      </c>
      <c r="B31" s="346">
        <v>267</v>
      </c>
      <c r="C31" s="45">
        <v>62</v>
      </c>
      <c r="D31" s="45">
        <v>67</v>
      </c>
      <c r="E31" s="45">
        <v>8</v>
      </c>
      <c r="F31" s="45">
        <v>38</v>
      </c>
      <c r="G31" s="45">
        <v>90</v>
      </c>
      <c r="H31" s="45">
        <v>72</v>
      </c>
      <c r="I31" s="348">
        <f t="shared" ref="I31" si="21">C31+D31+E31+F31</f>
        <v>175</v>
      </c>
      <c r="J31" s="348">
        <f>I31+G31+H31</f>
        <v>337</v>
      </c>
      <c r="K31" s="95">
        <f t="shared" si="20"/>
        <v>738.8</v>
      </c>
      <c r="L31" s="95">
        <f t="shared" si="19"/>
        <v>63.457685695412657</v>
      </c>
      <c r="M31" s="94" t="s">
        <v>338</v>
      </c>
      <c r="N31" s="19"/>
      <c r="O31" s="541"/>
      <c r="P31" s="541"/>
      <c r="Q31" s="494"/>
      <c r="R31" s="494"/>
      <c r="S31" s="494"/>
      <c r="T31" s="494"/>
      <c r="U31" s="494"/>
      <c r="V31" s="494"/>
      <c r="W31" s="494">
        <f>Q31+R31+S31+T31</f>
        <v>0</v>
      </c>
      <c r="X31" s="494">
        <f>U31+V31+W31</f>
        <v>0</v>
      </c>
      <c r="Y31" s="494">
        <f>SUM(X31*1.4+P31)</f>
        <v>0</v>
      </c>
      <c r="Z31" s="494">
        <f t="shared" ref="Z31:Z36" si="22">NORMSDIST((Q$6-Y31)/Z$6)*100</f>
        <v>100</v>
      </c>
      <c r="AA31" s="541" t="s">
        <v>345</v>
      </c>
    </row>
    <row r="32" spans="1:28" ht="20.100000000000001" customHeight="1">
      <c r="A32" s="345" t="s">
        <v>163</v>
      </c>
      <c r="B32" s="346">
        <v>249</v>
      </c>
      <c r="C32" s="45">
        <v>72</v>
      </c>
      <c r="D32" s="45">
        <v>74</v>
      </c>
      <c r="E32" s="45">
        <v>20</v>
      </c>
      <c r="F32" s="45">
        <v>44</v>
      </c>
      <c r="G32" s="45">
        <v>80</v>
      </c>
      <c r="H32" s="45">
        <v>88</v>
      </c>
      <c r="I32" s="95">
        <f>SUM(C32:F32)</f>
        <v>210</v>
      </c>
      <c r="J32" s="95">
        <f>SUM(C32:H32)</f>
        <v>378</v>
      </c>
      <c r="K32" s="95">
        <f t="shared" si="20"/>
        <v>778.19999999999993</v>
      </c>
      <c r="L32" s="95">
        <f t="shared" si="19"/>
        <v>32.852129195589164</v>
      </c>
      <c r="M32" s="94" t="s">
        <v>338</v>
      </c>
      <c r="N32" s="19"/>
      <c r="O32" s="541"/>
      <c r="P32" s="541"/>
      <c r="Q32" s="494"/>
      <c r="R32" s="494"/>
      <c r="S32" s="494"/>
      <c r="T32" s="494"/>
      <c r="U32" s="494"/>
      <c r="V32" s="494"/>
      <c r="W32" s="494">
        <f>Q32+R32+S32+T32</f>
        <v>0</v>
      </c>
      <c r="X32" s="494">
        <f>U32+V32+W32</f>
        <v>0</v>
      </c>
      <c r="Y32" s="494">
        <f>SUM(X32*1.4+P32)</f>
        <v>0</v>
      </c>
      <c r="Z32" s="494">
        <f t="shared" si="22"/>
        <v>100</v>
      </c>
      <c r="AA32" s="541" t="s">
        <v>345</v>
      </c>
    </row>
    <row r="33" spans="1:28" ht="20.100000000000001" customHeight="1">
      <c r="A33" s="345" t="s">
        <v>164</v>
      </c>
      <c r="B33" s="346">
        <v>253</v>
      </c>
      <c r="C33" s="45">
        <v>70</v>
      </c>
      <c r="D33" s="45">
        <v>95</v>
      </c>
      <c r="E33" s="45">
        <v>16</v>
      </c>
      <c r="F33" s="45">
        <v>52</v>
      </c>
      <c r="G33" s="45">
        <v>70</v>
      </c>
      <c r="H33" s="45">
        <v>76</v>
      </c>
      <c r="I33" s="95">
        <f t="shared" ref="I33:I36" si="23">C33+D33+E33+F33</f>
        <v>233</v>
      </c>
      <c r="J33" s="95">
        <f t="shared" ref="J33:J36" si="24">G33+H33+I33</f>
        <v>379</v>
      </c>
      <c r="K33" s="95">
        <f t="shared" si="20"/>
        <v>783.6</v>
      </c>
      <c r="L33" s="95">
        <f t="shared" si="19"/>
        <v>29.047417663514636</v>
      </c>
      <c r="M33" s="94" t="s">
        <v>338</v>
      </c>
      <c r="O33" s="106"/>
      <c r="P33" s="497"/>
      <c r="Q33" s="496"/>
      <c r="R33" s="496"/>
      <c r="S33" s="496"/>
      <c r="T33" s="496"/>
      <c r="U33" s="496"/>
      <c r="V33" s="496"/>
      <c r="W33" s="494">
        <f>SUM(Q33:T33)</f>
        <v>0</v>
      </c>
      <c r="X33" s="494">
        <f>SUM(Q33:V33)</f>
        <v>0</v>
      </c>
      <c r="Y33" s="496">
        <f>FIXED(X33*1.4,0)+P33</f>
        <v>0</v>
      </c>
      <c r="Z33" s="494">
        <f t="shared" si="22"/>
        <v>100</v>
      </c>
      <c r="AA33" s="541" t="s">
        <v>345</v>
      </c>
    </row>
    <row r="34" spans="1:28" ht="20.100000000000001" customHeight="1">
      <c r="A34" s="345" t="s">
        <v>165</v>
      </c>
      <c r="B34" s="346">
        <v>216</v>
      </c>
      <c r="C34" s="45">
        <v>58</v>
      </c>
      <c r="D34" s="45">
        <v>64</v>
      </c>
      <c r="E34" s="45">
        <v>16</v>
      </c>
      <c r="F34" s="45">
        <v>54</v>
      </c>
      <c r="G34" s="45">
        <v>70</v>
      </c>
      <c r="H34" s="45">
        <v>84</v>
      </c>
      <c r="I34" s="95">
        <f t="shared" si="23"/>
        <v>192</v>
      </c>
      <c r="J34" s="95">
        <f t="shared" si="24"/>
        <v>346</v>
      </c>
      <c r="K34" s="95">
        <f t="shared" si="20"/>
        <v>700.4</v>
      </c>
      <c r="L34" s="95">
        <f t="shared" si="19"/>
        <v>86.69309248306331</v>
      </c>
      <c r="M34" s="94" t="s">
        <v>345</v>
      </c>
      <c r="O34" s="106"/>
      <c r="P34" s="497"/>
      <c r="Q34" s="496"/>
      <c r="R34" s="496"/>
      <c r="S34" s="496"/>
      <c r="T34" s="496"/>
      <c r="U34" s="496"/>
      <c r="V34" s="496"/>
      <c r="W34" s="494">
        <f>SUM(Q34:T34)</f>
        <v>0</v>
      </c>
      <c r="X34" s="494">
        <f>SUM(Q34:V34)</f>
        <v>0</v>
      </c>
      <c r="Y34" s="496">
        <f>FIXED(X34*1.4,0)+P34</f>
        <v>0</v>
      </c>
      <c r="Z34" s="494">
        <f t="shared" si="22"/>
        <v>100</v>
      </c>
      <c r="AA34" s="495" t="s">
        <v>349</v>
      </c>
    </row>
    <row r="35" spans="1:28" ht="20.100000000000001" customHeight="1">
      <c r="A35" s="345" t="s">
        <v>166</v>
      </c>
      <c r="B35" s="346">
        <v>258</v>
      </c>
      <c r="C35" s="45">
        <v>58</v>
      </c>
      <c r="D35" s="45">
        <v>59</v>
      </c>
      <c r="E35" s="45">
        <v>12</v>
      </c>
      <c r="F35" s="45">
        <v>48</v>
      </c>
      <c r="G35" s="45">
        <v>85</v>
      </c>
      <c r="H35" s="45">
        <v>80</v>
      </c>
      <c r="I35" s="95">
        <f t="shared" si="23"/>
        <v>177</v>
      </c>
      <c r="J35" s="95">
        <f t="shared" si="24"/>
        <v>342</v>
      </c>
      <c r="K35" s="95">
        <f t="shared" si="20"/>
        <v>736.8</v>
      </c>
      <c r="L35" s="95">
        <f t="shared" si="19"/>
        <v>64.951077625081183</v>
      </c>
      <c r="M35" s="94" t="s">
        <v>338</v>
      </c>
      <c r="O35" s="52"/>
      <c r="P35" s="494"/>
      <c r="Q35" s="497"/>
      <c r="R35" s="496"/>
      <c r="S35" s="494"/>
      <c r="T35" s="496"/>
      <c r="U35" s="496"/>
      <c r="V35" s="496"/>
      <c r="W35" s="496">
        <f t="shared" ref="W35:W42" si="25">SUM(Q35,R35,T35)</f>
        <v>0</v>
      </c>
      <c r="X35" s="496">
        <f t="shared" ref="X35:X42" si="26">SUM(Q35,R35,T35,U35,V35)</f>
        <v>0</v>
      </c>
      <c r="Y35" s="496">
        <f>FIXED(X35*1.4,0)+P35</f>
        <v>0</v>
      </c>
      <c r="Z35" s="494">
        <f t="shared" si="22"/>
        <v>100</v>
      </c>
      <c r="AA35" s="30" t="s">
        <v>338</v>
      </c>
    </row>
    <row r="36" spans="1:28" ht="20.100000000000001" customHeight="1">
      <c r="A36" s="345" t="s">
        <v>167</v>
      </c>
      <c r="B36" s="346">
        <v>272</v>
      </c>
      <c r="C36" s="45">
        <v>83</v>
      </c>
      <c r="D36" s="45">
        <v>69</v>
      </c>
      <c r="E36" s="45">
        <v>16</v>
      </c>
      <c r="F36" s="45">
        <v>56</v>
      </c>
      <c r="G36" s="45">
        <v>85</v>
      </c>
      <c r="H36" s="45">
        <v>68</v>
      </c>
      <c r="I36" s="95">
        <f t="shared" si="23"/>
        <v>224</v>
      </c>
      <c r="J36" s="95">
        <f t="shared" si="24"/>
        <v>377</v>
      </c>
      <c r="K36" s="95">
        <f t="shared" si="20"/>
        <v>799.8</v>
      </c>
      <c r="L36" s="95">
        <f t="shared" si="19"/>
        <v>19.051501688879917</v>
      </c>
      <c r="M36" s="94" t="s">
        <v>338</v>
      </c>
      <c r="O36" s="52"/>
      <c r="P36" s="494"/>
      <c r="Q36" s="497"/>
      <c r="R36" s="496"/>
      <c r="S36" s="494"/>
      <c r="T36" s="496"/>
      <c r="U36" s="496"/>
      <c r="V36" s="496"/>
      <c r="W36" s="496">
        <f t="shared" si="25"/>
        <v>0</v>
      </c>
      <c r="X36" s="496">
        <f t="shared" si="26"/>
        <v>0</v>
      </c>
      <c r="Y36" s="496">
        <f>FIXED(X36*1.4,0)+P36</f>
        <v>0</v>
      </c>
      <c r="Z36" s="494">
        <f t="shared" si="22"/>
        <v>100</v>
      </c>
      <c r="AA36" s="30" t="s">
        <v>338</v>
      </c>
    </row>
    <row r="37" spans="1:28" ht="20.100000000000001" customHeight="1">
      <c r="A37" s="345" t="s">
        <v>168</v>
      </c>
      <c r="B37" s="346">
        <v>263</v>
      </c>
      <c r="C37" s="45">
        <v>84</v>
      </c>
      <c r="D37" s="45">
        <v>85</v>
      </c>
      <c r="E37" s="45">
        <v>20</v>
      </c>
      <c r="F37" s="45">
        <v>78</v>
      </c>
      <c r="G37" s="45">
        <v>100</v>
      </c>
      <c r="H37" s="45">
        <v>96</v>
      </c>
      <c r="I37" s="95">
        <f>C37+D37+E37+F37</f>
        <v>267</v>
      </c>
      <c r="J37" s="95">
        <f>G37+H37+I37</f>
        <v>463</v>
      </c>
      <c r="K37" s="95">
        <f>SUM(J37*1.4+B37)</f>
        <v>911.19999999999993</v>
      </c>
      <c r="L37" s="95">
        <f>NORMSDIST((C$6-K37)/L$6)*100</f>
        <v>9.5461665479447275E-2</v>
      </c>
      <c r="M37" s="94" t="s">
        <v>338</v>
      </c>
      <c r="N37" s="19"/>
      <c r="O37" s="255"/>
      <c r="P37" s="347"/>
      <c r="Q37" s="370"/>
      <c r="R37" s="370"/>
      <c r="S37" s="494"/>
      <c r="T37" s="370"/>
      <c r="U37" s="370"/>
      <c r="V37" s="370"/>
      <c r="W37" s="496">
        <f t="shared" si="25"/>
        <v>0</v>
      </c>
      <c r="X37" s="496">
        <f t="shared" si="26"/>
        <v>0</v>
      </c>
      <c r="Y37" s="494">
        <f>SUM(X37*1.4+P37)</f>
        <v>0</v>
      </c>
      <c r="Z37" s="494">
        <f t="shared" ref="Z37:Z42" si="27">NORMSDIST((Q$6-Y37)/Z$6)*100</f>
        <v>100</v>
      </c>
      <c r="AA37" s="30" t="s">
        <v>345</v>
      </c>
      <c r="AB37" s="96"/>
    </row>
    <row r="38" spans="1:28" ht="20.100000000000001" customHeight="1">
      <c r="A38" s="94" t="s">
        <v>280</v>
      </c>
      <c r="B38" s="45">
        <v>290</v>
      </c>
      <c r="C38" s="45">
        <v>73</v>
      </c>
      <c r="D38" s="45">
        <v>90</v>
      </c>
      <c r="E38" s="45">
        <v>20</v>
      </c>
      <c r="F38" s="45">
        <v>50</v>
      </c>
      <c r="G38" s="45">
        <v>99</v>
      </c>
      <c r="H38" s="45">
        <v>96</v>
      </c>
      <c r="I38" s="95">
        <f>C38+D38+E38+F38</f>
        <v>233</v>
      </c>
      <c r="J38" s="95">
        <f>G38+H38+I38</f>
        <v>428</v>
      </c>
      <c r="K38" s="95">
        <f>SUM(J38*1.4+B38)</f>
        <v>889.19999999999993</v>
      </c>
      <c r="L38" s="95">
        <f>NORMSDIST((C$6-K38)/L$6)*100</f>
        <v>0.38608781348505722</v>
      </c>
      <c r="M38" s="94" t="s">
        <v>338</v>
      </c>
      <c r="N38" s="19"/>
      <c r="O38" s="255"/>
      <c r="P38" s="347"/>
      <c r="Q38" s="497"/>
      <c r="R38" s="496"/>
      <c r="S38" s="494"/>
      <c r="T38" s="496"/>
      <c r="U38" s="496"/>
      <c r="V38" s="496"/>
      <c r="W38" s="496">
        <f t="shared" si="25"/>
        <v>0</v>
      </c>
      <c r="X38" s="496">
        <f t="shared" si="26"/>
        <v>0</v>
      </c>
      <c r="Y38" s="496">
        <f>FIXED(X38*1.4,0)+P38</f>
        <v>0</v>
      </c>
      <c r="Z38" s="494">
        <f t="shared" si="27"/>
        <v>100</v>
      </c>
      <c r="AA38" s="30" t="s">
        <v>338</v>
      </c>
      <c r="AB38" s="96"/>
    </row>
    <row r="39" spans="1:28" ht="20.100000000000001" customHeight="1">
      <c r="A39" s="368" t="s">
        <v>359</v>
      </c>
      <c r="B39" s="369">
        <v>272</v>
      </c>
      <c r="C39" s="367">
        <v>55</v>
      </c>
      <c r="D39" s="367">
        <v>77</v>
      </c>
      <c r="E39" s="90" t="s">
        <v>337</v>
      </c>
      <c r="F39" s="367">
        <v>70</v>
      </c>
      <c r="G39" s="367">
        <v>85</v>
      </c>
      <c r="H39" s="367">
        <v>88</v>
      </c>
      <c r="I39" s="93">
        <f t="shared" ref="I39:I42" si="28">SUM(C39,D39,F39)</f>
        <v>202</v>
      </c>
      <c r="J39" s="93">
        <f t="shared" ref="J39:J42" si="29">SUM(C39,D39,F39,G39,H39)</f>
        <v>375</v>
      </c>
      <c r="K39" s="93">
        <f>FIXED(J39*1.4,0)+B39</f>
        <v>797</v>
      </c>
      <c r="L39" s="90">
        <f t="shared" ref="L39:L42" si="30">NORMSDIST((C$6-K39)/L$6)*100</f>
        <v>20.610805358581306</v>
      </c>
      <c r="M39" s="66" t="s">
        <v>338</v>
      </c>
      <c r="N39" s="19"/>
      <c r="O39" s="255"/>
      <c r="P39" s="347"/>
      <c r="Q39" s="370"/>
      <c r="R39" s="370"/>
      <c r="S39" s="494"/>
      <c r="T39" s="370"/>
      <c r="U39" s="370"/>
      <c r="V39" s="370"/>
      <c r="W39" s="496">
        <f t="shared" si="25"/>
        <v>0</v>
      </c>
      <c r="X39" s="496">
        <f t="shared" si="26"/>
        <v>0</v>
      </c>
      <c r="Y39" s="496">
        <f>FIXED(X39*1.4,0)+P39</f>
        <v>0</v>
      </c>
      <c r="Z39" s="494">
        <f t="shared" si="27"/>
        <v>100</v>
      </c>
      <c r="AA39" s="30" t="s">
        <v>338</v>
      </c>
      <c r="AB39" s="96"/>
    </row>
    <row r="40" spans="1:28" ht="20.100000000000001" customHeight="1">
      <c r="A40" s="368" t="s">
        <v>362</v>
      </c>
      <c r="B40" s="369">
        <v>258</v>
      </c>
      <c r="C40" s="367">
        <v>60</v>
      </c>
      <c r="D40" s="367">
        <v>71</v>
      </c>
      <c r="E40" s="90" t="s">
        <v>337</v>
      </c>
      <c r="F40" s="367">
        <v>64</v>
      </c>
      <c r="G40" s="367">
        <v>92</v>
      </c>
      <c r="H40" s="367">
        <v>83</v>
      </c>
      <c r="I40" s="93">
        <f t="shared" si="28"/>
        <v>195</v>
      </c>
      <c r="J40" s="93">
        <f t="shared" si="29"/>
        <v>370</v>
      </c>
      <c r="K40" s="93">
        <f>FIXED(J40*1.4,0)+B40</f>
        <v>776</v>
      </c>
      <c r="L40" s="90">
        <f t="shared" si="30"/>
        <v>34.45782583896758</v>
      </c>
      <c r="M40" s="66" t="s">
        <v>338</v>
      </c>
      <c r="O40" s="255"/>
      <c r="P40" s="347"/>
      <c r="Q40" s="370"/>
      <c r="R40" s="370"/>
      <c r="S40" s="494"/>
      <c r="T40" s="370"/>
      <c r="U40" s="370"/>
      <c r="V40" s="370"/>
      <c r="W40" s="496">
        <f t="shared" si="25"/>
        <v>0</v>
      </c>
      <c r="X40" s="496">
        <f t="shared" si="26"/>
        <v>0</v>
      </c>
      <c r="Y40" s="496">
        <f>FIXED(X40*1.4,0)+P40</f>
        <v>0</v>
      </c>
      <c r="Z40" s="494">
        <f t="shared" si="27"/>
        <v>100</v>
      </c>
      <c r="AA40" s="30" t="s">
        <v>338</v>
      </c>
    </row>
    <row r="41" spans="1:28" ht="20.100000000000001" customHeight="1">
      <c r="A41" s="89" t="s">
        <v>367</v>
      </c>
      <c r="B41" s="92">
        <v>272</v>
      </c>
      <c r="C41" s="92">
        <v>92</v>
      </c>
      <c r="D41" s="92">
        <v>96</v>
      </c>
      <c r="E41" s="90" t="s">
        <v>337</v>
      </c>
      <c r="F41" s="92">
        <v>95</v>
      </c>
      <c r="G41" s="92">
        <v>87</v>
      </c>
      <c r="H41" s="92">
        <v>100</v>
      </c>
      <c r="I41" s="65">
        <f t="shared" si="28"/>
        <v>283</v>
      </c>
      <c r="J41" s="93">
        <f t="shared" si="29"/>
        <v>470</v>
      </c>
      <c r="K41" s="93">
        <f>FIXED(J41*1.4,0)+B41</f>
        <v>930</v>
      </c>
      <c r="L41" s="90">
        <f t="shared" si="30"/>
        <v>2.5070689128053755E-2</v>
      </c>
      <c r="M41" s="66" t="s">
        <v>338</v>
      </c>
      <c r="O41" s="541"/>
      <c r="P41" s="241"/>
      <c r="Q41" s="241"/>
      <c r="R41" s="241"/>
      <c r="S41" s="494"/>
      <c r="T41" s="241"/>
      <c r="U41" s="241"/>
      <c r="V41" s="241"/>
      <c r="W41" s="497">
        <f t="shared" si="25"/>
        <v>0</v>
      </c>
      <c r="X41" s="496">
        <f t="shared" si="26"/>
        <v>0</v>
      </c>
      <c r="Y41" s="496">
        <f>FIXED(X41*1.4,0)+P41</f>
        <v>0</v>
      </c>
      <c r="Z41" s="494">
        <f t="shared" si="27"/>
        <v>100</v>
      </c>
      <c r="AA41" s="30" t="s">
        <v>338</v>
      </c>
    </row>
    <row r="42" spans="1:28" ht="20.100000000000001" customHeight="1">
      <c r="A42" s="89" t="s">
        <v>365</v>
      </c>
      <c r="B42" s="92">
        <v>263</v>
      </c>
      <c r="C42" s="92">
        <v>82</v>
      </c>
      <c r="D42" s="92">
        <v>60</v>
      </c>
      <c r="E42" s="90" t="s">
        <v>337</v>
      </c>
      <c r="F42" s="92">
        <v>72</v>
      </c>
      <c r="G42" s="92">
        <v>98</v>
      </c>
      <c r="H42" s="92">
        <v>76</v>
      </c>
      <c r="I42" s="65">
        <f t="shared" si="28"/>
        <v>214</v>
      </c>
      <c r="J42" s="93">
        <f t="shared" si="29"/>
        <v>388</v>
      </c>
      <c r="K42" s="93">
        <f>FIXED(J42*1.4,0)+B42</f>
        <v>806</v>
      </c>
      <c r="L42" s="90">
        <f t="shared" si="30"/>
        <v>15.865525393145699</v>
      </c>
      <c r="M42" s="66" t="s">
        <v>338</v>
      </c>
      <c r="O42" s="541"/>
      <c r="P42" s="241"/>
      <c r="Q42" s="241"/>
      <c r="R42" s="241"/>
      <c r="S42" s="494"/>
      <c r="T42" s="241"/>
      <c r="U42" s="241"/>
      <c r="V42" s="241"/>
      <c r="W42" s="497">
        <f t="shared" si="25"/>
        <v>0</v>
      </c>
      <c r="X42" s="496">
        <f t="shared" si="26"/>
        <v>0</v>
      </c>
      <c r="Y42" s="496">
        <f>FIXED(X42*1.4,0)+P42</f>
        <v>0</v>
      </c>
      <c r="Z42" s="494">
        <f t="shared" si="27"/>
        <v>100</v>
      </c>
      <c r="AA42" s="30" t="s">
        <v>338</v>
      </c>
    </row>
    <row r="43" spans="1:28" ht="20.100000000000001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47"/>
      <c r="M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47"/>
      <c r="AA43" s="19"/>
    </row>
    <row r="44" spans="1:28" ht="18.75" customHeight="1">
      <c r="A44" s="50" t="s">
        <v>655</v>
      </c>
      <c r="B44" s="19"/>
      <c r="C44" s="48" t="s">
        <v>595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O44" s="50" t="s">
        <v>655</v>
      </c>
      <c r="P44" s="19"/>
      <c r="Q44" s="48" t="s">
        <v>595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spans="1:28" ht="18.75" customHeight="1">
      <c r="A45" s="19"/>
      <c r="B45" s="5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O45" s="19"/>
      <c r="P45" s="50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spans="1:28" ht="18.75" customHeight="1">
      <c r="A46" s="19"/>
      <c r="B46" s="50"/>
      <c r="C46" s="666" t="s">
        <v>644</v>
      </c>
      <c r="D46" s="667"/>
      <c r="E46" s="667"/>
      <c r="F46" s="667"/>
      <c r="G46" s="667"/>
      <c r="H46" s="668"/>
      <c r="I46" s="541" t="s">
        <v>571</v>
      </c>
      <c r="J46" s="541" t="s">
        <v>572</v>
      </c>
      <c r="K46" s="541" t="s">
        <v>643</v>
      </c>
      <c r="L46" s="541" t="s">
        <v>328</v>
      </c>
      <c r="M46" s="19"/>
      <c r="O46" s="19"/>
      <c r="P46" s="50"/>
      <c r="Q46" s="666" t="s">
        <v>644</v>
      </c>
      <c r="R46" s="667"/>
      <c r="S46" s="667"/>
      <c r="T46" s="667"/>
      <c r="U46" s="667"/>
      <c r="V46" s="668"/>
      <c r="W46" s="243" t="s">
        <v>571</v>
      </c>
      <c r="X46" s="243" t="s">
        <v>572</v>
      </c>
      <c r="Y46" s="243" t="s">
        <v>643</v>
      </c>
      <c r="Z46" s="243" t="s">
        <v>328</v>
      </c>
      <c r="AA46" s="19"/>
    </row>
    <row r="47" spans="1:28" ht="18.75" customHeight="1">
      <c r="A47" s="19"/>
      <c r="B47" s="50"/>
      <c r="C47" s="686">
        <v>756</v>
      </c>
      <c r="D47" s="687"/>
      <c r="E47" s="687"/>
      <c r="F47" s="687"/>
      <c r="G47" s="687"/>
      <c r="H47" s="688"/>
      <c r="I47" s="54">
        <v>1.39</v>
      </c>
      <c r="J47" s="54">
        <v>1.33</v>
      </c>
      <c r="K47" s="16">
        <f>(FIXED(1/J47,3))*100</f>
        <v>75.2</v>
      </c>
      <c r="L47" s="494">
        <v>50</v>
      </c>
      <c r="M47" s="19"/>
      <c r="O47" s="19"/>
      <c r="P47" s="50"/>
      <c r="Q47" s="686">
        <v>756</v>
      </c>
      <c r="R47" s="687"/>
      <c r="S47" s="687"/>
      <c r="T47" s="687"/>
      <c r="U47" s="687"/>
      <c r="V47" s="688"/>
      <c r="W47" s="54">
        <v>1.39</v>
      </c>
      <c r="X47" s="54">
        <v>1.33</v>
      </c>
      <c r="Y47" s="16">
        <f>(FIXED(1/X47,3))*100</f>
        <v>75.2</v>
      </c>
      <c r="Z47" s="228">
        <v>50</v>
      </c>
      <c r="AA47" s="19"/>
    </row>
    <row r="48" spans="1:28" ht="21.75" customHeight="1">
      <c r="A48" s="19"/>
      <c r="B48" s="19"/>
      <c r="C48" s="19"/>
      <c r="D48" s="19"/>
      <c r="E48" s="51" t="s">
        <v>78</v>
      </c>
      <c r="F48" s="51" t="s">
        <v>79</v>
      </c>
      <c r="G48" s="19"/>
      <c r="H48" s="19"/>
      <c r="I48" s="19"/>
      <c r="J48" s="19"/>
      <c r="K48" s="19"/>
      <c r="L48" s="19"/>
      <c r="M48" s="19"/>
      <c r="O48" s="19"/>
      <c r="P48" s="19"/>
      <c r="Q48" s="19"/>
      <c r="R48" s="19"/>
      <c r="S48" s="51" t="s">
        <v>78</v>
      </c>
      <c r="T48" s="51" t="s">
        <v>79</v>
      </c>
      <c r="U48" s="19"/>
      <c r="V48" s="19"/>
      <c r="W48" s="19"/>
      <c r="X48" s="19"/>
      <c r="Y48" s="19"/>
      <c r="Z48" s="19"/>
      <c r="AA48" s="19"/>
    </row>
    <row r="49" spans="1:28" ht="20.100000000000001" customHeight="1">
      <c r="A49" s="541" t="s">
        <v>80</v>
      </c>
      <c r="B49" s="541" t="s">
        <v>81</v>
      </c>
      <c r="C49" s="541" t="s">
        <v>82</v>
      </c>
      <c r="D49" s="541" t="s">
        <v>83</v>
      </c>
      <c r="E49" s="666" t="s">
        <v>84</v>
      </c>
      <c r="F49" s="668"/>
      <c r="G49" s="541" t="s">
        <v>85</v>
      </c>
      <c r="H49" s="541" t="s">
        <v>86</v>
      </c>
      <c r="I49" s="541" t="s">
        <v>87</v>
      </c>
      <c r="J49" s="541" t="s">
        <v>88</v>
      </c>
      <c r="K49" s="541" t="s">
        <v>318</v>
      </c>
      <c r="L49" s="541" t="s">
        <v>319</v>
      </c>
      <c r="M49" s="541" t="s">
        <v>645</v>
      </c>
      <c r="O49" s="243" t="s">
        <v>80</v>
      </c>
      <c r="P49" s="243" t="s">
        <v>81</v>
      </c>
      <c r="Q49" s="243" t="s">
        <v>82</v>
      </c>
      <c r="R49" s="243" t="s">
        <v>83</v>
      </c>
      <c r="S49" s="666" t="s">
        <v>84</v>
      </c>
      <c r="T49" s="668"/>
      <c r="U49" s="243" t="s">
        <v>85</v>
      </c>
      <c r="V49" s="243" t="s">
        <v>86</v>
      </c>
      <c r="W49" s="243" t="s">
        <v>87</v>
      </c>
      <c r="X49" s="243" t="s">
        <v>88</v>
      </c>
      <c r="Y49" s="243" t="s">
        <v>318</v>
      </c>
      <c r="Z49" s="243" t="s">
        <v>319</v>
      </c>
      <c r="AA49" s="243" t="s">
        <v>645</v>
      </c>
    </row>
    <row r="50" spans="1:28" ht="20.100000000000001" customHeight="1">
      <c r="A50" s="417" t="s">
        <v>934</v>
      </c>
      <c r="B50" s="418">
        <v>249</v>
      </c>
      <c r="C50" s="415">
        <v>62</v>
      </c>
      <c r="D50" s="420">
        <v>77</v>
      </c>
      <c r="E50" s="420">
        <v>16</v>
      </c>
      <c r="F50" s="420">
        <v>28</v>
      </c>
      <c r="G50" s="420">
        <v>60</v>
      </c>
      <c r="H50" s="420">
        <v>66</v>
      </c>
      <c r="I50" s="416">
        <f t="shared" ref="I50:I56" si="31">SUM(C50:F50)</f>
        <v>183</v>
      </c>
      <c r="J50" s="416">
        <f t="shared" ref="J50:J57" si="32">SUM(C50:H50)</f>
        <v>309</v>
      </c>
      <c r="K50" s="416">
        <f t="shared" ref="K50:K66" si="33">SUM(J50*1.4+B50)</f>
        <v>681.59999999999991</v>
      </c>
      <c r="L50" s="416">
        <f t="shared" ref="L50:L51" si="34">NORMSDIST((C$47-K50)/L$47)*100</f>
        <v>93.162455318383849</v>
      </c>
      <c r="M50" s="414" t="s">
        <v>345</v>
      </c>
      <c r="N50" s="19"/>
      <c r="O50" s="52"/>
      <c r="P50" s="494"/>
      <c r="Q50" s="494"/>
      <c r="R50" s="494"/>
      <c r="S50" s="494"/>
      <c r="T50" s="494"/>
      <c r="U50" s="494"/>
      <c r="V50" s="494"/>
      <c r="W50" s="494">
        <f t="shared" ref="W50:W57" si="35">SUM(Q50:T50)</f>
        <v>0</v>
      </c>
      <c r="X50" s="494">
        <f t="shared" ref="X50:X57" si="36">SUM(Q50:V50)</f>
        <v>0</v>
      </c>
      <c r="Y50" s="494">
        <f t="shared" ref="Y50:Y61" si="37">SUM(X50*1.4+P50)</f>
        <v>0</v>
      </c>
      <c r="Z50" s="494">
        <f t="shared" ref="Z50:Z79" si="38">NORMSDIST((Q$47-Y50)/Z$47)*100</f>
        <v>100</v>
      </c>
      <c r="AA50" s="541" t="s">
        <v>338</v>
      </c>
      <c r="AB50" s="272"/>
    </row>
    <row r="51" spans="1:28" ht="20.100000000000001" customHeight="1">
      <c r="A51" s="417" t="s">
        <v>935</v>
      </c>
      <c r="B51" s="418">
        <v>300</v>
      </c>
      <c r="C51" s="415">
        <v>60</v>
      </c>
      <c r="D51" s="420">
        <v>63</v>
      </c>
      <c r="E51" s="420">
        <v>16</v>
      </c>
      <c r="F51" s="420">
        <v>32</v>
      </c>
      <c r="G51" s="420">
        <v>53</v>
      </c>
      <c r="H51" s="420">
        <v>77</v>
      </c>
      <c r="I51" s="416">
        <f t="shared" si="31"/>
        <v>171</v>
      </c>
      <c r="J51" s="416">
        <f t="shared" si="32"/>
        <v>301</v>
      </c>
      <c r="K51" s="416">
        <f t="shared" si="33"/>
        <v>721.4</v>
      </c>
      <c r="L51" s="416">
        <f t="shared" si="34"/>
        <v>75.553133550478321</v>
      </c>
      <c r="M51" s="414" t="s">
        <v>1100</v>
      </c>
      <c r="N51" s="19"/>
      <c r="O51" s="52"/>
      <c r="P51" s="494"/>
      <c r="Q51" s="494"/>
      <c r="R51" s="494"/>
      <c r="S51" s="494"/>
      <c r="T51" s="494"/>
      <c r="U51" s="494"/>
      <c r="V51" s="494"/>
      <c r="W51" s="494">
        <f t="shared" si="35"/>
        <v>0</v>
      </c>
      <c r="X51" s="494">
        <f t="shared" si="36"/>
        <v>0</v>
      </c>
      <c r="Y51" s="494">
        <f t="shared" si="37"/>
        <v>0</v>
      </c>
      <c r="Z51" s="494">
        <f t="shared" si="38"/>
        <v>100</v>
      </c>
      <c r="AA51" s="541" t="s">
        <v>338</v>
      </c>
      <c r="AB51" s="272"/>
    </row>
    <row r="52" spans="1:28" ht="20.100000000000001" customHeight="1">
      <c r="A52" s="417" t="s">
        <v>936</v>
      </c>
      <c r="B52" s="418">
        <v>267</v>
      </c>
      <c r="C52" s="415">
        <v>93</v>
      </c>
      <c r="D52" s="420">
        <v>51</v>
      </c>
      <c r="E52" s="420">
        <v>12</v>
      </c>
      <c r="F52" s="420">
        <v>48</v>
      </c>
      <c r="G52" s="420">
        <v>62</v>
      </c>
      <c r="H52" s="420">
        <v>68</v>
      </c>
      <c r="I52" s="416">
        <f t="shared" si="31"/>
        <v>204</v>
      </c>
      <c r="J52" s="416">
        <f t="shared" si="32"/>
        <v>334</v>
      </c>
      <c r="K52" s="416">
        <f t="shared" si="33"/>
        <v>734.59999999999991</v>
      </c>
      <c r="L52" s="416">
        <f>NORMSDIST((C$47-K52)/L$47)*100</f>
        <v>66.56744398056766</v>
      </c>
      <c r="M52" s="414" t="s">
        <v>338</v>
      </c>
      <c r="N52" s="19"/>
      <c r="O52" s="52"/>
      <c r="P52" s="494"/>
      <c r="Q52" s="494"/>
      <c r="R52" s="494"/>
      <c r="S52" s="494"/>
      <c r="T52" s="494"/>
      <c r="U52" s="494"/>
      <c r="V52" s="494"/>
      <c r="W52" s="494">
        <f>Q52+R52+S52+T52</f>
        <v>0</v>
      </c>
      <c r="X52" s="494">
        <f>U52+V52+W52</f>
        <v>0</v>
      </c>
      <c r="Y52" s="494">
        <f t="shared" si="37"/>
        <v>0</v>
      </c>
      <c r="Z52" s="494">
        <f>NORMSDIST((Q$47-Y52)/Z$47)*100</f>
        <v>100</v>
      </c>
      <c r="AA52" s="541" t="s">
        <v>338</v>
      </c>
      <c r="AB52" s="23"/>
    </row>
    <row r="53" spans="1:28" ht="20.100000000000001" customHeight="1">
      <c r="A53" s="417" t="s">
        <v>937</v>
      </c>
      <c r="B53" s="418">
        <v>263</v>
      </c>
      <c r="C53" s="415">
        <v>70</v>
      </c>
      <c r="D53" s="420">
        <v>59</v>
      </c>
      <c r="E53" s="420">
        <v>20</v>
      </c>
      <c r="F53" s="420">
        <v>34</v>
      </c>
      <c r="G53" s="420">
        <v>55</v>
      </c>
      <c r="H53" s="420">
        <v>71</v>
      </c>
      <c r="I53" s="416">
        <f t="shared" si="31"/>
        <v>183</v>
      </c>
      <c r="J53" s="416">
        <f t="shared" si="32"/>
        <v>309</v>
      </c>
      <c r="K53" s="416">
        <f t="shared" si="33"/>
        <v>695.59999999999991</v>
      </c>
      <c r="L53" s="416">
        <f>NORMSDIST((C$47-K53)/L$47)*100</f>
        <v>88.647636882653629</v>
      </c>
      <c r="M53" s="414" t="s">
        <v>345</v>
      </c>
      <c r="N53" s="19"/>
      <c r="O53" s="541"/>
      <c r="P53" s="497"/>
      <c r="Q53" s="496"/>
      <c r="R53" s="496"/>
      <c r="S53" s="496"/>
      <c r="T53" s="496"/>
      <c r="U53" s="496"/>
      <c r="V53" s="496"/>
      <c r="W53" s="494">
        <f>SUM(Q53:T53)</f>
        <v>0</v>
      </c>
      <c r="X53" s="494">
        <f>SUM(Q53:V53)</f>
        <v>0</v>
      </c>
      <c r="Y53" s="494">
        <f t="shared" si="37"/>
        <v>0</v>
      </c>
      <c r="Z53" s="494">
        <f>NORMSDIST((Q$47-Y53)/Z$47)*100</f>
        <v>100</v>
      </c>
      <c r="AA53" s="541" t="s">
        <v>338</v>
      </c>
      <c r="AB53" s="145"/>
    </row>
    <row r="54" spans="1:28" ht="20.100000000000001" customHeight="1">
      <c r="A54" s="417" t="s">
        <v>939</v>
      </c>
      <c r="B54" s="418">
        <v>281</v>
      </c>
      <c r="C54" s="415">
        <v>58</v>
      </c>
      <c r="D54" s="420">
        <v>33</v>
      </c>
      <c r="E54" s="420">
        <v>16</v>
      </c>
      <c r="F54" s="420">
        <v>52</v>
      </c>
      <c r="G54" s="420">
        <v>65</v>
      </c>
      <c r="H54" s="420">
        <v>67</v>
      </c>
      <c r="I54" s="416">
        <f t="shared" si="31"/>
        <v>159</v>
      </c>
      <c r="J54" s="416">
        <f t="shared" si="32"/>
        <v>291</v>
      </c>
      <c r="K54" s="416">
        <f t="shared" si="33"/>
        <v>688.4</v>
      </c>
      <c r="L54" s="416">
        <f t="shared" ref="L54:L55" si="39">NORMSDIST((C$47-K54)/L$47)*100</f>
        <v>91.18123423583549</v>
      </c>
      <c r="M54" s="414" t="s">
        <v>345</v>
      </c>
      <c r="N54" s="19"/>
      <c r="O54" s="255"/>
      <c r="P54" s="347"/>
      <c r="Q54" s="241"/>
      <c r="R54" s="241"/>
      <c r="S54" s="241"/>
      <c r="T54" s="241"/>
      <c r="U54" s="241"/>
      <c r="V54" s="241"/>
      <c r="W54" s="494">
        <f t="shared" si="35"/>
        <v>0</v>
      </c>
      <c r="X54" s="494">
        <f t="shared" si="36"/>
        <v>0</v>
      </c>
      <c r="Y54" s="494">
        <f t="shared" si="37"/>
        <v>0</v>
      </c>
      <c r="Z54" s="494">
        <f t="shared" si="38"/>
        <v>100</v>
      </c>
      <c r="AA54" s="541" t="s">
        <v>338</v>
      </c>
    </row>
    <row r="55" spans="1:28" ht="20.100000000000001" customHeight="1">
      <c r="A55" s="414" t="s">
        <v>940</v>
      </c>
      <c r="B55" s="415">
        <v>295</v>
      </c>
      <c r="C55" s="415">
        <v>58</v>
      </c>
      <c r="D55" s="415">
        <v>43</v>
      </c>
      <c r="E55" s="415">
        <v>16</v>
      </c>
      <c r="F55" s="415">
        <v>52</v>
      </c>
      <c r="G55" s="415">
        <v>59</v>
      </c>
      <c r="H55" s="415">
        <v>84</v>
      </c>
      <c r="I55" s="416">
        <f t="shared" si="31"/>
        <v>169</v>
      </c>
      <c r="J55" s="416">
        <f t="shared" si="32"/>
        <v>312</v>
      </c>
      <c r="K55" s="416">
        <f t="shared" si="33"/>
        <v>731.8</v>
      </c>
      <c r="L55" s="416">
        <f t="shared" si="39"/>
        <v>68.580706543934866</v>
      </c>
      <c r="M55" s="414" t="s">
        <v>338</v>
      </c>
      <c r="N55" s="19"/>
      <c r="O55" s="255"/>
      <c r="P55" s="347"/>
      <c r="Q55" s="241"/>
      <c r="R55" s="241"/>
      <c r="S55" s="241"/>
      <c r="T55" s="241"/>
      <c r="U55" s="241"/>
      <c r="V55" s="241"/>
      <c r="W55" s="494">
        <f t="shared" si="35"/>
        <v>0</v>
      </c>
      <c r="X55" s="494">
        <f t="shared" si="36"/>
        <v>0</v>
      </c>
      <c r="Y55" s="494">
        <f t="shared" si="37"/>
        <v>0</v>
      </c>
      <c r="Z55" s="494">
        <f t="shared" si="38"/>
        <v>100</v>
      </c>
      <c r="AA55" s="541" t="s">
        <v>338</v>
      </c>
    </row>
    <row r="56" spans="1:28" ht="20.100000000000001" customHeight="1">
      <c r="A56" s="417" t="s">
        <v>941</v>
      </c>
      <c r="B56" s="418">
        <v>258</v>
      </c>
      <c r="C56" s="415">
        <v>37</v>
      </c>
      <c r="D56" s="420">
        <v>39</v>
      </c>
      <c r="E56" s="420">
        <v>16</v>
      </c>
      <c r="F56" s="420">
        <v>36</v>
      </c>
      <c r="G56" s="420">
        <v>60</v>
      </c>
      <c r="H56" s="420">
        <v>67</v>
      </c>
      <c r="I56" s="416">
        <f t="shared" si="31"/>
        <v>128</v>
      </c>
      <c r="J56" s="416">
        <f t="shared" si="32"/>
        <v>255</v>
      </c>
      <c r="K56" s="416">
        <f t="shared" si="33"/>
        <v>615</v>
      </c>
      <c r="L56" s="416">
        <f>NORMSDIST((C$47-K56)/L$47)*100</f>
        <v>99.75988175258108</v>
      </c>
      <c r="M56" s="414" t="s">
        <v>345</v>
      </c>
      <c r="N56" s="19"/>
      <c r="O56" s="546"/>
      <c r="P56" s="258"/>
      <c r="Q56" s="547"/>
      <c r="R56" s="494"/>
      <c r="S56" s="494"/>
      <c r="T56" s="494"/>
      <c r="U56" s="494"/>
      <c r="V56" s="494"/>
      <c r="W56" s="494">
        <f t="shared" si="35"/>
        <v>0</v>
      </c>
      <c r="X56" s="494">
        <f t="shared" si="36"/>
        <v>0</v>
      </c>
      <c r="Y56" s="494">
        <f t="shared" si="37"/>
        <v>0</v>
      </c>
      <c r="Z56" s="494">
        <f>NORMSDIST((Q$47-Y56)/Z$47)*100</f>
        <v>100</v>
      </c>
      <c r="AA56" s="541" t="s">
        <v>338</v>
      </c>
    </row>
    <row r="57" spans="1:28" ht="20.100000000000001" customHeight="1">
      <c r="A57" s="52" t="s">
        <v>883</v>
      </c>
      <c r="B57" s="494">
        <v>300</v>
      </c>
      <c r="C57" s="494">
        <v>48</v>
      </c>
      <c r="D57" s="494">
        <v>67</v>
      </c>
      <c r="E57" s="494">
        <v>16</v>
      </c>
      <c r="F57" s="494">
        <v>44</v>
      </c>
      <c r="G57" s="494">
        <v>68</v>
      </c>
      <c r="H57" s="494">
        <v>68</v>
      </c>
      <c r="I57" s="494">
        <f t="shared" ref="I57" si="40">SUM(C57:F57)</f>
        <v>175</v>
      </c>
      <c r="J57" s="620">
        <f t="shared" si="32"/>
        <v>311</v>
      </c>
      <c r="K57" s="494">
        <f t="shared" si="33"/>
        <v>735.4</v>
      </c>
      <c r="L57" s="494">
        <f>NORMSDIST((C$47-K57)/L$47)*100</f>
        <v>65.983028838503884</v>
      </c>
      <c r="M57" s="621" t="s">
        <v>338</v>
      </c>
      <c r="N57" s="19"/>
      <c r="O57" s="546"/>
      <c r="P57" s="258"/>
      <c r="Q57" s="547"/>
      <c r="R57" s="494"/>
      <c r="S57" s="494"/>
      <c r="T57" s="494"/>
      <c r="U57" s="494"/>
      <c r="V57" s="494"/>
      <c r="W57" s="494">
        <f t="shared" si="35"/>
        <v>0</v>
      </c>
      <c r="X57" s="494">
        <f t="shared" si="36"/>
        <v>0</v>
      </c>
      <c r="Y57" s="494">
        <f t="shared" si="37"/>
        <v>0</v>
      </c>
      <c r="Z57" s="494">
        <f>NORMSDIST((Q$47-Y57)/Z$47)*100</f>
        <v>100</v>
      </c>
      <c r="AA57" s="541" t="s">
        <v>345</v>
      </c>
      <c r="AB57" s="23" t="s">
        <v>111</v>
      </c>
    </row>
    <row r="58" spans="1:28" ht="20.100000000000001" customHeight="1">
      <c r="A58" s="52" t="s">
        <v>878</v>
      </c>
      <c r="B58" s="494">
        <v>281</v>
      </c>
      <c r="C58" s="103">
        <v>88</v>
      </c>
      <c r="D58" s="103">
        <v>34</v>
      </c>
      <c r="E58" s="103">
        <v>20</v>
      </c>
      <c r="F58" s="103">
        <v>44</v>
      </c>
      <c r="G58" s="103">
        <v>78</v>
      </c>
      <c r="H58" s="271">
        <v>76</v>
      </c>
      <c r="I58" s="103">
        <f>SUM(C58:F58)</f>
        <v>186</v>
      </c>
      <c r="J58" s="103">
        <f>SUM(C58:H58)</f>
        <v>340</v>
      </c>
      <c r="K58" s="494">
        <f t="shared" si="33"/>
        <v>757</v>
      </c>
      <c r="L58" s="494">
        <f>NORMSDIST((C$47-K58)/L$47)*100</f>
        <v>49.202168628309806</v>
      </c>
      <c r="M58" s="541" t="s">
        <v>338</v>
      </c>
      <c r="N58" s="19"/>
      <c r="O58" s="546"/>
      <c r="P58" s="258"/>
      <c r="Q58" s="547"/>
      <c r="R58" s="494"/>
      <c r="S58" s="494"/>
      <c r="T58" s="494"/>
      <c r="U58" s="494"/>
      <c r="V58" s="494"/>
      <c r="W58" s="494">
        <f t="shared" ref="W58:W65" si="41">Q58+R58+S58+T58</f>
        <v>0</v>
      </c>
      <c r="X58" s="494">
        <f t="shared" ref="X58:X65" si="42">U58+V58+W58</f>
        <v>0</v>
      </c>
      <c r="Y58" s="494">
        <f t="shared" si="37"/>
        <v>0</v>
      </c>
      <c r="Z58" s="494">
        <f>NORMSDIST((Q$47-Y58)/Z$47)*100</f>
        <v>100</v>
      </c>
      <c r="AA58" s="541" t="s">
        <v>338</v>
      </c>
    </row>
    <row r="59" spans="1:28" ht="20.100000000000001" customHeight="1">
      <c r="A59" s="52" t="s">
        <v>879</v>
      </c>
      <c r="B59" s="494">
        <v>276</v>
      </c>
      <c r="C59" s="494">
        <v>78</v>
      </c>
      <c r="D59" s="494">
        <v>54</v>
      </c>
      <c r="E59" s="494">
        <v>14</v>
      </c>
      <c r="F59" s="494">
        <v>40</v>
      </c>
      <c r="G59" s="494">
        <v>71</v>
      </c>
      <c r="H59" s="494">
        <v>76</v>
      </c>
      <c r="I59" s="494">
        <f t="shared" ref="I59:I60" si="43">SUM(C59:F59)</f>
        <v>186</v>
      </c>
      <c r="J59" s="494">
        <f t="shared" ref="J59:J60" si="44">SUM(C59:H59)</f>
        <v>333</v>
      </c>
      <c r="K59" s="494">
        <f t="shared" si="33"/>
        <v>742.2</v>
      </c>
      <c r="L59" s="494">
        <f>NORMSDIST((C$47-K59)/L$47)*100</f>
        <v>60.87259668834308</v>
      </c>
      <c r="M59" s="541" t="s">
        <v>338</v>
      </c>
      <c r="N59" s="19"/>
      <c r="O59" s="52"/>
      <c r="P59" s="228"/>
      <c r="Q59" s="228"/>
      <c r="R59" s="228"/>
      <c r="S59" s="228"/>
      <c r="T59" s="228"/>
      <c r="U59" s="228"/>
      <c r="V59" s="228"/>
      <c r="W59" s="228">
        <f t="shared" si="41"/>
        <v>0</v>
      </c>
      <c r="X59" s="228">
        <f t="shared" si="42"/>
        <v>0</v>
      </c>
      <c r="Y59" s="228">
        <f t="shared" si="37"/>
        <v>0</v>
      </c>
      <c r="Z59" s="228">
        <f>NORMSDIST((Q$47-Y59)/Z$47)*100</f>
        <v>100</v>
      </c>
      <c r="AA59" s="243" t="s">
        <v>338</v>
      </c>
    </row>
    <row r="60" spans="1:28" ht="20.100000000000001" customHeight="1">
      <c r="A60" s="52" t="s">
        <v>893</v>
      </c>
      <c r="B60" s="494">
        <v>226</v>
      </c>
      <c r="C60" s="494">
        <v>54</v>
      </c>
      <c r="D60" s="494">
        <v>26</v>
      </c>
      <c r="E60" s="494">
        <v>18</v>
      </c>
      <c r="F60" s="494">
        <v>48</v>
      </c>
      <c r="G60" s="494">
        <v>75</v>
      </c>
      <c r="H60" s="264">
        <v>64</v>
      </c>
      <c r="I60" s="494">
        <f>SUM(C60:F60)</f>
        <v>146</v>
      </c>
      <c r="J60" s="494">
        <f>SUM(C60:H60)</f>
        <v>285</v>
      </c>
      <c r="K60" s="494">
        <f t="shared" si="33"/>
        <v>625</v>
      </c>
      <c r="L60" s="494">
        <f>NORMSDIST((C$47-K60)/L$47)*100</f>
        <v>99.560351165187853</v>
      </c>
      <c r="M60" s="621" t="s">
        <v>345</v>
      </c>
      <c r="N60" s="19"/>
      <c r="O60" s="243"/>
      <c r="P60" s="241"/>
      <c r="Q60" s="232"/>
      <c r="R60" s="232"/>
      <c r="S60" s="241"/>
      <c r="T60" s="232"/>
      <c r="U60" s="230"/>
      <c r="V60" s="230"/>
      <c r="W60" s="228">
        <f t="shared" si="41"/>
        <v>0</v>
      </c>
      <c r="X60" s="228">
        <f t="shared" si="42"/>
        <v>0</v>
      </c>
      <c r="Y60" s="228">
        <f t="shared" si="37"/>
        <v>0</v>
      </c>
      <c r="Z60" s="228">
        <f>NORMSDIST((Q$47-Y60)/Z$47)*100</f>
        <v>100</v>
      </c>
      <c r="AA60" s="243" t="s">
        <v>338</v>
      </c>
    </row>
    <row r="61" spans="1:28" ht="20.100000000000001" customHeight="1">
      <c r="A61" s="52" t="s">
        <v>880</v>
      </c>
      <c r="B61" s="494">
        <v>249</v>
      </c>
      <c r="C61" s="494">
        <v>60</v>
      </c>
      <c r="D61" s="494">
        <v>32</v>
      </c>
      <c r="E61" s="494">
        <v>20</v>
      </c>
      <c r="F61" s="494">
        <v>32</v>
      </c>
      <c r="G61" s="494">
        <v>60</v>
      </c>
      <c r="H61" s="494">
        <v>60</v>
      </c>
      <c r="I61" s="494">
        <f t="shared" ref="I61" si="45">SUM(C61:F61)</f>
        <v>144</v>
      </c>
      <c r="J61" s="494">
        <f t="shared" ref="J61" si="46">SUM(C61:H61)</f>
        <v>264</v>
      </c>
      <c r="K61" s="494">
        <f t="shared" si="33"/>
        <v>618.59999999999991</v>
      </c>
      <c r="L61" s="494">
        <f t="shared" ref="L61:L79" si="47">NORMSDIST((C$47-K61)/L$47)*100</f>
        <v>99.70019995457038</v>
      </c>
      <c r="M61" s="621" t="s">
        <v>345</v>
      </c>
      <c r="N61" s="19"/>
      <c r="O61" s="243"/>
      <c r="P61" s="241"/>
      <c r="Q61" s="232"/>
      <c r="R61" s="232"/>
      <c r="S61" s="241"/>
      <c r="T61" s="232"/>
      <c r="U61" s="230"/>
      <c r="V61" s="230"/>
      <c r="W61" s="228">
        <f t="shared" si="41"/>
        <v>0</v>
      </c>
      <c r="X61" s="228">
        <f t="shared" si="42"/>
        <v>0</v>
      </c>
      <c r="Y61" s="228">
        <f t="shared" si="37"/>
        <v>0</v>
      </c>
      <c r="Z61" s="228">
        <f t="shared" si="38"/>
        <v>100</v>
      </c>
      <c r="AA61" s="243" t="s">
        <v>338</v>
      </c>
    </row>
    <row r="62" spans="1:28" ht="20.100000000000001" customHeight="1">
      <c r="A62" s="541"/>
      <c r="B62" s="241"/>
      <c r="C62" s="232"/>
      <c r="D62" s="232"/>
      <c r="E62" s="241"/>
      <c r="F62" s="232"/>
      <c r="G62" s="496"/>
      <c r="H62" s="496"/>
      <c r="I62" s="494">
        <f t="shared" ref="I58:I65" si="48">C62+D62+E62+F62</f>
        <v>0</v>
      </c>
      <c r="J62" s="494">
        <f t="shared" ref="J58:J65" si="49">G62+H62+I62</f>
        <v>0</v>
      </c>
      <c r="K62" s="494">
        <f t="shared" si="33"/>
        <v>0</v>
      </c>
      <c r="L62" s="494">
        <f t="shared" si="47"/>
        <v>100</v>
      </c>
      <c r="M62" s="541" t="s">
        <v>338</v>
      </c>
      <c r="N62" s="19"/>
      <c r="O62" s="243"/>
      <c r="P62" s="241"/>
      <c r="Q62" s="232"/>
      <c r="R62" s="232"/>
      <c r="S62" s="241"/>
      <c r="T62" s="232"/>
      <c r="U62" s="230"/>
      <c r="V62" s="230"/>
      <c r="W62" s="228">
        <f t="shared" si="41"/>
        <v>0</v>
      </c>
      <c r="X62" s="228">
        <f t="shared" si="42"/>
        <v>0</v>
      </c>
      <c r="Y62" s="228">
        <f t="shared" ref="Y62:Y70" si="50">SUM(X62*1.4+P62)</f>
        <v>0</v>
      </c>
      <c r="Z62" s="228">
        <f t="shared" si="38"/>
        <v>100</v>
      </c>
      <c r="AA62" s="243" t="s">
        <v>338</v>
      </c>
    </row>
    <row r="63" spans="1:28" ht="20.100000000000001" customHeight="1">
      <c r="A63" s="541"/>
      <c r="B63" s="241"/>
      <c r="C63" s="232"/>
      <c r="D63" s="232"/>
      <c r="E63" s="241"/>
      <c r="F63" s="232"/>
      <c r="G63" s="496"/>
      <c r="H63" s="496"/>
      <c r="I63" s="494">
        <f t="shared" si="48"/>
        <v>0</v>
      </c>
      <c r="J63" s="494">
        <f t="shared" si="49"/>
        <v>0</v>
      </c>
      <c r="K63" s="494">
        <f t="shared" si="33"/>
        <v>0</v>
      </c>
      <c r="L63" s="494">
        <f t="shared" si="47"/>
        <v>100</v>
      </c>
      <c r="M63" s="541" t="s">
        <v>345</v>
      </c>
      <c r="N63" s="19"/>
      <c r="O63" s="243"/>
      <c r="P63" s="241"/>
      <c r="Q63" s="232"/>
      <c r="R63" s="232"/>
      <c r="S63" s="241"/>
      <c r="T63" s="232"/>
      <c r="U63" s="230"/>
      <c r="V63" s="230"/>
      <c r="W63" s="228">
        <f t="shared" si="41"/>
        <v>0</v>
      </c>
      <c r="X63" s="228">
        <f t="shared" si="42"/>
        <v>0</v>
      </c>
      <c r="Y63" s="228">
        <f t="shared" si="50"/>
        <v>0</v>
      </c>
      <c r="Z63" s="228">
        <f t="shared" si="38"/>
        <v>100</v>
      </c>
      <c r="AA63" s="243" t="s">
        <v>345</v>
      </c>
    </row>
    <row r="64" spans="1:28" ht="20.100000000000001" customHeight="1">
      <c r="A64" s="541"/>
      <c r="B64" s="241"/>
      <c r="C64" s="232"/>
      <c r="D64" s="232"/>
      <c r="E64" s="241"/>
      <c r="F64" s="232"/>
      <c r="G64" s="496"/>
      <c r="H64" s="496"/>
      <c r="I64" s="494">
        <f t="shared" si="48"/>
        <v>0</v>
      </c>
      <c r="J64" s="494">
        <f t="shared" si="49"/>
        <v>0</v>
      </c>
      <c r="K64" s="494">
        <f t="shared" si="33"/>
        <v>0</v>
      </c>
      <c r="L64" s="494">
        <f t="shared" si="47"/>
        <v>100</v>
      </c>
      <c r="M64" s="541" t="s">
        <v>345</v>
      </c>
      <c r="N64" s="19"/>
      <c r="O64" s="243"/>
      <c r="P64" s="241"/>
      <c r="Q64" s="232"/>
      <c r="R64" s="232"/>
      <c r="S64" s="241"/>
      <c r="T64" s="232"/>
      <c r="U64" s="230"/>
      <c r="V64" s="230"/>
      <c r="W64" s="228">
        <f t="shared" si="41"/>
        <v>0</v>
      </c>
      <c r="X64" s="228">
        <f t="shared" si="42"/>
        <v>0</v>
      </c>
      <c r="Y64" s="228">
        <f t="shared" si="50"/>
        <v>0</v>
      </c>
      <c r="Z64" s="228">
        <f t="shared" si="38"/>
        <v>100</v>
      </c>
      <c r="AA64" s="243" t="s">
        <v>345</v>
      </c>
    </row>
    <row r="65" spans="1:28" ht="20.100000000000001" customHeight="1">
      <c r="A65" s="541"/>
      <c r="B65" s="241"/>
      <c r="C65" s="232"/>
      <c r="D65" s="232"/>
      <c r="E65" s="241"/>
      <c r="F65" s="232"/>
      <c r="G65" s="496"/>
      <c r="H65" s="496"/>
      <c r="I65" s="494">
        <f t="shared" si="48"/>
        <v>0</v>
      </c>
      <c r="J65" s="494">
        <f t="shared" si="49"/>
        <v>0</v>
      </c>
      <c r="K65" s="494">
        <f t="shared" si="33"/>
        <v>0</v>
      </c>
      <c r="L65" s="494">
        <f t="shared" si="47"/>
        <v>100</v>
      </c>
      <c r="M65" s="541" t="s">
        <v>345</v>
      </c>
      <c r="N65" s="19"/>
      <c r="O65" s="243"/>
      <c r="P65" s="241"/>
      <c r="Q65" s="232"/>
      <c r="R65" s="232"/>
      <c r="S65" s="241"/>
      <c r="T65" s="232"/>
      <c r="U65" s="230"/>
      <c r="V65" s="230"/>
      <c r="W65" s="228">
        <f t="shared" si="41"/>
        <v>0</v>
      </c>
      <c r="X65" s="228">
        <f t="shared" si="42"/>
        <v>0</v>
      </c>
      <c r="Y65" s="228">
        <f t="shared" si="50"/>
        <v>0</v>
      </c>
      <c r="Z65" s="228">
        <f t="shared" si="38"/>
        <v>100</v>
      </c>
      <c r="AA65" s="243" t="s">
        <v>345</v>
      </c>
    </row>
    <row r="66" spans="1:28" ht="20.100000000000001" customHeight="1">
      <c r="A66" s="541"/>
      <c r="B66" s="494"/>
      <c r="C66" s="494"/>
      <c r="D66" s="494"/>
      <c r="E66" s="494"/>
      <c r="F66" s="494"/>
      <c r="G66" s="494"/>
      <c r="H66" s="494"/>
      <c r="I66" s="494">
        <f>SUM(C66:F66)</f>
        <v>0</v>
      </c>
      <c r="J66" s="494">
        <f>SUM(C66:H66)</f>
        <v>0</v>
      </c>
      <c r="K66" s="494">
        <f t="shared" si="33"/>
        <v>0</v>
      </c>
      <c r="L66" s="494">
        <f t="shared" si="47"/>
        <v>100</v>
      </c>
      <c r="M66" s="541" t="s">
        <v>338</v>
      </c>
      <c r="N66" s="19"/>
      <c r="O66" s="243"/>
      <c r="P66" s="228"/>
      <c r="Q66" s="228"/>
      <c r="R66" s="228"/>
      <c r="S66" s="228"/>
      <c r="T66" s="228"/>
      <c r="U66" s="228"/>
      <c r="V66" s="228"/>
      <c r="W66" s="228">
        <f>SUM(Q66:T66)</f>
        <v>0</v>
      </c>
      <c r="X66" s="228">
        <f>SUM(Q66:V66)</f>
        <v>0</v>
      </c>
      <c r="Y66" s="228">
        <f t="shared" si="50"/>
        <v>0</v>
      </c>
      <c r="Z66" s="228">
        <f t="shared" si="38"/>
        <v>100</v>
      </c>
      <c r="AA66" s="243" t="s">
        <v>338</v>
      </c>
    </row>
    <row r="67" spans="1:28" ht="20.100000000000001" customHeight="1">
      <c r="A67" s="67" t="s">
        <v>28</v>
      </c>
      <c r="B67" s="95">
        <v>272</v>
      </c>
      <c r="C67" s="95">
        <v>70</v>
      </c>
      <c r="D67" s="95">
        <v>82</v>
      </c>
      <c r="E67" s="95">
        <v>20</v>
      </c>
      <c r="F67" s="95">
        <v>48</v>
      </c>
      <c r="G67" s="95">
        <v>68</v>
      </c>
      <c r="H67" s="95">
        <v>84</v>
      </c>
      <c r="I67" s="95">
        <f t="shared" ref="I67:I68" si="51">SUM(C67:F67)</f>
        <v>220</v>
      </c>
      <c r="J67" s="95">
        <f t="shared" ref="J67:J68" si="52">SUM(C67:H67)</f>
        <v>372</v>
      </c>
      <c r="K67" s="95">
        <f t="shared" ref="K67:K75" si="53">SUM(J67*1.4+B67)</f>
        <v>792.8</v>
      </c>
      <c r="L67" s="95">
        <f t="shared" si="47"/>
        <v>23.086534889446778</v>
      </c>
      <c r="M67" s="94" t="s">
        <v>338</v>
      </c>
      <c r="N67" s="19"/>
      <c r="O67" s="243"/>
      <c r="P67" s="231"/>
      <c r="Q67" s="230"/>
      <c r="R67" s="230"/>
      <c r="S67" s="230"/>
      <c r="T67" s="230"/>
      <c r="U67" s="230"/>
      <c r="V67" s="230"/>
      <c r="W67" s="228">
        <f>SUM(Q67:T67)</f>
        <v>0</v>
      </c>
      <c r="X67" s="228">
        <f>SUM(Q67:V67)</f>
        <v>0</v>
      </c>
      <c r="Y67" s="228">
        <f>SUM(X67*1.4+P67)</f>
        <v>0</v>
      </c>
      <c r="Z67" s="228">
        <f t="shared" si="38"/>
        <v>100</v>
      </c>
      <c r="AA67" s="13"/>
    </row>
    <row r="68" spans="1:28" ht="20.100000000000001" customHeight="1">
      <c r="A68" s="67" t="s">
        <v>29</v>
      </c>
      <c r="B68" s="95">
        <v>258</v>
      </c>
      <c r="C68" s="95">
        <v>82</v>
      </c>
      <c r="D68" s="95">
        <v>49</v>
      </c>
      <c r="E68" s="95">
        <v>16</v>
      </c>
      <c r="F68" s="95">
        <v>48</v>
      </c>
      <c r="G68" s="95">
        <v>87</v>
      </c>
      <c r="H68" s="95">
        <v>92</v>
      </c>
      <c r="I68" s="95">
        <f t="shared" si="51"/>
        <v>195</v>
      </c>
      <c r="J68" s="95">
        <f t="shared" si="52"/>
        <v>374</v>
      </c>
      <c r="K68" s="95">
        <f t="shared" si="53"/>
        <v>781.6</v>
      </c>
      <c r="L68" s="95">
        <f t="shared" si="47"/>
        <v>30.432550478330413</v>
      </c>
      <c r="M68" s="94" t="s">
        <v>338</v>
      </c>
      <c r="O68" s="13"/>
      <c r="P68" s="227"/>
      <c r="Q68" s="228"/>
      <c r="R68" s="228"/>
      <c r="S68" s="228"/>
      <c r="T68" s="228"/>
      <c r="U68" s="228"/>
      <c r="V68" s="228"/>
      <c r="W68" s="228">
        <f>SUM(Q68:T68)</f>
        <v>0</v>
      </c>
      <c r="X68" s="228">
        <f>SUM(Q68:V68)</f>
        <v>0</v>
      </c>
      <c r="Y68" s="228">
        <f>SUM(X68*1.4+P68)</f>
        <v>0</v>
      </c>
      <c r="Z68" s="228">
        <f t="shared" si="38"/>
        <v>100</v>
      </c>
      <c r="AA68" s="13"/>
    </row>
    <row r="69" spans="1:28" ht="20.100000000000001" customHeight="1">
      <c r="A69" s="67" t="s">
        <v>27</v>
      </c>
      <c r="B69" s="95">
        <v>267</v>
      </c>
      <c r="C69" s="95">
        <v>67</v>
      </c>
      <c r="D69" s="95">
        <v>71</v>
      </c>
      <c r="E69" s="95">
        <v>20</v>
      </c>
      <c r="F69" s="95">
        <v>58</v>
      </c>
      <c r="G69" s="95">
        <v>62</v>
      </c>
      <c r="H69" s="95">
        <v>80</v>
      </c>
      <c r="I69" s="95">
        <f>C69+D69+E69+F69</f>
        <v>216</v>
      </c>
      <c r="J69" s="95">
        <f>G69+H69+I69</f>
        <v>358</v>
      </c>
      <c r="K69" s="95">
        <f t="shared" si="53"/>
        <v>768.2</v>
      </c>
      <c r="L69" s="95">
        <f>NORMSDIST((C$47-K69)/L$47)*100</f>
        <v>40.361540995910183</v>
      </c>
      <c r="M69" s="94" t="s">
        <v>338</v>
      </c>
      <c r="O69" s="13"/>
      <c r="P69" s="227"/>
      <c r="Q69" s="228"/>
      <c r="R69" s="228"/>
      <c r="S69" s="228"/>
      <c r="T69" s="228"/>
      <c r="U69" s="228"/>
      <c r="V69" s="228"/>
      <c r="W69" s="228">
        <f>SUM(Q69:T69)</f>
        <v>0</v>
      </c>
      <c r="X69" s="228">
        <f>SUM(Q69:V69)</f>
        <v>0</v>
      </c>
      <c r="Y69" s="228">
        <f t="shared" si="50"/>
        <v>0</v>
      </c>
      <c r="Z69" s="228">
        <f t="shared" si="38"/>
        <v>100</v>
      </c>
      <c r="AA69" s="13"/>
    </row>
    <row r="70" spans="1:28" ht="20.100000000000001" customHeight="1">
      <c r="A70" s="94" t="s">
        <v>91</v>
      </c>
      <c r="B70" s="46">
        <v>290</v>
      </c>
      <c r="C70" s="15">
        <v>64</v>
      </c>
      <c r="D70" s="15">
        <v>84</v>
      </c>
      <c r="E70" s="15">
        <v>20</v>
      </c>
      <c r="F70" s="15">
        <v>42</v>
      </c>
      <c r="G70" s="15">
        <v>68</v>
      </c>
      <c r="H70" s="15">
        <v>68</v>
      </c>
      <c r="I70" s="95">
        <f>SUM(C70:F70)</f>
        <v>210</v>
      </c>
      <c r="J70" s="95">
        <f>SUM(C70:H70)</f>
        <v>346</v>
      </c>
      <c r="K70" s="95">
        <f t="shared" si="53"/>
        <v>774.4</v>
      </c>
      <c r="L70" s="95">
        <f>NORMSDIST((C$47-K70)/L$47)*100</f>
        <v>35.643661709491411</v>
      </c>
      <c r="M70" s="94" t="s">
        <v>338</v>
      </c>
      <c r="N70" s="19"/>
      <c r="O70" s="52"/>
      <c r="P70" s="228"/>
      <c r="Q70" s="231"/>
      <c r="R70" s="230"/>
      <c r="S70" s="228"/>
      <c r="T70" s="230"/>
      <c r="U70" s="230"/>
      <c r="V70" s="230"/>
      <c r="W70" s="230">
        <f>SUM(Q70,R70,T70)</f>
        <v>0</v>
      </c>
      <c r="X70" s="230">
        <f>SUM(Q70,R70,T70,U70,V70)</f>
        <v>0</v>
      </c>
      <c r="Y70" s="228">
        <f t="shared" si="50"/>
        <v>0</v>
      </c>
      <c r="Z70" s="228">
        <f t="shared" si="38"/>
        <v>100</v>
      </c>
      <c r="AA70" s="30" t="s">
        <v>338</v>
      </c>
    </row>
    <row r="71" spans="1:28" ht="20.100000000000001" customHeight="1">
      <c r="A71" s="345" t="s">
        <v>171</v>
      </c>
      <c r="B71" s="346">
        <v>286</v>
      </c>
      <c r="C71" s="45">
        <v>82</v>
      </c>
      <c r="D71" s="45">
        <v>77</v>
      </c>
      <c r="E71" s="45">
        <v>20</v>
      </c>
      <c r="F71" s="45">
        <v>64</v>
      </c>
      <c r="G71" s="45">
        <v>85</v>
      </c>
      <c r="H71" s="45">
        <v>76</v>
      </c>
      <c r="I71" s="95">
        <f t="shared" ref="I71:I74" si="54">SUM(C71:F71)</f>
        <v>243</v>
      </c>
      <c r="J71" s="95">
        <f t="shared" ref="J71:J74" si="55">SUM(C71:H71)</f>
        <v>404</v>
      </c>
      <c r="K71" s="95">
        <f t="shared" si="53"/>
        <v>851.59999999999991</v>
      </c>
      <c r="L71" s="95">
        <f t="shared" ref="L71:L72" si="56">NORMSDIST((C$47-K71)/L$47)*100</f>
        <v>2.7938097026538982</v>
      </c>
      <c r="M71" s="94" t="s">
        <v>338</v>
      </c>
      <c r="N71" s="19"/>
      <c r="O71" s="229"/>
      <c r="P71" s="231"/>
      <c r="Q71" s="231"/>
      <c r="R71" s="230"/>
      <c r="S71" s="228"/>
      <c r="T71" s="230"/>
      <c r="U71" s="230"/>
      <c r="V71" s="230"/>
      <c r="W71" s="230">
        <f t="shared" ref="W71:W78" si="57">SUM(Q71,R71,T71)</f>
        <v>0</v>
      </c>
      <c r="X71" s="230">
        <f t="shared" ref="X71:X78" si="58">SUM(Q71,R71,T71,U71,V71)</f>
        <v>0</v>
      </c>
      <c r="Y71" s="228">
        <f>SUM(X71*1.4+P71)</f>
        <v>0</v>
      </c>
      <c r="Z71" s="228">
        <f t="shared" si="38"/>
        <v>100</v>
      </c>
      <c r="AA71" s="30" t="s">
        <v>338</v>
      </c>
      <c r="AB71" s="96"/>
    </row>
    <row r="72" spans="1:28" ht="20.100000000000001" customHeight="1">
      <c r="A72" s="345" t="s">
        <v>172</v>
      </c>
      <c r="B72" s="346">
        <v>286</v>
      </c>
      <c r="C72" s="45">
        <v>90</v>
      </c>
      <c r="D72" s="45">
        <v>43</v>
      </c>
      <c r="E72" s="45">
        <v>16</v>
      </c>
      <c r="F72" s="45">
        <v>50</v>
      </c>
      <c r="G72" s="45">
        <v>85</v>
      </c>
      <c r="H72" s="45">
        <v>72</v>
      </c>
      <c r="I72" s="95">
        <f t="shared" si="54"/>
        <v>199</v>
      </c>
      <c r="J72" s="95">
        <f t="shared" si="55"/>
        <v>356</v>
      </c>
      <c r="K72" s="95">
        <f t="shared" si="53"/>
        <v>784.4</v>
      </c>
      <c r="L72" s="95">
        <f t="shared" si="56"/>
        <v>28.501748396884796</v>
      </c>
      <c r="M72" s="94" t="s">
        <v>338</v>
      </c>
      <c r="O72" s="249"/>
      <c r="P72" s="247"/>
      <c r="Q72" s="247"/>
      <c r="R72" s="247"/>
      <c r="S72" s="228"/>
      <c r="T72" s="247"/>
      <c r="U72" s="248"/>
      <c r="V72" s="248"/>
      <c r="W72" s="230">
        <f t="shared" si="57"/>
        <v>0</v>
      </c>
      <c r="X72" s="230">
        <f t="shared" si="58"/>
        <v>0</v>
      </c>
      <c r="Y72" s="230">
        <f t="shared" ref="Y72:Y79" si="59">FIXED(X72*1.4,0)+P72</f>
        <v>0</v>
      </c>
      <c r="Z72" s="228">
        <f t="shared" si="38"/>
        <v>100</v>
      </c>
      <c r="AA72" s="30" t="s">
        <v>338</v>
      </c>
      <c r="AB72" s="23"/>
    </row>
    <row r="73" spans="1:28" ht="20.100000000000001" customHeight="1">
      <c r="A73" s="349" t="s">
        <v>232</v>
      </c>
      <c r="B73" s="352">
        <v>290</v>
      </c>
      <c r="C73" s="545">
        <v>91</v>
      </c>
      <c r="D73" s="95">
        <v>62</v>
      </c>
      <c r="E73" s="95">
        <v>20</v>
      </c>
      <c r="F73" s="95">
        <v>60</v>
      </c>
      <c r="G73" s="95">
        <v>95</v>
      </c>
      <c r="H73" s="95">
        <v>78</v>
      </c>
      <c r="I73" s="95">
        <f t="shared" si="54"/>
        <v>233</v>
      </c>
      <c r="J73" s="95">
        <f t="shared" si="55"/>
        <v>406</v>
      </c>
      <c r="K73" s="95">
        <f t="shared" si="53"/>
        <v>858.4</v>
      </c>
      <c r="L73" s="95">
        <f>NORMSDIST((C$47-K73)/L$47)*100</f>
        <v>2.0279999698561002</v>
      </c>
      <c r="M73" s="94" t="s">
        <v>338</v>
      </c>
      <c r="O73" s="249"/>
      <c r="P73" s="247"/>
      <c r="Q73" s="247"/>
      <c r="R73" s="247"/>
      <c r="S73" s="228"/>
      <c r="T73" s="247"/>
      <c r="U73" s="248"/>
      <c r="V73" s="248"/>
      <c r="W73" s="230">
        <f t="shared" si="57"/>
        <v>0</v>
      </c>
      <c r="X73" s="230">
        <f t="shared" si="58"/>
        <v>0</v>
      </c>
      <c r="Y73" s="230">
        <f t="shared" si="59"/>
        <v>0</v>
      </c>
      <c r="Z73" s="228">
        <f t="shared" si="38"/>
        <v>100</v>
      </c>
      <c r="AA73" s="30" t="s">
        <v>338</v>
      </c>
    </row>
    <row r="74" spans="1:28" ht="20.100000000000001" customHeight="1">
      <c r="A74" s="349" t="s">
        <v>234</v>
      </c>
      <c r="B74" s="352">
        <v>244</v>
      </c>
      <c r="C74" s="545">
        <v>69</v>
      </c>
      <c r="D74" s="95">
        <v>40</v>
      </c>
      <c r="E74" s="95">
        <v>18</v>
      </c>
      <c r="F74" s="95">
        <v>36</v>
      </c>
      <c r="G74" s="95">
        <v>70</v>
      </c>
      <c r="H74" s="95">
        <v>56</v>
      </c>
      <c r="I74" s="95">
        <f t="shared" si="54"/>
        <v>163</v>
      </c>
      <c r="J74" s="95">
        <f t="shared" si="55"/>
        <v>289</v>
      </c>
      <c r="K74" s="95">
        <f t="shared" si="53"/>
        <v>648.59999999999991</v>
      </c>
      <c r="L74" s="95">
        <f>NORMSDIST((C$47-K74)/L$47)*100</f>
        <v>98.414312226943338</v>
      </c>
      <c r="M74" s="94" t="s">
        <v>345</v>
      </c>
      <c r="O74" s="249"/>
      <c r="P74" s="247"/>
      <c r="Q74" s="247"/>
      <c r="R74" s="247"/>
      <c r="S74" s="228"/>
      <c r="T74" s="247"/>
      <c r="U74" s="248"/>
      <c r="V74" s="248"/>
      <c r="W74" s="230">
        <f t="shared" si="57"/>
        <v>0</v>
      </c>
      <c r="X74" s="230">
        <f t="shared" si="58"/>
        <v>0</v>
      </c>
      <c r="Y74" s="230">
        <f t="shared" si="59"/>
        <v>0</v>
      </c>
      <c r="Z74" s="228">
        <f t="shared" si="38"/>
        <v>100</v>
      </c>
      <c r="AA74" s="30" t="s">
        <v>338</v>
      </c>
      <c r="AB74" s="109"/>
    </row>
    <row r="75" spans="1:28" ht="20.100000000000001" customHeight="1">
      <c r="A75" s="349" t="s">
        <v>235</v>
      </c>
      <c r="B75" s="352">
        <v>300</v>
      </c>
      <c r="C75" s="545">
        <v>79</v>
      </c>
      <c r="D75" s="95">
        <v>80</v>
      </c>
      <c r="E75" s="95">
        <v>20</v>
      </c>
      <c r="F75" s="95">
        <v>71</v>
      </c>
      <c r="G75" s="95">
        <v>88</v>
      </c>
      <c r="H75" s="95">
        <v>88</v>
      </c>
      <c r="I75" s="95">
        <f t="shared" ref="I75" si="60">C75+D75+E75+F75</f>
        <v>250</v>
      </c>
      <c r="J75" s="95">
        <f t="shared" ref="J75" si="61">G75+H75+I75</f>
        <v>426</v>
      </c>
      <c r="K75" s="95">
        <f t="shared" si="53"/>
        <v>896.4</v>
      </c>
      <c r="L75" s="95">
        <f>NORMSDIST((C$47-K75)/L$47)*100</f>
        <v>0.24925113404049198</v>
      </c>
      <c r="M75" s="94" t="s">
        <v>338</v>
      </c>
      <c r="O75" s="249"/>
      <c r="P75" s="247"/>
      <c r="Q75" s="247"/>
      <c r="R75" s="247"/>
      <c r="S75" s="228"/>
      <c r="T75" s="247"/>
      <c r="U75" s="248"/>
      <c r="V75" s="248"/>
      <c r="W75" s="230">
        <f t="shared" si="57"/>
        <v>0</v>
      </c>
      <c r="X75" s="230">
        <f t="shared" si="58"/>
        <v>0</v>
      </c>
      <c r="Y75" s="230">
        <f t="shared" si="59"/>
        <v>0</v>
      </c>
      <c r="Z75" s="228">
        <f t="shared" si="38"/>
        <v>100</v>
      </c>
      <c r="AA75" s="30" t="s">
        <v>338</v>
      </c>
    </row>
    <row r="76" spans="1:28" ht="20.100000000000001" customHeight="1">
      <c r="A76" s="399" t="s">
        <v>363</v>
      </c>
      <c r="B76" s="401">
        <v>258</v>
      </c>
      <c r="C76" s="402">
        <v>88</v>
      </c>
      <c r="D76" s="402">
        <v>76</v>
      </c>
      <c r="E76" s="90" t="s">
        <v>337</v>
      </c>
      <c r="F76" s="402">
        <v>60</v>
      </c>
      <c r="G76" s="402">
        <v>97</v>
      </c>
      <c r="H76" s="402">
        <v>92</v>
      </c>
      <c r="I76" s="93">
        <f t="shared" ref="I76:I78" si="62">SUM(C76,D76,F76)</f>
        <v>224</v>
      </c>
      <c r="J76" s="93">
        <f t="shared" ref="J76:J78" si="63">SUM(C76,D76,F76,G76,H76)</f>
        <v>413</v>
      </c>
      <c r="K76" s="93">
        <f t="shared" ref="K76:K79" si="64">FIXED(J76*1.4,0)+B76</f>
        <v>836</v>
      </c>
      <c r="L76" s="90">
        <f t="shared" si="47"/>
        <v>5.4799291699557964</v>
      </c>
      <c r="M76" s="66" t="s">
        <v>338</v>
      </c>
      <c r="O76" s="546"/>
      <c r="P76" s="549"/>
      <c r="Q76" s="550"/>
      <c r="R76" s="550"/>
      <c r="S76" s="494"/>
      <c r="T76" s="550"/>
      <c r="U76" s="550"/>
      <c r="V76" s="550"/>
      <c r="W76" s="496">
        <f t="shared" si="57"/>
        <v>0</v>
      </c>
      <c r="X76" s="496">
        <f t="shared" si="58"/>
        <v>0</v>
      </c>
      <c r="Y76" s="496">
        <f t="shared" si="59"/>
        <v>0</v>
      </c>
      <c r="Z76" s="494">
        <f t="shared" si="38"/>
        <v>100</v>
      </c>
      <c r="AA76" s="30" t="s">
        <v>338</v>
      </c>
      <c r="AB76" s="96"/>
    </row>
    <row r="77" spans="1:28" ht="20.100000000000001" customHeight="1">
      <c r="A77" s="368" t="s">
        <v>373</v>
      </c>
      <c r="B77" s="369">
        <v>263</v>
      </c>
      <c r="C77" s="367">
        <v>63</v>
      </c>
      <c r="D77" s="367">
        <v>84</v>
      </c>
      <c r="E77" s="90" t="s">
        <v>337</v>
      </c>
      <c r="F77" s="367">
        <v>91</v>
      </c>
      <c r="G77" s="367">
        <v>76</v>
      </c>
      <c r="H77" s="367">
        <v>84</v>
      </c>
      <c r="I77" s="93">
        <f t="shared" si="62"/>
        <v>238</v>
      </c>
      <c r="J77" s="93">
        <f t="shared" si="63"/>
        <v>398</v>
      </c>
      <c r="K77" s="93">
        <f t="shared" si="64"/>
        <v>820</v>
      </c>
      <c r="L77" s="90">
        <f t="shared" si="47"/>
        <v>10.027256795444204</v>
      </c>
      <c r="M77" s="66" t="s">
        <v>338</v>
      </c>
      <c r="O77" s="255"/>
      <c r="P77" s="347"/>
      <c r="Q77" s="370"/>
      <c r="R77" s="370"/>
      <c r="S77" s="494"/>
      <c r="T77" s="370"/>
      <c r="U77" s="370"/>
      <c r="V77" s="370"/>
      <c r="W77" s="496">
        <f t="shared" si="57"/>
        <v>0</v>
      </c>
      <c r="X77" s="496">
        <f t="shared" si="58"/>
        <v>0</v>
      </c>
      <c r="Y77" s="496">
        <f t="shared" si="59"/>
        <v>0</v>
      </c>
      <c r="Z77" s="494">
        <f t="shared" si="38"/>
        <v>100</v>
      </c>
      <c r="AA77" s="30" t="s">
        <v>338</v>
      </c>
    </row>
    <row r="78" spans="1:28" ht="20.100000000000001" customHeight="1">
      <c r="A78" s="368" t="s">
        <v>374</v>
      </c>
      <c r="B78" s="369">
        <v>272</v>
      </c>
      <c r="C78" s="367">
        <v>78</v>
      </c>
      <c r="D78" s="367">
        <v>93</v>
      </c>
      <c r="E78" s="90" t="s">
        <v>337</v>
      </c>
      <c r="F78" s="367">
        <v>92</v>
      </c>
      <c r="G78" s="367">
        <v>91</v>
      </c>
      <c r="H78" s="367">
        <v>95</v>
      </c>
      <c r="I78" s="93">
        <f t="shared" si="62"/>
        <v>263</v>
      </c>
      <c r="J78" s="93">
        <f t="shared" si="63"/>
        <v>449</v>
      </c>
      <c r="K78" s="93">
        <f t="shared" si="64"/>
        <v>901</v>
      </c>
      <c r="L78" s="90">
        <f t="shared" si="47"/>
        <v>0.18658133003840377</v>
      </c>
      <c r="M78" s="66" t="s">
        <v>338</v>
      </c>
      <c r="O78" s="255"/>
      <c r="P78" s="347"/>
      <c r="Q78" s="370"/>
      <c r="R78" s="370"/>
      <c r="S78" s="494"/>
      <c r="T78" s="370"/>
      <c r="U78" s="370"/>
      <c r="V78" s="370"/>
      <c r="W78" s="496">
        <f t="shared" si="57"/>
        <v>0</v>
      </c>
      <c r="X78" s="496">
        <f t="shared" si="58"/>
        <v>0</v>
      </c>
      <c r="Y78" s="496">
        <f t="shared" si="59"/>
        <v>0</v>
      </c>
      <c r="Z78" s="494">
        <f t="shared" si="38"/>
        <v>100</v>
      </c>
      <c r="AA78" s="30" t="s">
        <v>338</v>
      </c>
    </row>
    <row r="79" spans="1:28" ht="20.100000000000001" customHeight="1">
      <c r="A79" s="88" t="s">
        <v>368</v>
      </c>
      <c r="B79" s="90">
        <v>300</v>
      </c>
      <c r="C79" s="65">
        <v>53</v>
      </c>
      <c r="D79" s="93">
        <v>82</v>
      </c>
      <c r="E79" s="90" t="s">
        <v>337</v>
      </c>
      <c r="F79" s="93">
        <v>56</v>
      </c>
      <c r="G79" s="93">
        <v>85</v>
      </c>
      <c r="H79" s="93">
        <v>68</v>
      </c>
      <c r="I79" s="93">
        <f>SUM(C79,D79,F79)</f>
        <v>191</v>
      </c>
      <c r="J79" s="93">
        <f>SUM(C79,D79,F79,G79,H79)</f>
        <v>344</v>
      </c>
      <c r="K79" s="93">
        <f t="shared" si="64"/>
        <v>782</v>
      </c>
      <c r="L79" s="90">
        <f t="shared" si="47"/>
        <v>30.153178754696619</v>
      </c>
      <c r="M79" s="66" t="s">
        <v>338</v>
      </c>
      <c r="O79" s="52"/>
      <c r="P79" s="494"/>
      <c r="Q79" s="497"/>
      <c r="R79" s="496"/>
      <c r="S79" s="494"/>
      <c r="T79" s="496"/>
      <c r="U79" s="496"/>
      <c r="V79" s="496"/>
      <c r="W79" s="496">
        <f>SUM(Q79,R79,T79)</f>
        <v>0</v>
      </c>
      <c r="X79" s="496">
        <f>SUM(Q79,R79,T79,U79,V79)</f>
        <v>0</v>
      </c>
      <c r="Y79" s="496">
        <f t="shared" si="59"/>
        <v>0</v>
      </c>
      <c r="Z79" s="494">
        <f t="shared" si="38"/>
        <v>100</v>
      </c>
      <c r="AA79" s="30" t="s">
        <v>338</v>
      </c>
    </row>
    <row r="80" spans="1:28" ht="20.100000000000001" customHeight="1">
      <c r="B80" s="391"/>
      <c r="L80" s="391"/>
      <c r="P80" s="391"/>
      <c r="Z80" s="391"/>
    </row>
    <row r="81" spans="2:27" ht="20.100000000000001" customHeight="1">
      <c r="B81" s="391"/>
      <c r="L81" s="391"/>
      <c r="P81" s="391"/>
      <c r="Z81" s="391"/>
    </row>
    <row r="82" spans="2:27">
      <c r="M82" s="7"/>
      <c r="AA82" s="7"/>
    </row>
    <row r="91" spans="2:27">
      <c r="M91" s="7"/>
      <c r="AA91" s="7"/>
    </row>
  </sheetData>
  <mergeCells count="14">
    <mergeCell ref="A1:M1"/>
    <mergeCell ref="E8:F8"/>
    <mergeCell ref="O1:AA1"/>
    <mergeCell ref="Q5:V5"/>
    <mergeCell ref="Q6:V6"/>
    <mergeCell ref="S8:T8"/>
    <mergeCell ref="C47:H47"/>
    <mergeCell ref="S49:T49"/>
    <mergeCell ref="E49:F49"/>
    <mergeCell ref="C5:H5"/>
    <mergeCell ref="C6:H6"/>
    <mergeCell ref="C46:H46"/>
    <mergeCell ref="Q46:V46"/>
    <mergeCell ref="Q47:V47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9:X9 W50:X51 W11:X13 W14:X14 W57:X57 W10:X10 W54:X56 I9:J16 I50:J56 I67:J68 I70:J74 I17:J17 I24:J29" formulaRange="1"/>
    <ignoredError sqref="Y37 Y16 W52:X52" formula="1"/>
    <ignoredError sqref="W17:X17 W53:X53 I69:J69 I57:J57 I58:J61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7" tint="0.59999389629810485"/>
  </sheetPr>
  <dimension ref="A1:X45"/>
  <sheetViews>
    <sheetView workbookViewId="0">
      <selection activeCell="J3" sqref="J3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2" customWidth="1"/>
  </cols>
  <sheetData>
    <row r="1" spans="1:24" ht="26.25" customHeight="1">
      <c r="A1" s="625" t="s">
        <v>823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4" ht="19.5" customHeight="1">
      <c r="A3" s="624" t="s">
        <v>0</v>
      </c>
      <c r="B3" s="624"/>
      <c r="C3" s="624"/>
      <c r="D3" s="539"/>
      <c r="E3" s="539"/>
      <c r="F3" s="176"/>
      <c r="G3" s="176"/>
      <c r="H3" s="176"/>
      <c r="I3" s="176"/>
      <c r="J3" s="176"/>
      <c r="K3" s="176"/>
      <c r="L3" s="176"/>
      <c r="M3" s="624" t="s">
        <v>822</v>
      </c>
      <c r="N3" s="624"/>
      <c r="O3" s="624"/>
      <c r="P3" s="375"/>
      <c r="Q3" s="375"/>
      <c r="V3" s="176"/>
    </row>
    <row r="4" spans="1:24">
      <c r="E4" s="375" t="s">
        <v>78</v>
      </c>
      <c r="F4" s="375" t="s">
        <v>79</v>
      </c>
      <c r="Q4" s="375" t="s">
        <v>78</v>
      </c>
      <c r="R4" s="375" t="s">
        <v>79</v>
      </c>
    </row>
    <row r="5" spans="1:24" ht="19.5" customHeight="1">
      <c r="A5" s="378" t="s">
        <v>80</v>
      </c>
      <c r="B5" s="378" t="s">
        <v>81</v>
      </c>
      <c r="C5" s="378" t="s">
        <v>82</v>
      </c>
      <c r="D5" s="378" t="s">
        <v>83</v>
      </c>
      <c r="E5" s="628" t="s">
        <v>84</v>
      </c>
      <c r="F5" s="628"/>
      <c r="G5" s="378" t="s">
        <v>85</v>
      </c>
      <c r="H5" s="378" t="s">
        <v>86</v>
      </c>
      <c r="I5" s="378" t="s">
        <v>87</v>
      </c>
      <c r="J5" s="378" t="s">
        <v>88</v>
      </c>
      <c r="K5" s="378" t="s">
        <v>89</v>
      </c>
      <c r="L5" s="7"/>
      <c r="M5" s="379" t="s">
        <v>80</v>
      </c>
      <c r="N5" s="379" t="s">
        <v>81</v>
      </c>
      <c r="O5" s="379" t="s">
        <v>82</v>
      </c>
      <c r="P5" s="379" t="s">
        <v>83</v>
      </c>
      <c r="Q5" s="629" t="s">
        <v>84</v>
      </c>
      <c r="R5" s="629"/>
      <c r="S5" s="379" t="s">
        <v>85</v>
      </c>
      <c r="T5" s="379" t="s">
        <v>86</v>
      </c>
      <c r="U5" s="379" t="s">
        <v>87</v>
      </c>
      <c r="V5" s="410" t="s">
        <v>88</v>
      </c>
      <c r="W5" s="379" t="s">
        <v>89</v>
      </c>
    </row>
    <row r="6" spans="1:24" ht="19.5" customHeight="1">
      <c r="A6" s="184" t="s">
        <v>856</v>
      </c>
      <c r="B6" s="411">
        <v>300</v>
      </c>
      <c r="C6" s="412"/>
      <c r="D6" s="412"/>
      <c r="E6" s="412"/>
      <c r="F6" s="412"/>
      <c r="G6" s="412"/>
      <c r="H6" s="412"/>
      <c r="I6" s="183">
        <f t="shared" ref="I6" si="0">SUM(C6:F6)</f>
        <v>0</v>
      </c>
      <c r="J6" s="183">
        <f t="shared" ref="J6" si="1">SUM(C6:H6)</f>
        <v>0</v>
      </c>
      <c r="K6" s="184" t="s">
        <v>23</v>
      </c>
      <c r="L6" s="7"/>
      <c r="M6" s="184" t="s">
        <v>854</v>
      </c>
      <c r="N6" s="412">
        <v>290</v>
      </c>
      <c r="O6" s="412"/>
      <c r="P6" s="412"/>
      <c r="Q6" s="412"/>
      <c r="R6" s="412"/>
      <c r="S6" s="412"/>
      <c r="T6" s="412"/>
      <c r="U6" s="183">
        <f>SUM(O6:R6)</f>
        <v>0</v>
      </c>
      <c r="V6" s="183">
        <f>SUM(O6:T6)</f>
        <v>0</v>
      </c>
      <c r="W6" s="184" t="s">
        <v>855</v>
      </c>
      <c r="X6" s="195"/>
    </row>
    <row r="7" spans="1:24" ht="19.5" customHeight="1">
      <c r="A7" s="184" t="s">
        <v>854</v>
      </c>
      <c r="B7" s="412">
        <v>290</v>
      </c>
      <c r="C7" s="412"/>
      <c r="D7" s="412"/>
      <c r="E7" s="412"/>
      <c r="F7" s="412"/>
      <c r="G7" s="412"/>
      <c r="H7" s="412"/>
      <c r="I7" s="183">
        <f>SUM(C7:F7)</f>
        <v>0</v>
      </c>
      <c r="J7" s="183">
        <f>SUM(C7:H7)</f>
        <v>0</v>
      </c>
      <c r="K7" s="184" t="s">
        <v>855</v>
      </c>
      <c r="L7" s="7"/>
      <c r="M7" s="184" t="s">
        <v>856</v>
      </c>
      <c r="N7" s="411">
        <v>300</v>
      </c>
      <c r="O7" s="412"/>
      <c r="P7" s="412"/>
      <c r="Q7" s="412"/>
      <c r="R7" s="412"/>
      <c r="S7" s="412"/>
      <c r="T7" s="412"/>
      <c r="U7" s="183">
        <f t="shared" ref="U7:U18" si="2">SUM(O7:R7)</f>
        <v>0</v>
      </c>
      <c r="V7" s="183">
        <f t="shared" ref="V7:V18" si="3">SUM(O7:T7)</f>
        <v>0</v>
      </c>
      <c r="W7" s="184" t="s">
        <v>23</v>
      </c>
    </row>
    <row r="8" spans="1:24" ht="19.5" customHeight="1">
      <c r="A8" s="184" t="s">
        <v>861</v>
      </c>
      <c r="B8" s="411">
        <v>212</v>
      </c>
      <c r="C8" s="412"/>
      <c r="D8" s="412"/>
      <c r="E8" s="412"/>
      <c r="F8" s="412"/>
      <c r="G8" s="412"/>
      <c r="H8" s="412"/>
      <c r="I8" s="183">
        <f t="shared" ref="I8:I11" si="4">SUM(C8:F8)</f>
        <v>0</v>
      </c>
      <c r="J8" s="183">
        <f t="shared" ref="J8:J11" si="5">SUM(C8:H8)</f>
        <v>0</v>
      </c>
      <c r="K8" s="184" t="s">
        <v>35</v>
      </c>
      <c r="L8" s="7"/>
      <c r="M8" s="184" t="s">
        <v>857</v>
      </c>
      <c r="N8" s="411">
        <v>203</v>
      </c>
      <c r="O8" s="412"/>
      <c r="P8" s="412"/>
      <c r="Q8" s="412"/>
      <c r="R8" s="412"/>
      <c r="S8" s="412"/>
      <c r="T8" s="412"/>
      <c r="U8" s="183">
        <f t="shared" si="2"/>
        <v>0</v>
      </c>
      <c r="V8" s="183">
        <f t="shared" si="3"/>
        <v>0</v>
      </c>
      <c r="W8" s="184" t="s">
        <v>35</v>
      </c>
      <c r="X8" s="176"/>
    </row>
    <row r="9" spans="1:24" ht="19.5" customHeight="1">
      <c r="A9" s="184" t="s">
        <v>864</v>
      </c>
      <c r="B9" s="411">
        <v>258</v>
      </c>
      <c r="C9" s="183"/>
      <c r="D9" s="183"/>
      <c r="E9" s="183"/>
      <c r="F9" s="183"/>
      <c r="G9" s="183"/>
      <c r="H9" s="183"/>
      <c r="I9" s="183">
        <f t="shared" si="4"/>
        <v>0</v>
      </c>
      <c r="J9" s="183">
        <f t="shared" si="5"/>
        <v>0</v>
      </c>
      <c r="K9" s="184" t="s">
        <v>35</v>
      </c>
      <c r="L9" s="383"/>
      <c r="M9" s="184" t="s">
        <v>858</v>
      </c>
      <c r="N9" s="411">
        <v>203</v>
      </c>
      <c r="O9" s="412"/>
      <c r="P9" s="412"/>
      <c r="Q9" s="412"/>
      <c r="R9" s="412"/>
      <c r="S9" s="412"/>
      <c r="T9" s="412"/>
      <c r="U9" s="183">
        <f t="shared" si="2"/>
        <v>0</v>
      </c>
      <c r="V9" s="183">
        <f t="shared" si="3"/>
        <v>0</v>
      </c>
      <c r="W9" s="184" t="s">
        <v>56</v>
      </c>
      <c r="X9" s="23"/>
    </row>
    <row r="10" spans="1:24" ht="19.5" customHeight="1">
      <c r="A10" s="184" t="s">
        <v>860</v>
      </c>
      <c r="B10" s="183">
        <v>226</v>
      </c>
      <c r="C10" s="183"/>
      <c r="D10" s="413"/>
      <c r="E10" s="413"/>
      <c r="F10" s="413"/>
      <c r="G10" s="413"/>
      <c r="H10" s="413"/>
      <c r="I10" s="183">
        <f t="shared" si="4"/>
        <v>0</v>
      </c>
      <c r="J10" s="183">
        <f t="shared" si="5"/>
        <v>0</v>
      </c>
      <c r="K10" s="184" t="s">
        <v>35</v>
      </c>
      <c r="L10" s="383"/>
      <c r="M10" s="184" t="s">
        <v>859</v>
      </c>
      <c r="N10" s="411">
        <v>203</v>
      </c>
      <c r="O10" s="412"/>
      <c r="P10" s="412"/>
      <c r="Q10" s="412"/>
      <c r="R10" s="412"/>
      <c r="S10" s="412"/>
      <c r="T10" s="412"/>
      <c r="U10" s="183">
        <f t="shared" si="2"/>
        <v>0</v>
      </c>
      <c r="V10" s="183">
        <f t="shared" si="3"/>
        <v>0</v>
      </c>
      <c r="W10" s="184" t="s">
        <v>56</v>
      </c>
      <c r="X10" s="23"/>
    </row>
    <row r="11" spans="1:24" ht="19.5" customHeight="1">
      <c r="A11" s="184" t="s">
        <v>857</v>
      </c>
      <c r="B11" s="411">
        <v>203</v>
      </c>
      <c r="C11" s="412"/>
      <c r="D11" s="412"/>
      <c r="E11" s="412"/>
      <c r="F11" s="412"/>
      <c r="G11" s="412"/>
      <c r="H11" s="412"/>
      <c r="I11" s="183">
        <f t="shared" si="4"/>
        <v>0</v>
      </c>
      <c r="J11" s="183">
        <f t="shared" si="5"/>
        <v>0</v>
      </c>
      <c r="K11" s="184" t="s">
        <v>35</v>
      </c>
      <c r="L11" s="7"/>
      <c r="M11" s="184" t="s">
        <v>860</v>
      </c>
      <c r="N11" s="183">
        <v>226</v>
      </c>
      <c r="O11" s="183"/>
      <c r="P11" s="413"/>
      <c r="Q11" s="413"/>
      <c r="R11" s="413"/>
      <c r="S11" s="413"/>
      <c r="T11" s="413"/>
      <c r="U11" s="183">
        <f t="shared" si="2"/>
        <v>0</v>
      </c>
      <c r="V11" s="183">
        <f t="shared" si="3"/>
        <v>0</v>
      </c>
      <c r="W11" s="184" t="s">
        <v>35</v>
      </c>
      <c r="X11" s="195"/>
    </row>
    <row r="12" spans="1:24" ht="19.5" customHeight="1">
      <c r="A12" s="184" t="s">
        <v>866</v>
      </c>
      <c r="B12" s="411">
        <v>258</v>
      </c>
      <c r="C12" s="412"/>
      <c r="D12" s="412"/>
      <c r="E12" s="412"/>
      <c r="F12" s="412"/>
      <c r="G12" s="412"/>
      <c r="H12" s="412"/>
      <c r="I12" s="183">
        <f t="shared" ref="I12:I18" si="6">SUM(C12:F12)</f>
        <v>0</v>
      </c>
      <c r="J12" s="183">
        <f t="shared" ref="J12:J18" si="7">SUM(C12:H12)</f>
        <v>0</v>
      </c>
      <c r="K12" s="184" t="s">
        <v>35</v>
      </c>
      <c r="L12" s="7"/>
      <c r="M12" s="184" t="s">
        <v>861</v>
      </c>
      <c r="N12" s="411">
        <v>212</v>
      </c>
      <c r="O12" s="412"/>
      <c r="P12" s="412"/>
      <c r="Q12" s="412"/>
      <c r="R12" s="412"/>
      <c r="S12" s="412"/>
      <c r="T12" s="412"/>
      <c r="U12" s="183">
        <f t="shared" si="2"/>
        <v>0</v>
      </c>
      <c r="V12" s="183">
        <f t="shared" si="3"/>
        <v>0</v>
      </c>
      <c r="W12" s="184" t="s">
        <v>35</v>
      </c>
      <c r="X12" s="195"/>
    </row>
    <row r="13" spans="1:24" ht="19.5" customHeight="1">
      <c r="A13" s="184" t="s">
        <v>863</v>
      </c>
      <c r="B13" s="411">
        <v>193</v>
      </c>
      <c r="C13" s="412"/>
      <c r="D13" s="412"/>
      <c r="E13" s="412"/>
      <c r="F13" s="412"/>
      <c r="G13" s="412"/>
      <c r="H13" s="412"/>
      <c r="I13" s="183">
        <f t="shared" si="6"/>
        <v>0</v>
      </c>
      <c r="J13" s="183">
        <f t="shared" si="7"/>
        <v>0</v>
      </c>
      <c r="K13" s="184" t="s">
        <v>46</v>
      </c>
      <c r="L13" s="7"/>
      <c r="M13" s="184" t="s">
        <v>862</v>
      </c>
      <c r="N13" s="411">
        <v>216</v>
      </c>
      <c r="O13" s="412"/>
      <c r="P13" s="412"/>
      <c r="Q13" s="412"/>
      <c r="R13" s="412"/>
      <c r="S13" s="412"/>
      <c r="T13" s="412"/>
      <c r="U13" s="183">
        <f t="shared" si="2"/>
        <v>0</v>
      </c>
      <c r="V13" s="183">
        <f t="shared" si="3"/>
        <v>0</v>
      </c>
      <c r="W13" s="184" t="s">
        <v>56</v>
      </c>
      <c r="X13" s="195"/>
    </row>
    <row r="14" spans="1:24" ht="19.5" customHeight="1">
      <c r="A14" s="184" t="s">
        <v>865</v>
      </c>
      <c r="B14" s="411">
        <v>212</v>
      </c>
      <c r="C14" s="412"/>
      <c r="D14" s="412"/>
      <c r="E14" s="412"/>
      <c r="F14" s="412"/>
      <c r="G14" s="412"/>
      <c r="H14" s="412"/>
      <c r="I14" s="183">
        <f t="shared" si="6"/>
        <v>0</v>
      </c>
      <c r="J14" s="183">
        <f t="shared" si="7"/>
        <v>0</v>
      </c>
      <c r="K14" s="184" t="s">
        <v>56</v>
      </c>
      <c r="L14" s="7"/>
      <c r="M14" s="184" t="s">
        <v>863</v>
      </c>
      <c r="N14" s="411">
        <v>193</v>
      </c>
      <c r="O14" s="412"/>
      <c r="P14" s="412"/>
      <c r="Q14" s="412"/>
      <c r="R14" s="412"/>
      <c r="S14" s="412"/>
      <c r="T14" s="412"/>
      <c r="U14" s="183">
        <f t="shared" si="2"/>
        <v>0</v>
      </c>
      <c r="V14" s="183">
        <f t="shared" si="3"/>
        <v>0</v>
      </c>
      <c r="W14" s="184" t="s">
        <v>46</v>
      </c>
      <c r="X14" s="176"/>
    </row>
    <row r="15" spans="1:24" ht="19.5" customHeight="1">
      <c r="A15" s="184" t="s">
        <v>859</v>
      </c>
      <c r="B15" s="411">
        <v>203</v>
      </c>
      <c r="C15" s="412"/>
      <c r="D15" s="412"/>
      <c r="E15" s="412"/>
      <c r="F15" s="412"/>
      <c r="G15" s="412"/>
      <c r="H15" s="412"/>
      <c r="I15" s="183">
        <f t="shared" si="6"/>
        <v>0</v>
      </c>
      <c r="J15" s="183">
        <f t="shared" si="7"/>
        <v>0</v>
      </c>
      <c r="K15" s="184" t="s">
        <v>56</v>
      </c>
      <c r="L15" s="7"/>
      <c r="M15" s="184" t="s">
        <v>864</v>
      </c>
      <c r="N15" s="411">
        <v>258</v>
      </c>
      <c r="O15" s="183"/>
      <c r="P15" s="183"/>
      <c r="Q15" s="183"/>
      <c r="R15" s="183"/>
      <c r="S15" s="183"/>
      <c r="T15" s="183"/>
      <c r="U15" s="183">
        <f t="shared" si="2"/>
        <v>0</v>
      </c>
      <c r="V15" s="183">
        <f t="shared" si="3"/>
        <v>0</v>
      </c>
      <c r="W15" s="184" t="s">
        <v>35</v>
      </c>
      <c r="X15" s="195"/>
    </row>
    <row r="16" spans="1:24" ht="19.5" customHeight="1">
      <c r="A16" s="184" t="s">
        <v>858</v>
      </c>
      <c r="B16" s="411">
        <v>203</v>
      </c>
      <c r="C16" s="412"/>
      <c r="D16" s="412"/>
      <c r="E16" s="412"/>
      <c r="F16" s="412"/>
      <c r="G16" s="412"/>
      <c r="H16" s="412"/>
      <c r="I16" s="183">
        <f t="shared" si="6"/>
        <v>0</v>
      </c>
      <c r="J16" s="183">
        <f t="shared" si="7"/>
        <v>0</v>
      </c>
      <c r="K16" s="184" t="s">
        <v>56</v>
      </c>
      <c r="L16" s="7"/>
      <c r="M16" s="184" t="s">
        <v>865</v>
      </c>
      <c r="N16" s="411">
        <v>212</v>
      </c>
      <c r="O16" s="412"/>
      <c r="P16" s="412"/>
      <c r="Q16" s="412"/>
      <c r="R16" s="412"/>
      <c r="S16" s="412"/>
      <c r="T16" s="412"/>
      <c r="U16" s="183">
        <f t="shared" si="2"/>
        <v>0</v>
      </c>
      <c r="V16" s="183">
        <f t="shared" si="3"/>
        <v>0</v>
      </c>
      <c r="W16" s="184" t="s">
        <v>56</v>
      </c>
    </row>
    <row r="17" spans="1:24" ht="19.5" customHeight="1">
      <c r="A17" s="184" t="s">
        <v>862</v>
      </c>
      <c r="B17" s="411">
        <v>216</v>
      </c>
      <c r="C17" s="412"/>
      <c r="D17" s="412"/>
      <c r="E17" s="412"/>
      <c r="F17" s="412"/>
      <c r="G17" s="412"/>
      <c r="H17" s="412"/>
      <c r="I17" s="183">
        <f t="shared" si="6"/>
        <v>0</v>
      </c>
      <c r="J17" s="183">
        <f t="shared" si="7"/>
        <v>0</v>
      </c>
      <c r="K17" s="184" t="s">
        <v>56</v>
      </c>
      <c r="L17" s="7"/>
      <c r="M17" s="184" t="s">
        <v>866</v>
      </c>
      <c r="N17" s="411">
        <v>258</v>
      </c>
      <c r="O17" s="412"/>
      <c r="P17" s="412"/>
      <c r="Q17" s="412"/>
      <c r="R17" s="412"/>
      <c r="S17" s="412"/>
      <c r="T17" s="412"/>
      <c r="U17" s="183">
        <f t="shared" si="2"/>
        <v>0</v>
      </c>
      <c r="V17" s="183">
        <f t="shared" si="3"/>
        <v>0</v>
      </c>
      <c r="W17" s="184" t="s">
        <v>35</v>
      </c>
    </row>
    <row r="18" spans="1:24" ht="19.5" customHeight="1">
      <c r="A18" s="184" t="s">
        <v>867</v>
      </c>
      <c r="B18" s="411">
        <v>198</v>
      </c>
      <c r="C18" s="412"/>
      <c r="D18" s="412"/>
      <c r="E18" s="412"/>
      <c r="F18" s="412"/>
      <c r="G18" s="412"/>
      <c r="H18" s="412"/>
      <c r="I18" s="183">
        <f t="shared" si="6"/>
        <v>0</v>
      </c>
      <c r="J18" s="183">
        <f t="shared" si="7"/>
        <v>0</v>
      </c>
      <c r="K18" s="184" t="s">
        <v>66</v>
      </c>
      <c r="L18" s="7"/>
      <c r="M18" s="184" t="s">
        <v>867</v>
      </c>
      <c r="N18" s="411">
        <v>198</v>
      </c>
      <c r="O18" s="412"/>
      <c r="P18" s="412"/>
      <c r="Q18" s="412"/>
      <c r="R18" s="412"/>
      <c r="S18" s="412"/>
      <c r="T18" s="412"/>
      <c r="U18" s="183">
        <f t="shared" si="2"/>
        <v>0</v>
      </c>
      <c r="V18" s="183">
        <f t="shared" si="3"/>
        <v>0</v>
      </c>
      <c r="W18" s="184" t="s">
        <v>66</v>
      </c>
      <c r="X18" s="176"/>
    </row>
    <row r="19" spans="1:24" ht="19.5" customHeight="1">
      <c r="A19" s="184"/>
      <c r="B19" s="411"/>
      <c r="C19" s="412"/>
      <c r="D19" s="412"/>
      <c r="E19" s="412"/>
      <c r="F19" s="412"/>
      <c r="G19" s="412"/>
      <c r="H19" s="412"/>
      <c r="I19" s="183">
        <f t="shared" ref="I19:I25" si="8">SUM(C19:F19)</f>
        <v>0</v>
      </c>
      <c r="J19" s="183">
        <f t="shared" ref="J19:J25" si="9">SUM(C19:H19)</f>
        <v>0</v>
      </c>
      <c r="K19" s="184"/>
      <c r="L19" s="7"/>
      <c r="M19" s="184"/>
      <c r="N19" s="411"/>
      <c r="O19" s="412"/>
      <c r="P19" s="412"/>
      <c r="Q19" s="412"/>
      <c r="R19" s="412"/>
      <c r="S19" s="412"/>
      <c r="T19" s="412"/>
      <c r="U19" s="183"/>
      <c r="V19" s="183"/>
      <c r="W19" s="184"/>
      <c r="X19" s="195"/>
    </row>
    <row r="20" spans="1:24" ht="19.5" customHeight="1">
      <c r="A20" s="184"/>
      <c r="B20" s="411"/>
      <c r="C20" s="412"/>
      <c r="D20" s="412"/>
      <c r="E20" s="412"/>
      <c r="F20" s="412"/>
      <c r="G20" s="412"/>
      <c r="H20" s="412"/>
      <c r="I20" s="183">
        <f t="shared" si="8"/>
        <v>0</v>
      </c>
      <c r="J20" s="183">
        <f t="shared" si="9"/>
        <v>0</v>
      </c>
      <c r="K20" s="184"/>
      <c r="L20" s="7"/>
      <c r="M20" s="184"/>
      <c r="N20" s="411"/>
      <c r="O20" s="412"/>
      <c r="P20" s="412"/>
      <c r="Q20" s="412"/>
      <c r="R20" s="412"/>
      <c r="S20" s="412"/>
      <c r="T20" s="412"/>
      <c r="U20" s="183"/>
      <c r="V20" s="183"/>
      <c r="W20" s="184"/>
      <c r="X20" s="195"/>
    </row>
    <row r="21" spans="1:24" ht="19.5" customHeight="1">
      <c r="A21" s="184"/>
      <c r="B21" s="411"/>
      <c r="C21" s="412"/>
      <c r="D21" s="412"/>
      <c r="E21" s="412"/>
      <c r="F21" s="412"/>
      <c r="G21" s="412"/>
      <c r="H21" s="412"/>
      <c r="I21" s="183">
        <f t="shared" si="8"/>
        <v>0</v>
      </c>
      <c r="J21" s="183">
        <f t="shared" si="9"/>
        <v>0</v>
      </c>
      <c r="K21" s="184"/>
      <c r="L21" s="7"/>
      <c r="M21" s="184"/>
      <c r="N21" s="411"/>
      <c r="O21" s="412"/>
      <c r="P21" s="412"/>
      <c r="Q21" s="412"/>
      <c r="R21" s="412"/>
      <c r="S21" s="412"/>
      <c r="T21" s="412"/>
      <c r="U21" s="183"/>
      <c r="V21" s="183"/>
      <c r="W21" s="184"/>
      <c r="X21" s="195"/>
    </row>
    <row r="22" spans="1:24" ht="19.5" customHeight="1">
      <c r="A22" s="184"/>
      <c r="B22" s="411"/>
      <c r="C22" s="412"/>
      <c r="D22" s="412"/>
      <c r="E22" s="412"/>
      <c r="F22" s="412"/>
      <c r="G22" s="412"/>
      <c r="H22" s="412"/>
      <c r="I22" s="183">
        <f t="shared" si="8"/>
        <v>0</v>
      </c>
      <c r="J22" s="183">
        <f t="shared" si="9"/>
        <v>0</v>
      </c>
      <c r="K22" s="560"/>
      <c r="L22" s="7"/>
      <c r="M22" s="184"/>
      <c r="N22" s="411"/>
      <c r="O22" s="412"/>
      <c r="P22" s="412"/>
      <c r="Q22" s="412"/>
      <c r="R22" s="412"/>
      <c r="S22" s="412"/>
      <c r="T22" s="412"/>
      <c r="U22" s="183"/>
      <c r="V22" s="183"/>
      <c r="W22" s="560"/>
    </row>
    <row r="23" spans="1:24" ht="19.5" customHeight="1">
      <c r="A23" s="184"/>
      <c r="B23" s="411"/>
      <c r="C23" s="183"/>
      <c r="D23" s="183"/>
      <c r="E23" s="183"/>
      <c r="F23" s="183"/>
      <c r="G23" s="183"/>
      <c r="H23" s="183"/>
      <c r="I23" s="183">
        <f t="shared" si="8"/>
        <v>0</v>
      </c>
      <c r="J23" s="183">
        <f t="shared" si="9"/>
        <v>0</v>
      </c>
      <c r="K23" s="184"/>
      <c r="L23" s="7"/>
      <c r="M23" s="184"/>
      <c r="N23" s="411"/>
      <c r="O23" s="412"/>
      <c r="P23" s="412"/>
      <c r="Q23" s="412"/>
      <c r="R23" s="412"/>
      <c r="S23" s="412"/>
      <c r="T23" s="412"/>
      <c r="U23" s="183"/>
      <c r="V23" s="183"/>
      <c r="W23" s="184"/>
    </row>
    <row r="24" spans="1:24" ht="19.5" customHeight="1">
      <c r="A24" s="184"/>
      <c r="B24" s="411"/>
      <c r="C24" s="183"/>
      <c r="D24" s="183"/>
      <c r="E24" s="183"/>
      <c r="F24" s="183"/>
      <c r="G24" s="183"/>
      <c r="H24" s="183"/>
      <c r="I24" s="183">
        <f t="shared" si="8"/>
        <v>0</v>
      </c>
      <c r="J24" s="183">
        <f t="shared" si="9"/>
        <v>0</v>
      </c>
      <c r="K24" s="560"/>
      <c r="L24" s="7"/>
      <c r="M24" s="184"/>
      <c r="N24" s="411"/>
      <c r="O24" s="412"/>
      <c r="P24" s="412"/>
      <c r="Q24" s="412"/>
      <c r="R24" s="412"/>
      <c r="S24" s="412"/>
      <c r="T24" s="412"/>
      <c r="U24" s="183"/>
      <c r="V24" s="183"/>
      <c r="W24" s="560"/>
    </row>
    <row r="25" spans="1:24" ht="19.5" customHeight="1">
      <c r="A25" s="184"/>
      <c r="B25" s="411"/>
      <c r="C25" s="183"/>
      <c r="D25" s="183"/>
      <c r="E25" s="183"/>
      <c r="F25" s="183"/>
      <c r="G25" s="183"/>
      <c r="H25" s="183"/>
      <c r="I25" s="183">
        <f t="shared" si="8"/>
        <v>0</v>
      </c>
      <c r="J25" s="183">
        <f t="shared" si="9"/>
        <v>0</v>
      </c>
      <c r="K25" s="560"/>
      <c r="L25" s="7"/>
      <c r="M25" s="184"/>
      <c r="N25" s="411"/>
      <c r="O25" s="412"/>
      <c r="P25" s="412"/>
      <c r="Q25" s="412"/>
      <c r="R25" s="412"/>
      <c r="S25" s="412"/>
      <c r="T25" s="412"/>
      <c r="U25" s="183"/>
      <c r="V25" s="183"/>
      <c r="W25" s="560"/>
    </row>
    <row r="26" spans="1:24" ht="19.5" customHeight="1">
      <c r="A26" s="102"/>
      <c r="B26" s="105"/>
      <c r="C26" s="228"/>
      <c r="D26" s="103"/>
      <c r="E26" s="103"/>
      <c r="F26" s="103"/>
      <c r="G26" s="103"/>
      <c r="H26" s="103"/>
      <c r="I26" s="103"/>
      <c r="J26" s="103"/>
      <c r="K26" s="382"/>
      <c r="L26" s="7"/>
      <c r="M26" s="102"/>
      <c r="N26" s="105"/>
      <c r="O26" s="104"/>
      <c r="P26" s="104"/>
      <c r="Q26" s="104"/>
      <c r="R26" s="104"/>
      <c r="S26" s="104"/>
      <c r="T26" s="104"/>
      <c r="U26" s="103"/>
      <c r="V26" s="103"/>
      <c r="W26" s="379"/>
    </row>
    <row r="27" spans="1:24" ht="19.5" customHeight="1">
      <c r="A27" s="102"/>
      <c r="B27" s="105"/>
      <c r="C27" s="228"/>
      <c r="D27" s="103"/>
      <c r="E27" s="103"/>
      <c r="F27" s="103"/>
      <c r="G27" s="103"/>
      <c r="H27" s="103"/>
      <c r="I27" s="103"/>
      <c r="J27" s="103"/>
      <c r="K27" s="382"/>
      <c r="L27" s="7"/>
      <c r="M27" s="102"/>
      <c r="N27" s="105"/>
      <c r="O27" s="104"/>
      <c r="P27" s="104"/>
      <c r="Q27" s="104"/>
      <c r="R27" s="104"/>
      <c r="S27" s="104"/>
      <c r="T27" s="104"/>
      <c r="U27" s="103"/>
      <c r="V27" s="103"/>
      <c r="W27" s="379"/>
    </row>
    <row r="28" spans="1:24" ht="19.5" customHeight="1">
      <c r="A28" s="102"/>
      <c r="B28" s="105"/>
      <c r="C28" s="228"/>
      <c r="D28" s="103"/>
      <c r="E28" s="622" t="s">
        <v>77</v>
      </c>
      <c r="F28" s="623"/>
      <c r="G28" s="228" t="e">
        <f>AVERAGE(G6:G25)</f>
        <v>#DIV/0!</v>
      </c>
      <c r="H28" s="228" t="e">
        <f>AVERAGE(H6:H25)</f>
        <v>#DIV/0!</v>
      </c>
      <c r="I28" s="103"/>
      <c r="J28" s="103"/>
      <c r="K28" s="382"/>
      <c r="L28" s="7"/>
      <c r="M28" s="102"/>
      <c r="N28" s="105"/>
      <c r="O28" s="104"/>
      <c r="P28" s="104"/>
      <c r="Q28" s="622" t="s">
        <v>77</v>
      </c>
      <c r="R28" s="623"/>
      <c r="S28" s="228" t="e">
        <f>AVERAGE(S6:S25)</f>
        <v>#DIV/0!</v>
      </c>
      <c r="T28" s="228" t="e">
        <f>AVERAGE(T6:T25)</f>
        <v>#DIV/0!</v>
      </c>
      <c r="U28" s="103"/>
      <c r="V28" s="103"/>
      <c r="W28" s="379"/>
    </row>
    <row r="29" spans="1:24" ht="19.5" customHeight="1">
      <c r="A29" s="102"/>
      <c r="B29" s="105"/>
      <c r="C29" s="228"/>
      <c r="D29" s="103"/>
      <c r="E29" s="103"/>
      <c r="F29" s="103"/>
      <c r="G29" s="103"/>
      <c r="H29" s="103"/>
      <c r="I29" s="103"/>
      <c r="J29" s="103"/>
      <c r="K29" s="382"/>
      <c r="L29" s="7"/>
      <c r="M29" s="102"/>
      <c r="N29" s="105"/>
      <c r="O29" s="104"/>
      <c r="P29" s="104"/>
      <c r="Q29" s="104"/>
      <c r="R29" s="104"/>
      <c r="S29" s="104"/>
      <c r="T29" s="104"/>
      <c r="U29" s="103"/>
      <c r="V29" s="103"/>
      <c r="W29" s="379"/>
    </row>
    <row r="30" spans="1:24" ht="19.5" customHeight="1">
      <c r="A30" s="106"/>
      <c r="B30" s="105"/>
      <c r="C30" s="104"/>
      <c r="D30" s="104"/>
      <c r="E30" s="104"/>
      <c r="F30" s="104"/>
      <c r="G30" s="104"/>
      <c r="H30" s="104"/>
      <c r="I30" s="103"/>
      <c r="J30" s="103"/>
      <c r="K30" s="382"/>
      <c r="L30" s="7"/>
      <c r="M30" s="106"/>
      <c r="N30" s="105"/>
      <c r="O30" s="104"/>
      <c r="P30" s="104"/>
      <c r="Q30" s="104"/>
      <c r="R30" s="104"/>
      <c r="S30" s="104"/>
      <c r="T30" s="104"/>
      <c r="U30" s="103"/>
      <c r="V30" s="103"/>
      <c r="W30" s="379"/>
    </row>
    <row r="31" spans="1:24" ht="19.5" customHeight="1">
      <c r="A31" s="230"/>
      <c r="B31" s="231"/>
      <c r="C31" s="230"/>
      <c r="D31" s="104"/>
      <c r="E31" s="230"/>
      <c r="F31" s="231"/>
      <c r="G31" s="228"/>
      <c r="H31" s="228"/>
      <c r="I31" s="103"/>
      <c r="J31" s="103"/>
      <c r="K31" s="379"/>
      <c r="L31" s="7"/>
      <c r="M31" s="379"/>
      <c r="N31" s="230"/>
      <c r="O31" s="230"/>
      <c r="P31" s="104"/>
      <c r="Q31" s="230"/>
      <c r="R31" s="231"/>
      <c r="S31" s="228"/>
      <c r="T31" s="228"/>
      <c r="U31" s="104"/>
      <c r="V31" s="103"/>
      <c r="W31" s="379"/>
    </row>
    <row r="32" spans="1:24" ht="19.5" customHeight="1">
      <c r="A32" s="379"/>
      <c r="B32" s="103"/>
      <c r="C32" s="103"/>
      <c r="D32" s="3"/>
      <c r="E32" s="3"/>
      <c r="F32" s="3"/>
      <c r="G32" s="3"/>
      <c r="H32" s="3"/>
      <c r="I32" s="103"/>
      <c r="J32" s="103"/>
      <c r="K32" s="379"/>
      <c r="L32" s="7"/>
      <c r="M32" s="379"/>
      <c r="N32" s="104"/>
      <c r="O32" s="104"/>
      <c r="P32" s="104"/>
      <c r="Q32" s="104"/>
      <c r="R32" s="104"/>
      <c r="S32" s="104"/>
      <c r="T32" s="104"/>
      <c r="U32" s="104"/>
      <c r="V32" s="103"/>
      <c r="W32" s="379"/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</sheetData>
  <mergeCells count="8">
    <mergeCell ref="E28:F28"/>
    <mergeCell ref="Q28:R28"/>
    <mergeCell ref="A1:K1"/>
    <mergeCell ref="E5:F5"/>
    <mergeCell ref="Q5:R5"/>
    <mergeCell ref="A3:C3"/>
    <mergeCell ref="M3:O3"/>
    <mergeCell ref="M1:W1"/>
  </mergeCells>
  <phoneticPr fontId="9"/>
  <pageMargins left="0.7" right="0.7" top="0.75" bottom="0.75" header="0.3" footer="0.3"/>
  <pageSetup paperSize="9" orientation="portrait" r:id="rId1"/>
  <ignoredErrors>
    <ignoredError sqref="I19:J25 U6:V18 I6:J18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AB54"/>
  <sheetViews>
    <sheetView topLeftCell="A10" zoomScaleNormal="100" workbookViewId="0">
      <selection activeCell="I16" sqref="I16:J18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43" t="s">
        <v>657</v>
      </c>
      <c r="C3" s="11" t="s">
        <v>595</v>
      </c>
      <c r="O3" s="391" t="s">
        <v>657</v>
      </c>
      <c r="Q3" s="11" t="s">
        <v>595</v>
      </c>
    </row>
    <row r="4" spans="1:28" ht="18.75" customHeight="1">
      <c r="B4" s="543"/>
      <c r="P4" s="391"/>
    </row>
    <row r="5" spans="1:28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43"/>
      <c r="C6" s="679">
        <v>749</v>
      </c>
      <c r="D6" s="680"/>
      <c r="E6" s="680"/>
      <c r="F6" s="680"/>
      <c r="G6" s="680"/>
      <c r="H6" s="681"/>
      <c r="I6" s="54">
        <v>1.67</v>
      </c>
      <c r="J6" s="54">
        <v>1.48</v>
      </c>
      <c r="K6" s="16">
        <f>(FIXED(1/J6,3))*100</f>
        <v>67.600000000000009</v>
      </c>
      <c r="L6" s="103">
        <v>50</v>
      </c>
      <c r="P6" s="391"/>
      <c r="Q6" s="679">
        <v>749</v>
      </c>
      <c r="R6" s="680"/>
      <c r="S6" s="680"/>
      <c r="T6" s="680"/>
      <c r="U6" s="680"/>
      <c r="V6" s="681"/>
      <c r="W6" s="54">
        <v>1.67</v>
      </c>
      <c r="X6" s="54">
        <v>1.48</v>
      </c>
      <c r="Y6" s="16">
        <f>(FIXED(1/X6,3))*100</f>
        <v>67.600000000000009</v>
      </c>
      <c r="Z6" s="103">
        <v>50</v>
      </c>
    </row>
    <row r="7" spans="1:28" ht="21.75" customHeight="1">
      <c r="E7" s="537" t="s">
        <v>78</v>
      </c>
      <c r="F7" s="537" t="s">
        <v>79</v>
      </c>
      <c r="S7" s="375" t="s">
        <v>78</v>
      </c>
      <c r="T7" s="375" t="s">
        <v>79</v>
      </c>
    </row>
    <row r="8" spans="1:28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99" t="s">
        <v>1077</v>
      </c>
      <c r="B9" s="430">
        <v>281</v>
      </c>
      <c r="C9" s="430">
        <v>70</v>
      </c>
      <c r="D9" s="430">
        <v>35</v>
      </c>
      <c r="E9" s="431">
        <v>20</v>
      </c>
      <c r="F9" s="431">
        <v>41</v>
      </c>
      <c r="G9" s="431">
        <v>78</v>
      </c>
      <c r="H9" s="431">
        <v>68</v>
      </c>
      <c r="I9" s="431">
        <f>SUM(C9:F9)</f>
        <v>166</v>
      </c>
      <c r="J9" s="431">
        <f>SUM(C9:H9)</f>
        <v>312</v>
      </c>
      <c r="K9" s="431">
        <f>SUM(J9*1.4+B9)</f>
        <v>717.8</v>
      </c>
      <c r="L9" s="431">
        <f t="shared" ref="L9" si="0">NORMSDIST((C$6-K9)/L$6)*100</f>
        <v>73.368620746579779</v>
      </c>
      <c r="M9" s="602" t="s">
        <v>345</v>
      </c>
      <c r="N9" s="19"/>
      <c r="O9" s="255"/>
      <c r="P9" s="347"/>
      <c r="Q9" s="241"/>
      <c r="R9" s="241"/>
      <c r="S9" s="241"/>
      <c r="T9" s="241"/>
      <c r="U9" s="241"/>
      <c r="V9" s="241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 t="shared" ref="Z9:Z20" si="1">NORMSDIST((Q$6-Y9)/Z$6)*100</f>
        <v>100</v>
      </c>
      <c r="AA9" s="541" t="s">
        <v>338</v>
      </c>
      <c r="AB9" s="96"/>
    </row>
    <row r="10" spans="1:28" ht="20.100000000000001" customHeight="1">
      <c r="A10" s="255"/>
      <c r="B10" s="347"/>
      <c r="C10" s="241"/>
      <c r="D10" s="241"/>
      <c r="E10" s="241"/>
      <c r="F10" s="241"/>
      <c r="G10" s="241"/>
      <c r="H10" s="241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41" t="s">
        <v>345</v>
      </c>
      <c r="N10" s="19"/>
      <c r="O10" s="255"/>
      <c r="P10" s="347"/>
      <c r="Q10" s="241"/>
      <c r="R10" s="241"/>
      <c r="S10" s="241"/>
      <c r="T10" s="241"/>
      <c r="U10" s="241"/>
      <c r="V10" s="241"/>
      <c r="W10" s="494">
        <f>SUM(Q10:T10)</f>
        <v>0</v>
      </c>
      <c r="X10" s="494">
        <f>SUM(Q10:V10)</f>
        <v>0</v>
      </c>
      <c r="Y10" s="494">
        <f>SUM(X10*1.4+P10)</f>
        <v>0</v>
      </c>
      <c r="Z10" s="494">
        <f>NORMSDIST((Q$6-Y10)/Z$6)*100</f>
        <v>100</v>
      </c>
      <c r="AA10" s="541" t="s">
        <v>345</v>
      </c>
      <c r="AB10" s="23" t="s">
        <v>111</v>
      </c>
    </row>
    <row r="11" spans="1:28" ht="20.100000000000001" customHeight="1">
      <c r="A11" s="255"/>
      <c r="B11" s="347"/>
      <c r="C11" s="241"/>
      <c r="D11" s="241"/>
      <c r="E11" s="241"/>
      <c r="F11" s="241"/>
      <c r="G11" s="241"/>
      <c r="H11" s="241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 t="shared" ref="L11:L13" si="2">NORMSDIST((C$6-K11)/L$6)*100</f>
        <v>100</v>
      </c>
      <c r="M11" s="541" t="s">
        <v>345</v>
      </c>
      <c r="O11" s="255"/>
      <c r="P11" s="347"/>
      <c r="Q11" s="241"/>
      <c r="R11" s="241"/>
      <c r="S11" s="241"/>
      <c r="T11" s="241"/>
      <c r="U11" s="241"/>
      <c r="V11" s="241"/>
      <c r="W11" s="494">
        <f>SUM(Q11:T11)</f>
        <v>0</v>
      </c>
      <c r="X11" s="494">
        <f>SUM(Q11:V11)</f>
        <v>0</v>
      </c>
      <c r="Y11" s="494">
        <f>SUM(X11*1.4+P11)</f>
        <v>0</v>
      </c>
      <c r="Z11" s="494">
        <f t="shared" si="1"/>
        <v>100</v>
      </c>
      <c r="AA11" s="541" t="s">
        <v>345</v>
      </c>
      <c r="AB11" s="23" t="s">
        <v>111</v>
      </c>
    </row>
    <row r="12" spans="1:28" ht="20.100000000000001" customHeight="1">
      <c r="A12" s="255"/>
      <c r="B12" s="347"/>
      <c r="C12" s="241"/>
      <c r="D12" s="241"/>
      <c r="E12" s="241"/>
      <c r="F12" s="241"/>
      <c r="G12" s="241"/>
      <c r="H12" s="241"/>
      <c r="I12" s="496">
        <f t="shared" ref="I12:I20" si="3">SUM(C12,D12,F12)</f>
        <v>0</v>
      </c>
      <c r="J12" s="496">
        <f t="shared" ref="J12:J20" si="4">SUM(C12,D12,F12,G12,H12)</f>
        <v>0</v>
      </c>
      <c r="K12" s="494">
        <f>SUM(J12*1.4+B12)</f>
        <v>0</v>
      </c>
      <c r="L12" s="494">
        <f t="shared" si="2"/>
        <v>100</v>
      </c>
      <c r="M12" s="541" t="s">
        <v>345</v>
      </c>
      <c r="O12" s="255"/>
      <c r="P12" s="347"/>
      <c r="Q12" s="241"/>
      <c r="R12" s="241"/>
      <c r="S12" s="241"/>
      <c r="T12" s="241"/>
      <c r="U12" s="241"/>
      <c r="V12" s="241"/>
      <c r="W12" s="496">
        <f t="shared" ref="W12:W20" si="5">SUM(Q12,R12,T12)</f>
        <v>0</v>
      </c>
      <c r="X12" s="496">
        <f t="shared" ref="X12:X20" si="6">SUM(Q12,R12,T12,U12,V12)</f>
        <v>0</v>
      </c>
      <c r="Y12" s="494">
        <f>SUM(X12*1.4+P12)</f>
        <v>0</v>
      </c>
      <c r="Z12" s="494">
        <f t="shared" si="1"/>
        <v>100</v>
      </c>
      <c r="AA12" s="541" t="s">
        <v>345</v>
      </c>
      <c r="AB12" s="23" t="s">
        <v>111</v>
      </c>
    </row>
    <row r="13" spans="1:28" ht="20.100000000000001" customHeight="1">
      <c r="A13" s="52"/>
      <c r="B13" s="494"/>
      <c r="C13" s="497"/>
      <c r="D13" s="496"/>
      <c r="E13" s="494"/>
      <c r="F13" s="496"/>
      <c r="G13" s="496"/>
      <c r="H13" s="496"/>
      <c r="I13" s="496">
        <f t="shared" si="3"/>
        <v>0</v>
      </c>
      <c r="J13" s="496">
        <f t="shared" si="4"/>
        <v>0</v>
      </c>
      <c r="K13" s="496">
        <f>FIXED(J13*1.4,0)+B13</f>
        <v>0</v>
      </c>
      <c r="L13" s="494">
        <f t="shared" si="2"/>
        <v>100</v>
      </c>
      <c r="M13" s="30"/>
      <c r="O13" s="52"/>
      <c r="P13" s="494"/>
      <c r="Q13" s="497"/>
      <c r="R13" s="496"/>
      <c r="S13" s="494"/>
      <c r="T13" s="496"/>
      <c r="U13" s="496"/>
      <c r="V13" s="496"/>
      <c r="W13" s="496">
        <f t="shared" si="5"/>
        <v>0</v>
      </c>
      <c r="X13" s="496">
        <f t="shared" si="6"/>
        <v>0</v>
      </c>
      <c r="Y13" s="496">
        <f>FIXED(X13*1.4,0)+P13</f>
        <v>0</v>
      </c>
      <c r="Z13" s="494">
        <f t="shared" si="1"/>
        <v>100</v>
      </c>
      <c r="AA13" s="30"/>
    </row>
    <row r="14" spans="1:28" ht="20.100000000000001" customHeight="1">
      <c r="A14" s="541"/>
      <c r="B14" s="241"/>
      <c r="C14" s="138"/>
      <c r="D14" s="139"/>
      <c r="E14" s="494"/>
      <c r="F14" s="139"/>
      <c r="G14" s="139"/>
      <c r="H14" s="139"/>
      <c r="I14" s="496">
        <f t="shared" si="3"/>
        <v>0</v>
      </c>
      <c r="J14" s="496">
        <f t="shared" si="4"/>
        <v>0</v>
      </c>
      <c r="K14" s="494">
        <f t="shared" ref="K14:K19" si="7">SUM(J14*1.4+B14)</f>
        <v>0</v>
      </c>
      <c r="L14" s="494">
        <f>NORMSDIST((C$6-K14)/L$6)*100</f>
        <v>100</v>
      </c>
      <c r="M14" s="541" t="s">
        <v>345</v>
      </c>
      <c r="N14" s="19"/>
      <c r="O14" s="541"/>
      <c r="P14" s="241"/>
      <c r="Q14" s="138"/>
      <c r="R14" s="139"/>
      <c r="S14" s="494"/>
      <c r="T14" s="139"/>
      <c r="U14" s="139"/>
      <c r="V14" s="139"/>
      <c r="W14" s="496">
        <f t="shared" si="5"/>
        <v>0</v>
      </c>
      <c r="X14" s="496">
        <f t="shared" si="6"/>
        <v>0</v>
      </c>
      <c r="Y14" s="494">
        <f>SUM(X14*1.4+P14)</f>
        <v>0</v>
      </c>
      <c r="Z14" s="494">
        <f>NORMSDIST((Q$6-Y14)/Z$6)*100</f>
        <v>100</v>
      </c>
      <c r="AA14" s="541" t="s">
        <v>345</v>
      </c>
      <c r="AB14" s="96" t="s">
        <v>111</v>
      </c>
    </row>
    <row r="15" spans="1:28" ht="20.100000000000001" customHeight="1">
      <c r="A15" s="541"/>
      <c r="B15" s="241"/>
      <c r="C15" s="497"/>
      <c r="D15" s="496"/>
      <c r="E15" s="494"/>
      <c r="F15" s="496"/>
      <c r="G15" s="496"/>
      <c r="H15" s="496"/>
      <c r="I15" s="496">
        <f t="shared" si="3"/>
        <v>0</v>
      </c>
      <c r="J15" s="496">
        <f t="shared" si="4"/>
        <v>0</v>
      </c>
      <c r="K15" s="494">
        <f t="shared" si="7"/>
        <v>0</v>
      </c>
      <c r="L15" s="494">
        <f>NORMSDIST((C$6-K15)/L$6)*100</f>
        <v>100</v>
      </c>
      <c r="M15" s="541" t="s">
        <v>338</v>
      </c>
      <c r="N15" s="19"/>
      <c r="O15" s="541"/>
      <c r="P15" s="241"/>
      <c r="Q15" s="497"/>
      <c r="R15" s="496"/>
      <c r="S15" s="494"/>
      <c r="T15" s="496"/>
      <c r="U15" s="496"/>
      <c r="V15" s="496"/>
      <c r="W15" s="496">
        <f t="shared" si="5"/>
        <v>0</v>
      </c>
      <c r="X15" s="496">
        <f t="shared" si="6"/>
        <v>0</v>
      </c>
      <c r="Y15" s="494">
        <f>SUM(X15*1.4+P15)</f>
        <v>0</v>
      </c>
      <c r="Z15" s="494">
        <f>NORMSDIST((Q$6-Y15)/Z$6)*100</f>
        <v>100</v>
      </c>
      <c r="AA15" s="541" t="s">
        <v>338</v>
      </c>
    </row>
    <row r="16" spans="1:28" ht="20.100000000000001" customHeight="1">
      <c r="A16" s="345" t="s">
        <v>173</v>
      </c>
      <c r="B16" s="346">
        <v>244</v>
      </c>
      <c r="C16" s="45">
        <v>70</v>
      </c>
      <c r="D16" s="45">
        <v>63</v>
      </c>
      <c r="E16" s="45">
        <v>16</v>
      </c>
      <c r="F16" s="45">
        <v>48</v>
      </c>
      <c r="G16" s="45">
        <v>80</v>
      </c>
      <c r="H16" s="45">
        <v>88</v>
      </c>
      <c r="I16" s="95">
        <f>SUM(C16:F16)</f>
        <v>197</v>
      </c>
      <c r="J16" s="95">
        <f>SUM(C16:H16)</f>
        <v>365</v>
      </c>
      <c r="K16" s="95">
        <f t="shared" si="7"/>
        <v>755</v>
      </c>
      <c r="L16" s="95">
        <f t="shared" ref="L16" si="8">NORMSDIST((C$6-K16)/L$6)*100</f>
        <v>45.22415739794161</v>
      </c>
      <c r="M16" s="94" t="s">
        <v>338</v>
      </c>
      <c r="N16" s="19"/>
      <c r="O16" s="541"/>
      <c r="P16" s="241"/>
      <c r="Q16" s="138"/>
      <c r="R16" s="139"/>
      <c r="S16" s="494"/>
      <c r="T16" s="139"/>
      <c r="U16" s="139"/>
      <c r="V16" s="139"/>
      <c r="W16" s="496">
        <f t="shared" si="5"/>
        <v>0</v>
      </c>
      <c r="X16" s="496">
        <f t="shared" si="6"/>
        <v>0</v>
      </c>
      <c r="Y16" s="494">
        <f>SUM(X16*1.4+P16)</f>
        <v>0</v>
      </c>
      <c r="Z16" s="494">
        <f>NORMSDIST((Q$6-Y16)/Z$6)*100</f>
        <v>100</v>
      </c>
      <c r="AA16" s="541" t="s">
        <v>338</v>
      </c>
      <c r="AB16" s="23"/>
    </row>
    <row r="17" spans="1:28" ht="20.100000000000001" customHeight="1">
      <c r="A17" s="345" t="s">
        <v>175</v>
      </c>
      <c r="B17" s="346">
        <v>249</v>
      </c>
      <c r="C17" s="45">
        <v>54</v>
      </c>
      <c r="D17" s="45">
        <v>65</v>
      </c>
      <c r="E17" s="45">
        <v>16</v>
      </c>
      <c r="F17" s="45">
        <v>20</v>
      </c>
      <c r="G17" s="45">
        <v>75</v>
      </c>
      <c r="H17" s="45">
        <v>84</v>
      </c>
      <c r="I17" s="95">
        <f>SUM(C17:F17)</f>
        <v>155</v>
      </c>
      <c r="J17" s="95">
        <f>SUM(C17:H17)</f>
        <v>314</v>
      </c>
      <c r="K17" s="95">
        <f t="shared" si="7"/>
        <v>688.59999999999991</v>
      </c>
      <c r="L17" s="95">
        <f>NORMSDIST((C$6-K17)/L$6)*100</f>
        <v>88.647636882653629</v>
      </c>
      <c r="M17" s="94" t="s">
        <v>345</v>
      </c>
      <c r="N17" s="19"/>
      <c r="O17" s="79"/>
      <c r="P17" s="101"/>
      <c r="Q17" s="497"/>
      <c r="R17" s="496"/>
      <c r="S17" s="494"/>
      <c r="T17" s="496"/>
      <c r="U17" s="494"/>
      <c r="V17" s="494"/>
      <c r="W17" s="496">
        <f t="shared" si="5"/>
        <v>0</v>
      </c>
      <c r="X17" s="496">
        <f t="shared" si="6"/>
        <v>0</v>
      </c>
      <c r="Y17" s="494">
        <f>SUM(X17*1.4+P17)</f>
        <v>0</v>
      </c>
      <c r="Z17" s="494">
        <f>NORMSDIST((Q$6-Y17)/Z$6)*100</f>
        <v>100</v>
      </c>
      <c r="AA17" s="30" t="s">
        <v>345</v>
      </c>
      <c r="AB17" s="23"/>
    </row>
    <row r="18" spans="1:28" ht="20.100000000000001" customHeight="1">
      <c r="A18" s="345" t="s">
        <v>176</v>
      </c>
      <c r="B18" s="346">
        <v>226</v>
      </c>
      <c r="C18" s="45">
        <v>70</v>
      </c>
      <c r="D18" s="45">
        <v>48</v>
      </c>
      <c r="E18" s="45">
        <v>8</v>
      </c>
      <c r="F18" s="45">
        <v>24</v>
      </c>
      <c r="G18" s="45">
        <v>65</v>
      </c>
      <c r="H18" s="45">
        <v>96</v>
      </c>
      <c r="I18" s="95">
        <f>SUM(C18:F18)</f>
        <v>150</v>
      </c>
      <c r="J18" s="95">
        <f>SUM(C18:H18)</f>
        <v>311</v>
      </c>
      <c r="K18" s="95">
        <f t="shared" si="7"/>
        <v>661.4</v>
      </c>
      <c r="L18" s="95">
        <f t="shared" ref="L18:L19" si="9">NORMSDIST((C$6-K18)/L$6)*100</f>
        <v>96.011309604047639</v>
      </c>
      <c r="M18" s="94" t="s">
        <v>345</v>
      </c>
      <c r="N18" s="19"/>
      <c r="O18" s="52"/>
      <c r="P18" s="494"/>
      <c r="Q18" s="497"/>
      <c r="R18" s="496"/>
      <c r="S18" s="494"/>
      <c r="T18" s="496"/>
      <c r="U18" s="496"/>
      <c r="V18" s="496"/>
      <c r="W18" s="496">
        <f t="shared" si="5"/>
        <v>0</v>
      </c>
      <c r="X18" s="496">
        <f t="shared" si="6"/>
        <v>0</v>
      </c>
      <c r="Y18" s="494">
        <f>SUM(X18*1.4+P18)</f>
        <v>0</v>
      </c>
      <c r="Z18" s="494">
        <f>NORMSDIST((Q$6-Y18)/Z$6)*100</f>
        <v>100</v>
      </c>
      <c r="AA18" s="30" t="s">
        <v>345</v>
      </c>
      <c r="AB18" s="23"/>
    </row>
    <row r="19" spans="1:28" ht="20.100000000000001" customHeight="1">
      <c r="A19" s="345" t="s">
        <v>177</v>
      </c>
      <c r="B19" s="346">
        <v>212</v>
      </c>
      <c r="C19" s="45">
        <v>60</v>
      </c>
      <c r="D19" s="45">
        <v>70</v>
      </c>
      <c r="E19" s="45">
        <v>12</v>
      </c>
      <c r="F19" s="45">
        <v>33</v>
      </c>
      <c r="G19" s="45">
        <v>70</v>
      </c>
      <c r="H19" s="45">
        <v>72</v>
      </c>
      <c r="I19" s="15">
        <f t="shared" ref="I19" si="10">SUM(C19,D19,F19)</f>
        <v>163</v>
      </c>
      <c r="J19" s="15">
        <f t="shared" ref="J19" si="11">SUM(C19,D19,F19,G19,H19)</f>
        <v>305</v>
      </c>
      <c r="K19" s="95">
        <f t="shared" si="7"/>
        <v>639</v>
      </c>
      <c r="L19" s="95">
        <f t="shared" si="9"/>
        <v>98.609655248650142</v>
      </c>
      <c r="M19" s="94" t="s">
        <v>345</v>
      </c>
      <c r="O19" s="52"/>
      <c r="P19" s="494"/>
      <c r="Q19" s="497"/>
      <c r="R19" s="496"/>
      <c r="S19" s="494"/>
      <c r="T19" s="496"/>
      <c r="U19" s="496"/>
      <c r="V19" s="496"/>
      <c r="W19" s="496">
        <f t="shared" si="5"/>
        <v>0</v>
      </c>
      <c r="X19" s="496">
        <f t="shared" si="6"/>
        <v>0</v>
      </c>
      <c r="Y19" s="496">
        <f>FIXED(X19*1.4,0)+P19</f>
        <v>0</v>
      </c>
      <c r="Z19" s="494">
        <f t="shared" si="1"/>
        <v>100</v>
      </c>
      <c r="AA19" s="30" t="s">
        <v>338</v>
      </c>
    </row>
    <row r="20" spans="1:28" ht="20.100000000000001" customHeight="1">
      <c r="A20" s="368" t="s">
        <v>376</v>
      </c>
      <c r="B20" s="369">
        <v>263</v>
      </c>
      <c r="C20" s="367">
        <v>58</v>
      </c>
      <c r="D20" s="367">
        <v>82</v>
      </c>
      <c r="E20" s="90" t="s">
        <v>337</v>
      </c>
      <c r="F20" s="367">
        <v>68</v>
      </c>
      <c r="G20" s="367">
        <v>75</v>
      </c>
      <c r="H20" s="367">
        <v>82</v>
      </c>
      <c r="I20" s="93">
        <f t="shared" si="3"/>
        <v>208</v>
      </c>
      <c r="J20" s="93">
        <f t="shared" si="4"/>
        <v>365</v>
      </c>
      <c r="K20" s="93">
        <f>FIXED(J20*1.4,0)+B20</f>
        <v>774</v>
      </c>
      <c r="L20" s="90">
        <f t="shared" ref="L20" si="12">NORMSDIST((C$6-K20)/L$6)*100</f>
        <v>30.853753872598688</v>
      </c>
      <c r="M20" s="66" t="s">
        <v>338</v>
      </c>
      <c r="O20" s="255"/>
      <c r="P20" s="347"/>
      <c r="Q20" s="370"/>
      <c r="R20" s="370"/>
      <c r="S20" s="494"/>
      <c r="T20" s="370"/>
      <c r="U20" s="370"/>
      <c r="V20" s="370"/>
      <c r="W20" s="496">
        <f t="shared" si="5"/>
        <v>0</v>
      </c>
      <c r="X20" s="496">
        <f t="shared" si="6"/>
        <v>0</v>
      </c>
      <c r="Y20" s="496">
        <f>FIXED(X20*1.4,0)+P20</f>
        <v>0</v>
      </c>
      <c r="Z20" s="494">
        <f t="shared" si="1"/>
        <v>100</v>
      </c>
      <c r="AA20" s="30" t="s">
        <v>338</v>
      </c>
    </row>
    <row r="21" spans="1:28" ht="20.100000000000001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47"/>
      <c r="M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47"/>
      <c r="AA21" s="19"/>
    </row>
    <row r="22" spans="1:28" ht="18.75" customHeight="1">
      <c r="A22" s="50" t="s">
        <v>658</v>
      </c>
      <c r="B22" s="19"/>
      <c r="C22" s="48" t="s">
        <v>595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O22" s="50" t="s">
        <v>658</v>
      </c>
      <c r="P22" s="19"/>
      <c r="Q22" s="48" t="s">
        <v>595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8" ht="18.75" customHeight="1">
      <c r="A23" s="19"/>
      <c r="B23" s="5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O23" s="19"/>
      <c r="P23" s="50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8" ht="18.75" customHeight="1">
      <c r="A24" s="19"/>
      <c r="B24" s="50"/>
      <c r="C24" s="666" t="s">
        <v>644</v>
      </c>
      <c r="D24" s="667"/>
      <c r="E24" s="667"/>
      <c r="F24" s="667"/>
      <c r="G24" s="667"/>
      <c r="H24" s="668"/>
      <c r="I24" s="541" t="s">
        <v>571</v>
      </c>
      <c r="J24" s="541" t="s">
        <v>572</v>
      </c>
      <c r="K24" s="541" t="s">
        <v>643</v>
      </c>
      <c r="L24" s="541" t="s">
        <v>328</v>
      </c>
      <c r="M24" s="19"/>
      <c r="O24" s="19"/>
      <c r="P24" s="50"/>
      <c r="Q24" s="666" t="s">
        <v>644</v>
      </c>
      <c r="R24" s="667"/>
      <c r="S24" s="667"/>
      <c r="T24" s="667"/>
      <c r="U24" s="667"/>
      <c r="V24" s="668"/>
      <c r="W24" s="541" t="s">
        <v>571</v>
      </c>
      <c r="X24" s="541" t="s">
        <v>572</v>
      </c>
      <c r="Y24" s="541" t="s">
        <v>643</v>
      </c>
      <c r="Z24" s="541" t="s">
        <v>328</v>
      </c>
      <c r="AA24" s="19"/>
    </row>
    <row r="25" spans="1:28" ht="18.75" customHeight="1">
      <c r="A25" s="19"/>
      <c r="B25" s="50"/>
      <c r="C25" s="686">
        <v>743</v>
      </c>
      <c r="D25" s="687"/>
      <c r="E25" s="687"/>
      <c r="F25" s="687"/>
      <c r="G25" s="687"/>
      <c r="H25" s="688"/>
      <c r="I25" s="364">
        <v>1.5</v>
      </c>
      <c r="J25" s="364">
        <v>1.44</v>
      </c>
      <c r="K25" s="250">
        <f>(FIXED(1/J25,3))*100</f>
        <v>69.399999999999991</v>
      </c>
      <c r="L25" s="494">
        <v>50</v>
      </c>
      <c r="M25" s="19"/>
      <c r="O25" s="19"/>
      <c r="P25" s="50"/>
      <c r="Q25" s="686">
        <v>743</v>
      </c>
      <c r="R25" s="687"/>
      <c r="S25" s="687"/>
      <c r="T25" s="687"/>
      <c r="U25" s="687"/>
      <c r="V25" s="688"/>
      <c r="W25" s="364">
        <v>1.5</v>
      </c>
      <c r="X25" s="364">
        <v>1.44</v>
      </c>
      <c r="Y25" s="250">
        <f>(FIXED(1/X25,3))*100</f>
        <v>69.399999999999991</v>
      </c>
      <c r="Z25" s="494">
        <v>50</v>
      </c>
      <c r="AA25" s="19"/>
    </row>
    <row r="26" spans="1:28" ht="21.75" customHeight="1">
      <c r="A26" s="19"/>
      <c r="B26" s="19"/>
      <c r="C26" s="19"/>
      <c r="D26" s="19"/>
      <c r="E26" s="51" t="s">
        <v>78</v>
      </c>
      <c r="F26" s="51" t="s">
        <v>79</v>
      </c>
      <c r="G26" s="19"/>
      <c r="H26" s="19"/>
      <c r="I26" s="19"/>
      <c r="J26" s="19"/>
      <c r="K26" s="19"/>
      <c r="L26" s="19"/>
      <c r="M26" s="19"/>
      <c r="O26" s="19"/>
      <c r="P26" s="19"/>
      <c r="Q26" s="19"/>
      <c r="R26" s="19"/>
      <c r="S26" s="51" t="s">
        <v>78</v>
      </c>
      <c r="T26" s="51" t="s">
        <v>79</v>
      </c>
      <c r="U26" s="19"/>
      <c r="V26" s="19"/>
      <c r="W26" s="19"/>
      <c r="X26" s="19"/>
      <c r="Y26" s="19"/>
      <c r="Z26" s="19"/>
      <c r="AA26" s="19"/>
    </row>
    <row r="27" spans="1:28" ht="20.100000000000001" customHeight="1">
      <c r="A27" s="541" t="s">
        <v>80</v>
      </c>
      <c r="B27" s="541" t="s">
        <v>81</v>
      </c>
      <c r="C27" s="541" t="s">
        <v>82</v>
      </c>
      <c r="D27" s="541" t="s">
        <v>83</v>
      </c>
      <c r="E27" s="666" t="s">
        <v>84</v>
      </c>
      <c r="F27" s="668"/>
      <c r="G27" s="541" t="s">
        <v>85</v>
      </c>
      <c r="H27" s="541" t="s">
        <v>86</v>
      </c>
      <c r="I27" s="541" t="s">
        <v>87</v>
      </c>
      <c r="J27" s="541" t="s">
        <v>88</v>
      </c>
      <c r="K27" s="541" t="s">
        <v>318</v>
      </c>
      <c r="L27" s="541" t="s">
        <v>319</v>
      </c>
      <c r="M27" s="541" t="s">
        <v>645</v>
      </c>
      <c r="O27" s="541" t="s">
        <v>80</v>
      </c>
      <c r="P27" s="541" t="s">
        <v>81</v>
      </c>
      <c r="Q27" s="541" t="s">
        <v>82</v>
      </c>
      <c r="R27" s="541" t="s">
        <v>83</v>
      </c>
      <c r="S27" s="666" t="s">
        <v>84</v>
      </c>
      <c r="T27" s="668"/>
      <c r="U27" s="541" t="s">
        <v>85</v>
      </c>
      <c r="V27" s="541" t="s">
        <v>86</v>
      </c>
      <c r="W27" s="541" t="s">
        <v>87</v>
      </c>
      <c r="X27" s="541" t="s">
        <v>88</v>
      </c>
      <c r="Y27" s="541" t="s">
        <v>318</v>
      </c>
      <c r="Z27" s="541" t="s">
        <v>319</v>
      </c>
      <c r="AA27" s="541" t="s">
        <v>645</v>
      </c>
    </row>
    <row r="28" spans="1:28" ht="20.100000000000001" customHeight="1">
      <c r="A28" s="417" t="s">
        <v>938</v>
      </c>
      <c r="B28" s="418">
        <v>249</v>
      </c>
      <c r="C28" s="415">
        <v>56</v>
      </c>
      <c r="D28" s="420">
        <v>29</v>
      </c>
      <c r="E28" s="420">
        <v>20</v>
      </c>
      <c r="F28" s="420">
        <v>40</v>
      </c>
      <c r="G28" s="420">
        <v>25</v>
      </c>
      <c r="H28" s="420">
        <v>58</v>
      </c>
      <c r="I28" s="416">
        <f t="shared" ref="I28" si="13">SUM(C28:F28)</f>
        <v>145</v>
      </c>
      <c r="J28" s="416">
        <f t="shared" ref="J28:J29" si="14">SUM(C28:H28)</f>
        <v>228</v>
      </c>
      <c r="K28" s="416">
        <f t="shared" ref="K28:K33" si="15">SUM(J28*1.4+B28)</f>
        <v>568.20000000000005</v>
      </c>
      <c r="L28" s="416">
        <f t="shared" ref="L28:L33" si="16">NORMSDIST((C$25-K28)/L$25)*100</f>
        <v>99.976385565004591</v>
      </c>
      <c r="M28" s="414" t="s">
        <v>345</v>
      </c>
      <c r="O28" s="255"/>
      <c r="P28" s="347"/>
      <c r="Q28" s="241"/>
      <c r="R28" s="241"/>
      <c r="S28" s="241"/>
      <c r="T28" s="241"/>
      <c r="U28" s="241"/>
      <c r="V28" s="241"/>
      <c r="W28" s="494">
        <f>SUM(Q28:T28)</f>
        <v>0</v>
      </c>
      <c r="X28" s="494">
        <f>SUM(Q28:V28)</f>
        <v>0</v>
      </c>
      <c r="Y28" s="494">
        <f t="shared" ref="Y28:Y35" si="17">SUM(X28*1.4+P28)</f>
        <v>0</v>
      </c>
      <c r="Z28" s="494">
        <f t="shared" ref="Z28:Z36" si="18">NORMSDIST((Q$25-Y28)/Z$25)*100</f>
        <v>100</v>
      </c>
      <c r="AA28" s="541" t="s">
        <v>338</v>
      </c>
      <c r="AB28" s="23"/>
    </row>
    <row r="29" spans="1:28" ht="20.100000000000001" customHeight="1">
      <c r="A29" s="417" t="s">
        <v>942</v>
      </c>
      <c r="B29" s="418">
        <v>244</v>
      </c>
      <c r="C29" s="415">
        <v>58</v>
      </c>
      <c r="D29" s="420">
        <v>41</v>
      </c>
      <c r="E29" s="420">
        <v>20</v>
      </c>
      <c r="F29" s="420">
        <v>22</v>
      </c>
      <c r="G29" s="420">
        <v>47</v>
      </c>
      <c r="H29" s="420">
        <v>66</v>
      </c>
      <c r="I29" s="416">
        <f t="shared" ref="I29" si="19">SUM(C29:F29)</f>
        <v>141</v>
      </c>
      <c r="J29" s="416">
        <f t="shared" si="14"/>
        <v>254</v>
      </c>
      <c r="K29" s="416">
        <f t="shared" si="15"/>
        <v>599.59999999999991</v>
      </c>
      <c r="L29" s="416">
        <f t="shared" si="16"/>
        <v>99.793462233310066</v>
      </c>
      <c r="M29" s="414" t="s">
        <v>345</v>
      </c>
      <c r="O29" s="546"/>
      <c r="P29" s="258"/>
      <c r="Q29" s="547"/>
      <c r="R29" s="494"/>
      <c r="S29" s="494"/>
      <c r="T29" s="494"/>
      <c r="U29" s="494"/>
      <c r="V29" s="494"/>
      <c r="W29" s="494">
        <f>SUM(Q29:T29)</f>
        <v>0</v>
      </c>
      <c r="X29" s="494">
        <f>SUM(Q29:V29)</f>
        <v>0</v>
      </c>
      <c r="Y29" s="494">
        <f t="shared" si="17"/>
        <v>0</v>
      </c>
      <c r="Z29" s="494">
        <f t="shared" si="18"/>
        <v>100</v>
      </c>
      <c r="AA29" s="541" t="s">
        <v>345</v>
      </c>
      <c r="AB29" s="23"/>
    </row>
    <row r="30" spans="1:28" ht="20.100000000000001" customHeight="1">
      <c r="A30" s="417" t="s">
        <v>943</v>
      </c>
      <c r="B30" s="418">
        <v>258</v>
      </c>
      <c r="C30" s="415">
        <v>77</v>
      </c>
      <c r="D30" s="420">
        <v>63</v>
      </c>
      <c r="E30" s="420">
        <v>16</v>
      </c>
      <c r="F30" s="420">
        <v>34</v>
      </c>
      <c r="G30" s="420">
        <v>55</v>
      </c>
      <c r="H30" s="420">
        <v>72</v>
      </c>
      <c r="I30" s="416">
        <f t="shared" ref="I30" si="20">SUM(C30:F30)</f>
        <v>190</v>
      </c>
      <c r="J30" s="416">
        <f t="shared" ref="J30" si="21">SUM(C30:H30)</f>
        <v>317</v>
      </c>
      <c r="K30" s="416">
        <f t="shared" si="15"/>
        <v>701.8</v>
      </c>
      <c r="L30" s="416">
        <f t="shared" si="16"/>
        <v>79.503022101940189</v>
      </c>
      <c r="M30" s="414" t="s">
        <v>345</v>
      </c>
      <c r="O30" s="546"/>
      <c r="P30" s="258"/>
      <c r="Q30" s="547"/>
      <c r="R30" s="494"/>
      <c r="S30" s="494"/>
      <c r="T30" s="494"/>
      <c r="U30" s="494"/>
      <c r="V30" s="494"/>
      <c r="W30" s="494">
        <f t="shared" ref="W30:W35" si="22">SUM(Q30:T30)</f>
        <v>0</v>
      </c>
      <c r="X30" s="494">
        <f t="shared" ref="X30:X35" si="23">SUM(Q30:V30)</f>
        <v>0</v>
      </c>
      <c r="Y30" s="494">
        <f t="shared" si="17"/>
        <v>0</v>
      </c>
      <c r="Z30" s="494">
        <f t="shared" si="18"/>
        <v>100</v>
      </c>
      <c r="AA30" s="541" t="s">
        <v>349</v>
      </c>
      <c r="AB30" s="23" t="s">
        <v>111</v>
      </c>
    </row>
    <row r="31" spans="1:28" ht="20.100000000000001" customHeight="1">
      <c r="A31" s="52" t="s">
        <v>881</v>
      </c>
      <c r="B31" s="494">
        <v>281</v>
      </c>
      <c r="C31" s="494">
        <v>63</v>
      </c>
      <c r="D31" s="494">
        <v>36</v>
      </c>
      <c r="E31" s="494">
        <v>18</v>
      </c>
      <c r="F31" s="494">
        <v>34</v>
      </c>
      <c r="G31" s="494">
        <v>73</v>
      </c>
      <c r="H31" s="494">
        <v>68</v>
      </c>
      <c r="I31" s="494">
        <f t="shared" ref="I31:I32" si="24">SUM(C31:F31)</f>
        <v>151</v>
      </c>
      <c r="J31" s="494">
        <f t="shared" ref="J31:J32" si="25">SUM(C31:H31)</f>
        <v>292</v>
      </c>
      <c r="K31" s="494">
        <f t="shared" si="15"/>
        <v>689.8</v>
      </c>
      <c r="L31" s="494">
        <f t="shared" si="16"/>
        <v>85.63356502281539</v>
      </c>
      <c r="M31" s="621" t="s">
        <v>345</v>
      </c>
      <c r="O31" s="13"/>
      <c r="P31" s="227"/>
      <c r="Q31" s="494"/>
      <c r="R31" s="494"/>
      <c r="S31" s="494"/>
      <c r="T31" s="494"/>
      <c r="U31" s="494"/>
      <c r="V31" s="494"/>
      <c r="W31" s="494">
        <f t="shared" si="22"/>
        <v>0</v>
      </c>
      <c r="X31" s="494">
        <f t="shared" si="23"/>
        <v>0</v>
      </c>
      <c r="Y31" s="494">
        <f t="shared" si="17"/>
        <v>0</v>
      </c>
      <c r="Z31" s="494">
        <f t="shared" si="18"/>
        <v>100</v>
      </c>
      <c r="AA31" s="13"/>
    </row>
    <row r="32" spans="1:28" ht="20.100000000000001" customHeight="1">
      <c r="A32" s="52" t="s">
        <v>882</v>
      </c>
      <c r="B32" s="494">
        <v>281</v>
      </c>
      <c r="C32" s="101">
        <v>61</v>
      </c>
      <c r="D32" s="101">
        <v>39</v>
      </c>
      <c r="E32" s="101">
        <v>20</v>
      </c>
      <c r="F32" s="101">
        <v>43</v>
      </c>
      <c r="G32" s="101">
        <v>55</v>
      </c>
      <c r="H32" s="101">
        <v>80</v>
      </c>
      <c r="I32" s="101">
        <f t="shared" si="24"/>
        <v>163</v>
      </c>
      <c r="J32" s="494">
        <f t="shared" si="25"/>
        <v>298</v>
      </c>
      <c r="K32" s="494">
        <f t="shared" si="15"/>
        <v>698.2</v>
      </c>
      <c r="L32" s="494">
        <f t="shared" si="16"/>
        <v>81.487361838470889</v>
      </c>
      <c r="M32" s="621" t="s">
        <v>345</v>
      </c>
      <c r="O32" s="13"/>
      <c r="P32" s="227"/>
      <c r="Q32" s="494"/>
      <c r="R32" s="494"/>
      <c r="S32" s="494"/>
      <c r="T32" s="494"/>
      <c r="U32" s="494"/>
      <c r="V32" s="494"/>
      <c r="W32" s="494">
        <f t="shared" si="22"/>
        <v>0</v>
      </c>
      <c r="X32" s="494">
        <f t="shared" si="23"/>
        <v>0</v>
      </c>
      <c r="Y32" s="494">
        <f t="shared" si="17"/>
        <v>0</v>
      </c>
      <c r="Z32" s="494">
        <f t="shared" si="18"/>
        <v>100</v>
      </c>
      <c r="AA32" s="13"/>
    </row>
    <row r="33" spans="1:27" ht="20.100000000000001" customHeight="1">
      <c r="A33" s="13"/>
      <c r="B33" s="227"/>
      <c r="C33" s="494"/>
      <c r="D33" s="494"/>
      <c r="E33" s="494"/>
      <c r="F33" s="494"/>
      <c r="G33" s="494"/>
      <c r="H33" s="494"/>
      <c r="I33" s="494">
        <f t="shared" ref="I31:I33" si="26">SUM(C33:F33)</f>
        <v>0</v>
      </c>
      <c r="J33" s="494">
        <f t="shared" ref="J31:J33" si="27">SUM(C33:H33)</f>
        <v>0</v>
      </c>
      <c r="K33" s="494">
        <f t="shared" si="15"/>
        <v>0</v>
      </c>
      <c r="L33" s="494">
        <f t="shared" si="16"/>
        <v>100</v>
      </c>
      <c r="M33" s="13"/>
      <c r="O33" s="13"/>
      <c r="P33" s="227"/>
      <c r="Q33" s="494"/>
      <c r="R33" s="494"/>
      <c r="S33" s="494"/>
      <c r="T33" s="494"/>
      <c r="U33" s="494"/>
      <c r="V33" s="494"/>
      <c r="W33" s="494">
        <f t="shared" si="22"/>
        <v>0</v>
      </c>
      <c r="X33" s="494">
        <f t="shared" si="23"/>
        <v>0</v>
      </c>
      <c r="Y33" s="494">
        <f t="shared" si="17"/>
        <v>0</v>
      </c>
      <c r="Z33" s="494">
        <f t="shared" si="18"/>
        <v>100</v>
      </c>
      <c r="AA33" s="13"/>
    </row>
    <row r="34" spans="1:27" ht="20.100000000000001" customHeight="1">
      <c r="A34" s="345" t="s">
        <v>178</v>
      </c>
      <c r="B34" s="346">
        <v>263</v>
      </c>
      <c r="C34" s="45">
        <v>86</v>
      </c>
      <c r="D34" s="45">
        <v>44</v>
      </c>
      <c r="E34" s="45">
        <v>20</v>
      </c>
      <c r="F34" s="45">
        <v>48</v>
      </c>
      <c r="G34" s="45">
        <v>80</v>
      </c>
      <c r="H34" s="45">
        <v>80</v>
      </c>
      <c r="I34" s="95">
        <f>SUM(C34:F34)</f>
        <v>198</v>
      </c>
      <c r="J34" s="95">
        <f>SUM(C34:H34)</f>
        <v>358</v>
      </c>
      <c r="K34" s="95">
        <f t="shared" ref="K34:K36" si="28">SUM(J34*1.4+B34)</f>
        <v>764.2</v>
      </c>
      <c r="L34" s="95">
        <f t="shared" ref="L34:L36" si="29">NORMSDIST((C$25-K34)/L$25)*100</f>
        <v>33.578290664457086</v>
      </c>
      <c r="M34" s="94" t="s">
        <v>338</v>
      </c>
      <c r="O34" s="13"/>
      <c r="P34" s="227"/>
      <c r="Q34" s="494"/>
      <c r="R34" s="494"/>
      <c r="S34" s="494"/>
      <c r="T34" s="494"/>
      <c r="U34" s="494"/>
      <c r="V34" s="494"/>
      <c r="W34" s="494">
        <f t="shared" si="22"/>
        <v>0</v>
      </c>
      <c r="X34" s="494">
        <f t="shared" si="23"/>
        <v>0</v>
      </c>
      <c r="Y34" s="494">
        <f t="shared" si="17"/>
        <v>0</v>
      </c>
      <c r="Z34" s="494">
        <f t="shared" si="18"/>
        <v>100</v>
      </c>
      <c r="AA34" s="13"/>
    </row>
    <row r="35" spans="1:27" ht="20.100000000000001" customHeight="1">
      <c r="A35" s="349" t="s">
        <v>236</v>
      </c>
      <c r="B35" s="352">
        <v>300</v>
      </c>
      <c r="C35" s="545">
        <v>67</v>
      </c>
      <c r="D35" s="95">
        <v>55</v>
      </c>
      <c r="E35" s="95">
        <v>18</v>
      </c>
      <c r="F35" s="95">
        <v>43</v>
      </c>
      <c r="G35" s="95">
        <v>78</v>
      </c>
      <c r="H35" s="95">
        <v>84</v>
      </c>
      <c r="I35" s="95">
        <f>SUM(C35:F35)</f>
        <v>183</v>
      </c>
      <c r="J35" s="95">
        <f>SUM(C35:H35)</f>
        <v>345</v>
      </c>
      <c r="K35" s="95">
        <f t="shared" si="28"/>
        <v>783</v>
      </c>
      <c r="L35" s="95">
        <f t="shared" si="29"/>
        <v>21.185539858339659</v>
      </c>
      <c r="M35" s="94" t="s">
        <v>345</v>
      </c>
      <c r="O35" s="13"/>
      <c r="P35" s="227"/>
      <c r="Q35" s="494"/>
      <c r="R35" s="494"/>
      <c r="S35" s="494"/>
      <c r="T35" s="494"/>
      <c r="U35" s="494"/>
      <c r="V35" s="494"/>
      <c r="W35" s="494">
        <f t="shared" si="22"/>
        <v>0</v>
      </c>
      <c r="X35" s="494">
        <f t="shared" si="23"/>
        <v>0</v>
      </c>
      <c r="Y35" s="494">
        <f t="shared" si="17"/>
        <v>0</v>
      </c>
      <c r="Z35" s="494">
        <f t="shared" si="18"/>
        <v>100</v>
      </c>
      <c r="AA35" s="13"/>
    </row>
    <row r="36" spans="1:27" ht="20.100000000000001" customHeight="1">
      <c r="A36" s="349" t="s">
        <v>238</v>
      </c>
      <c r="B36" s="352">
        <v>290</v>
      </c>
      <c r="C36" s="545">
        <v>61</v>
      </c>
      <c r="D36" s="95">
        <v>53</v>
      </c>
      <c r="E36" s="95">
        <v>10</v>
      </c>
      <c r="F36" s="95">
        <v>24</v>
      </c>
      <c r="G36" s="95">
        <v>80</v>
      </c>
      <c r="H36" s="95">
        <v>75</v>
      </c>
      <c r="I36" s="95">
        <f t="shared" ref="I36" si="30">SUM(C36:F36)</f>
        <v>148</v>
      </c>
      <c r="J36" s="95">
        <f t="shared" ref="J36" si="31">SUM(C36:H36)</f>
        <v>303</v>
      </c>
      <c r="K36" s="95">
        <f t="shared" si="28"/>
        <v>714.2</v>
      </c>
      <c r="L36" s="95">
        <f t="shared" si="29"/>
        <v>71.769240920345425</v>
      </c>
      <c r="M36" s="94" t="s">
        <v>349</v>
      </c>
      <c r="O36" s="255"/>
      <c r="P36" s="347"/>
      <c r="Q36" s="370"/>
      <c r="R36" s="370"/>
      <c r="S36" s="494"/>
      <c r="T36" s="370"/>
      <c r="U36" s="370"/>
      <c r="V36" s="370"/>
      <c r="W36" s="496">
        <f>SUM(Q36,R36,T36)</f>
        <v>0</v>
      </c>
      <c r="X36" s="496">
        <f>SUM(Q36,R36,T36,U36,V36)</f>
        <v>0</v>
      </c>
      <c r="Y36" s="496">
        <f>FIXED(X36*1.4,0)+P36</f>
        <v>0</v>
      </c>
      <c r="Z36" s="494">
        <f t="shared" si="18"/>
        <v>100</v>
      </c>
      <c r="AA36" s="30" t="s">
        <v>338</v>
      </c>
    </row>
    <row r="37" spans="1:27" ht="20.100000000000001" customHeight="1">
      <c r="A37" s="368" t="s">
        <v>377</v>
      </c>
      <c r="B37" s="369">
        <v>263</v>
      </c>
      <c r="C37" s="367">
        <v>70</v>
      </c>
      <c r="D37" s="367">
        <v>61</v>
      </c>
      <c r="E37" s="90" t="s">
        <v>337</v>
      </c>
      <c r="F37" s="367">
        <v>61</v>
      </c>
      <c r="G37" s="367">
        <v>90</v>
      </c>
      <c r="H37" s="367">
        <v>76</v>
      </c>
      <c r="I37" s="93">
        <f>SUM(C37,D37,F37)</f>
        <v>192</v>
      </c>
      <c r="J37" s="93">
        <f>SUM(C37,D37,F37,G37,H37)</f>
        <v>358</v>
      </c>
      <c r="K37" s="93">
        <f>FIXED(J37*1.4,0)+B37</f>
        <v>764</v>
      </c>
      <c r="L37" s="90">
        <f>NORMSDIST((C$25-K37)/L$25)*100</f>
        <v>33.724272684824953</v>
      </c>
      <c r="M37" s="66" t="s">
        <v>338</v>
      </c>
      <c r="O37" s="255"/>
      <c r="P37" s="347"/>
      <c r="Q37" s="370"/>
      <c r="R37" s="370"/>
      <c r="S37" s="494"/>
      <c r="T37" s="370"/>
      <c r="U37" s="370"/>
      <c r="V37" s="370"/>
      <c r="W37" s="496">
        <f>SUM(Q37,R37,T37)</f>
        <v>0</v>
      </c>
      <c r="X37" s="496">
        <f>SUM(Q37,R37,T37,U37,V37)</f>
        <v>0</v>
      </c>
      <c r="Y37" s="496">
        <f>FIXED(X37*1.4,0)+P37</f>
        <v>0</v>
      </c>
      <c r="Z37" s="494">
        <f>NORMSDIST((Q$25-Y37)/Z$25)*100</f>
        <v>100</v>
      </c>
      <c r="AA37" s="30" t="s">
        <v>338</v>
      </c>
    </row>
    <row r="38" spans="1:27" ht="20.100000000000001" customHeight="1">
      <c r="B38" s="391"/>
      <c r="L38" s="391"/>
      <c r="P38" s="391"/>
      <c r="Z38" s="391"/>
    </row>
    <row r="39" spans="1:27" ht="20.100000000000001" customHeight="1">
      <c r="B39" s="391"/>
      <c r="L39" s="391"/>
      <c r="P39" s="391"/>
      <c r="Z39" s="391"/>
    </row>
    <row r="44" spans="1:27">
      <c r="M44" s="7"/>
      <c r="AA44" s="7"/>
    </row>
    <row r="45" spans="1:27">
      <c r="M45" s="7"/>
      <c r="AA45" s="7"/>
    </row>
    <row r="54" spans="13:27">
      <c r="M54" s="7"/>
      <c r="AA54" s="7"/>
    </row>
  </sheetData>
  <mergeCells count="14">
    <mergeCell ref="A1:M1"/>
    <mergeCell ref="E8:F8"/>
    <mergeCell ref="O1:AA1"/>
    <mergeCell ref="Q5:V5"/>
    <mergeCell ref="Q6:V6"/>
    <mergeCell ref="S8:T8"/>
    <mergeCell ref="S27:T27"/>
    <mergeCell ref="E27:F27"/>
    <mergeCell ref="C25:H25"/>
    <mergeCell ref="C5:H5"/>
    <mergeCell ref="C6:H6"/>
    <mergeCell ref="C24:H24"/>
    <mergeCell ref="Q24:V24"/>
    <mergeCell ref="Q25:V25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9:X9 W28:X29 W30:X30 W10:Y12 W13:X13 I9:J9 I28:J29 I34:J36 I30 I31:J32 I16:J18" formulaRange="1"/>
    <ignoredError sqref="Y13 J30 I33:J33" formula="1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AC42"/>
  <sheetViews>
    <sheetView topLeftCell="E1" zoomScaleNormal="100" workbookViewId="0">
      <selection activeCell="O9" sqref="O9:AA25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9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9" ht="18.75" customHeight="1">
      <c r="A3" s="543" t="s">
        <v>659</v>
      </c>
      <c r="C3" s="11" t="s">
        <v>595</v>
      </c>
      <c r="O3" s="391" t="s">
        <v>659</v>
      </c>
      <c r="Q3" s="11" t="s">
        <v>595</v>
      </c>
    </row>
    <row r="4" spans="1:29" ht="18.75" customHeight="1">
      <c r="B4" s="543"/>
      <c r="P4" s="391"/>
    </row>
    <row r="5" spans="1:29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9" ht="18.75" customHeight="1">
      <c r="B6" s="543"/>
      <c r="C6" s="679">
        <v>764</v>
      </c>
      <c r="D6" s="680"/>
      <c r="E6" s="680"/>
      <c r="F6" s="680"/>
      <c r="G6" s="680"/>
      <c r="H6" s="681"/>
      <c r="I6" s="54">
        <v>1.98</v>
      </c>
      <c r="J6" s="54">
        <v>1.7</v>
      </c>
      <c r="K6" s="16">
        <f>(FIXED(1/J6,3))*100</f>
        <v>58.8</v>
      </c>
      <c r="L6" s="103">
        <v>50</v>
      </c>
      <c r="P6" s="391"/>
      <c r="Q6" s="679">
        <v>764</v>
      </c>
      <c r="R6" s="680"/>
      <c r="S6" s="680"/>
      <c r="T6" s="680"/>
      <c r="U6" s="680"/>
      <c r="V6" s="681"/>
      <c r="W6" s="54">
        <v>1.98</v>
      </c>
      <c r="X6" s="54">
        <v>1.7</v>
      </c>
      <c r="Y6" s="16">
        <f>(FIXED(1/X6,3))*100</f>
        <v>58.8</v>
      </c>
      <c r="Z6" s="103">
        <v>50</v>
      </c>
    </row>
    <row r="7" spans="1:29" ht="21.75" customHeight="1">
      <c r="E7" s="537" t="s">
        <v>78</v>
      </c>
      <c r="F7" s="537" t="s">
        <v>79</v>
      </c>
      <c r="S7" s="375" t="s">
        <v>78</v>
      </c>
      <c r="T7" s="375" t="s">
        <v>79</v>
      </c>
    </row>
    <row r="8" spans="1:29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9" ht="20.100000000000001" customHeight="1">
      <c r="A9" s="495"/>
      <c r="B9" s="497"/>
      <c r="C9" s="496"/>
      <c r="D9" s="496"/>
      <c r="E9" s="496"/>
      <c r="F9" s="496"/>
      <c r="G9" s="496"/>
      <c r="H9" s="496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41" t="s">
        <v>345</v>
      </c>
      <c r="O9" s="495"/>
      <c r="P9" s="497"/>
      <c r="Q9" s="496"/>
      <c r="R9" s="496"/>
      <c r="S9" s="496"/>
      <c r="T9" s="496"/>
      <c r="U9" s="496"/>
      <c r="V9" s="496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>NORMSDIST((Q$6-Y9)/Z$6)*100</f>
        <v>100</v>
      </c>
      <c r="AA9" s="541" t="s">
        <v>345</v>
      </c>
      <c r="AB9" s="23" t="s">
        <v>111</v>
      </c>
      <c r="AC9" s="96"/>
    </row>
    <row r="10" spans="1:29" ht="20.100000000000001" customHeight="1">
      <c r="A10" s="495"/>
      <c r="B10" s="497"/>
      <c r="C10" s="496"/>
      <c r="D10" s="496"/>
      <c r="E10" s="496"/>
      <c r="F10" s="496"/>
      <c r="G10" s="496"/>
      <c r="H10" s="496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41" t="s">
        <v>338</v>
      </c>
      <c r="O10" s="495"/>
      <c r="P10" s="497"/>
      <c r="Q10" s="496"/>
      <c r="R10" s="496"/>
      <c r="S10" s="496"/>
      <c r="T10" s="496"/>
      <c r="U10" s="496"/>
      <c r="V10" s="496"/>
      <c r="W10" s="494">
        <f>SUM(Q10:T10)</f>
        <v>0</v>
      </c>
      <c r="X10" s="494">
        <f>SUM(Q10:V10)</f>
        <v>0</v>
      </c>
      <c r="Y10" s="494">
        <f>SUM(X10*1.4+P10)</f>
        <v>0</v>
      </c>
      <c r="Z10" s="494">
        <f>NORMSDIST((Q$6-Y10)/Z$6)*100</f>
        <v>100</v>
      </c>
      <c r="AA10" s="541" t="s">
        <v>338</v>
      </c>
    </row>
    <row r="11" spans="1:29" ht="20.100000000000001" customHeight="1">
      <c r="A11" s="52"/>
      <c r="B11" s="101"/>
      <c r="C11" s="494"/>
      <c r="D11" s="494"/>
      <c r="E11" s="494"/>
      <c r="F11" s="494"/>
      <c r="G11" s="494"/>
      <c r="H11" s="494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41" t="s">
        <v>345</v>
      </c>
      <c r="O11" s="52"/>
      <c r="P11" s="101"/>
      <c r="Q11" s="494"/>
      <c r="R11" s="494"/>
      <c r="S11" s="494"/>
      <c r="T11" s="494"/>
      <c r="U11" s="494"/>
      <c r="V11" s="494"/>
      <c r="W11" s="494">
        <f>SUM(Q11:T11)</f>
        <v>0</v>
      </c>
      <c r="X11" s="494">
        <f>SUM(Q11:V11)</f>
        <v>0</v>
      </c>
      <c r="Y11" s="494">
        <f>SUM(X11*1.4+P11)</f>
        <v>0</v>
      </c>
      <c r="Z11" s="494">
        <f>NORMSDIST((Q$6-Y11)/Z$6)*100</f>
        <v>100</v>
      </c>
      <c r="AA11" s="541" t="s">
        <v>345</v>
      </c>
      <c r="AB11" s="146" t="s">
        <v>660</v>
      </c>
    </row>
    <row r="12" spans="1:29" ht="20.100000000000001" customHeight="1">
      <c r="A12" s="52"/>
      <c r="B12" s="494"/>
      <c r="C12" s="494"/>
      <c r="D12" s="494"/>
      <c r="E12" s="494"/>
      <c r="F12" s="494"/>
      <c r="G12" s="494"/>
      <c r="H12" s="494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100</v>
      </c>
      <c r="M12" s="13"/>
      <c r="O12" s="52"/>
      <c r="P12" s="494"/>
      <c r="Q12" s="494"/>
      <c r="R12" s="494"/>
      <c r="S12" s="494"/>
      <c r="T12" s="494"/>
      <c r="U12" s="494"/>
      <c r="V12" s="494"/>
      <c r="W12" s="494">
        <f>SUM(Q12:T12)</f>
        <v>0</v>
      </c>
      <c r="X12" s="494">
        <f>SUM(Q12:V12)</f>
        <v>0</v>
      </c>
      <c r="Y12" s="494">
        <f>SUM(X12*1.4+P12)</f>
        <v>0</v>
      </c>
      <c r="Z12" s="494">
        <f>NORMSDIST((Q$6-Y12)/Z$6)*100</f>
        <v>100</v>
      </c>
      <c r="AA12" s="13"/>
    </row>
    <row r="13" spans="1:29" ht="20.100000000000001" customHeight="1">
      <c r="A13" s="34" t="s">
        <v>112</v>
      </c>
      <c r="B13" s="46">
        <v>198</v>
      </c>
      <c r="C13" s="15">
        <v>57</v>
      </c>
      <c r="D13" s="15">
        <v>32</v>
      </c>
      <c r="E13" s="15">
        <v>16</v>
      </c>
      <c r="F13" s="15">
        <v>56</v>
      </c>
      <c r="G13" s="15">
        <v>57</v>
      </c>
      <c r="H13" s="15">
        <v>69</v>
      </c>
      <c r="I13" s="95">
        <f>SUM(C13:F13)</f>
        <v>161</v>
      </c>
      <c r="J13" s="95">
        <f>SUM(C13:H13)</f>
        <v>287</v>
      </c>
      <c r="K13" s="95">
        <f>SUM(J13*1.4+B13)</f>
        <v>599.79999999999995</v>
      </c>
      <c r="L13" s="95">
        <f>NORMSDIST((C$6-K13)/L$6)*100</f>
        <v>99.948827538809908</v>
      </c>
      <c r="M13" s="94" t="s">
        <v>345</v>
      </c>
      <c r="O13" s="52"/>
      <c r="P13" s="494"/>
      <c r="Q13" s="497"/>
      <c r="R13" s="496"/>
      <c r="S13" s="494"/>
      <c r="T13" s="496"/>
      <c r="U13" s="496"/>
      <c r="V13" s="496"/>
      <c r="W13" s="496">
        <f>SUM(Q13,R13,T13)</f>
        <v>0</v>
      </c>
      <c r="X13" s="496">
        <f>SUM(Q13,R13,T13,U13,V13)</f>
        <v>0</v>
      </c>
      <c r="Y13" s="496">
        <f>FIXED(X13*1.4,0)+P13</f>
        <v>0</v>
      </c>
      <c r="Z13" s="494">
        <f>NORMSDIST((Q$6-Y13)/Z$6)*100</f>
        <v>100</v>
      </c>
      <c r="AA13" s="30" t="s">
        <v>345</v>
      </c>
    </row>
    <row r="14" spans="1:29" ht="20.100000000000001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47"/>
      <c r="M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47"/>
      <c r="AA14" s="19"/>
    </row>
    <row r="15" spans="1:29" ht="18.75" customHeight="1">
      <c r="A15" s="50" t="s">
        <v>661</v>
      </c>
      <c r="B15" s="19"/>
      <c r="C15" s="48" t="s">
        <v>595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O15" s="50" t="s">
        <v>661</v>
      </c>
      <c r="P15" s="19"/>
      <c r="Q15" s="48" t="s">
        <v>595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9" ht="18.75" customHeight="1">
      <c r="A16" s="19"/>
      <c r="B16" s="5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O16" s="19"/>
      <c r="P16" s="50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8" ht="18.75" customHeight="1">
      <c r="A17" s="19"/>
      <c r="B17" s="50"/>
      <c r="C17" s="666" t="s">
        <v>644</v>
      </c>
      <c r="D17" s="667"/>
      <c r="E17" s="667"/>
      <c r="F17" s="667"/>
      <c r="G17" s="667"/>
      <c r="H17" s="668"/>
      <c r="I17" s="541" t="s">
        <v>571</v>
      </c>
      <c r="J17" s="541" t="s">
        <v>572</v>
      </c>
      <c r="K17" s="541" t="s">
        <v>643</v>
      </c>
      <c r="L17" s="541" t="s">
        <v>328</v>
      </c>
      <c r="M17" s="19"/>
      <c r="O17" s="19"/>
      <c r="P17" s="50"/>
      <c r="Q17" s="666" t="s">
        <v>644</v>
      </c>
      <c r="R17" s="667"/>
      <c r="S17" s="667"/>
      <c r="T17" s="667"/>
      <c r="U17" s="667"/>
      <c r="V17" s="668"/>
      <c r="W17" s="541" t="s">
        <v>571</v>
      </c>
      <c r="X17" s="541" t="s">
        <v>572</v>
      </c>
      <c r="Y17" s="541" t="s">
        <v>643</v>
      </c>
      <c r="Z17" s="541" t="s">
        <v>328</v>
      </c>
      <c r="AA17" s="19"/>
    </row>
    <row r="18" spans="1:28" ht="18.75" customHeight="1">
      <c r="A18" s="19"/>
      <c r="B18" s="50"/>
      <c r="C18" s="686">
        <v>778</v>
      </c>
      <c r="D18" s="687"/>
      <c r="E18" s="687"/>
      <c r="F18" s="687"/>
      <c r="G18" s="687"/>
      <c r="H18" s="688"/>
      <c r="I18" s="54">
        <v>2.08</v>
      </c>
      <c r="J18" s="54">
        <v>1.81</v>
      </c>
      <c r="K18" s="16">
        <f>(FIXED(1/J18,3))*100</f>
        <v>55.2</v>
      </c>
      <c r="L18" s="494">
        <v>50</v>
      </c>
      <c r="M18" s="19"/>
      <c r="O18" s="19"/>
      <c r="P18" s="50"/>
      <c r="Q18" s="686">
        <v>778</v>
      </c>
      <c r="R18" s="687"/>
      <c r="S18" s="687"/>
      <c r="T18" s="687"/>
      <c r="U18" s="687"/>
      <c r="V18" s="688"/>
      <c r="W18" s="364">
        <v>2.08</v>
      </c>
      <c r="X18" s="364">
        <v>1.81</v>
      </c>
      <c r="Y18" s="250">
        <f>(FIXED(1/X18,3))*100</f>
        <v>55.2</v>
      </c>
      <c r="Z18" s="494">
        <v>50</v>
      </c>
      <c r="AA18" s="19"/>
    </row>
    <row r="19" spans="1:28" ht="21.75" customHeight="1">
      <c r="A19" s="19"/>
      <c r="B19" s="19"/>
      <c r="C19" s="19"/>
      <c r="D19" s="19"/>
      <c r="E19" s="51" t="s">
        <v>78</v>
      </c>
      <c r="F19" s="51" t="s">
        <v>79</v>
      </c>
      <c r="G19" s="19"/>
      <c r="H19" s="19"/>
      <c r="I19" s="19"/>
      <c r="J19" s="19"/>
      <c r="K19" s="19"/>
      <c r="L19" s="19"/>
      <c r="M19" s="19"/>
      <c r="O19" s="19"/>
      <c r="P19" s="19"/>
      <c r="Q19" s="19"/>
      <c r="R19" s="19"/>
      <c r="S19" s="51" t="s">
        <v>78</v>
      </c>
      <c r="T19" s="51" t="s">
        <v>79</v>
      </c>
      <c r="U19" s="19"/>
      <c r="V19" s="19"/>
      <c r="W19" s="19"/>
      <c r="X19" s="19"/>
      <c r="Y19" s="19"/>
      <c r="Z19" s="19"/>
      <c r="AA19" s="19"/>
    </row>
    <row r="20" spans="1:28" ht="20.100000000000001" customHeight="1">
      <c r="A20" s="541" t="s">
        <v>80</v>
      </c>
      <c r="B20" s="541" t="s">
        <v>81</v>
      </c>
      <c r="C20" s="541" t="s">
        <v>82</v>
      </c>
      <c r="D20" s="541" t="s">
        <v>83</v>
      </c>
      <c r="E20" s="666" t="s">
        <v>84</v>
      </c>
      <c r="F20" s="668"/>
      <c r="G20" s="541" t="s">
        <v>85</v>
      </c>
      <c r="H20" s="541" t="s">
        <v>86</v>
      </c>
      <c r="I20" s="541" t="s">
        <v>87</v>
      </c>
      <c r="J20" s="541" t="s">
        <v>88</v>
      </c>
      <c r="K20" s="541" t="s">
        <v>318</v>
      </c>
      <c r="L20" s="541" t="s">
        <v>319</v>
      </c>
      <c r="M20" s="541" t="s">
        <v>645</v>
      </c>
      <c r="O20" s="541" t="s">
        <v>80</v>
      </c>
      <c r="P20" s="541" t="s">
        <v>81</v>
      </c>
      <c r="Q20" s="541" t="s">
        <v>82</v>
      </c>
      <c r="R20" s="541" t="s">
        <v>83</v>
      </c>
      <c r="S20" s="666" t="s">
        <v>84</v>
      </c>
      <c r="T20" s="668"/>
      <c r="U20" s="541" t="s">
        <v>85</v>
      </c>
      <c r="V20" s="541" t="s">
        <v>86</v>
      </c>
      <c r="W20" s="541" t="s">
        <v>87</v>
      </c>
      <c r="X20" s="541" t="s">
        <v>88</v>
      </c>
      <c r="Y20" s="541" t="s">
        <v>318</v>
      </c>
      <c r="Z20" s="541" t="s">
        <v>319</v>
      </c>
      <c r="AA20" s="541" t="s">
        <v>645</v>
      </c>
    </row>
    <row r="21" spans="1:28" ht="20.100000000000001" customHeight="1">
      <c r="A21" s="495"/>
      <c r="B21" s="497"/>
      <c r="C21" s="496"/>
      <c r="D21" s="496"/>
      <c r="E21" s="496"/>
      <c r="F21" s="496"/>
      <c r="G21" s="496"/>
      <c r="H21" s="496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NORMSDIST((C$18-K21)/L$18)*100</f>
        <v>100</v>
      </c>
      <c r="M21" s="541" t="s">
        <v>338</v>
      </c>
      <c r="O21" s="495"/>
      <c r="P21" s="497"/>
      <c r="Q21" s="496"/>
      <c r="R21" s="496"/>
      <c r="S21" s="496"/>
      <c r="T21" s="496"/>
      <c r="U21" s="496"/>
      <c r="V21" s="496"/>
      <c r="W21" s="494">
        <f>SUM(Q21:T21)</f>
        <v>0</v>
      </c>
      <c r="X21" s="494">
        <f>SUM(Q21:V21)</f>
        <v>0</v>
      </c>
      <c r="Y21" s="494">
        <f>SUM(X21*1.4+P21)</f>
        <v>0</v>
      </c>
      <c r="Z21" s="494">
        <f>NORMSDIST((Q$18-Y21)/Z$18)*100</f>
        <v>100</v>
      </c>
      <c r="AA21" s="541" t="s">
        <v>338</v>
      </c>
    </row>
    <row r="22" spans="1:28" ht="20.100000000000001" customHeight="1">
      <c r="A22" s="52"/>
      <c r="B22" s="494"/>
      <c r="C22" s="494"/>
      <c r="D22" s="494"/>
      <c r="E22" s="494"/>
      <c r="F22" s="494"/>
      <c r="G22" s="494"/>
      <c r="H22" s="494"/>
      <c r="I22" s="494">
        <f>SUM(C22:F22)</f>
        <v>0</v>
      </c>
      <c r="J22" s="494">
        <f>SUM(C22:H22)</f>
        <v>0</v>
      </c>
      <c r="K22" s="494">
        <f>SUM(J22*1.4+B22)</f>
        <v>0</v>
      </c>
      <c r="L22" s="494">
        <f>NORMSDIST((C$18-K22)/L$18)*100</f>
        <v>100</v>
      </c>
      <c r="M22" s="541" t="s">
        <v>338</v>
      </c>
      <c r="O22" s="52"/>
      <c r="P22" s="494"/>
      <c r="Q22" s="494"/>
      <c r="R22" s="494"/>
      <c r="S22" s="494"/>
      <c r="T22" s="494"/>
      <c r="U22" s="494"/>
      <c r="V22" s="494"/>
      <c r="W22" s="494">
        <f>SUM(Q22:T22)</f>
        <v>0</v>
      </c>
      <c r="X22" s="494">
        <f>SUM(Q22:V22)</f>
        <v>0</v>
      </c>
      <c r="Y22" s="494">
        <f>SUM(X22*1.4+P22)</f>
        <v>0</v>
      </c>
      <c r="Z22" s="494">
        <f>NORMSDIST((Q$18-Y22)/Z$18)*100</f>
        <v>100</v>
      </c>
      <c r="AA22" s="541" t="s">
        <v>338</v>
      </c>
      <c r="AB22" s="96"/>
    </row>
    <row r="23" spans="1:28" ht="20.100000000000001" customHeight="1">
      <c r="A23" s="13"/>
      <c r="B23" s="227"/>
      <c r="C23" s="494"/>
      <c r="D23" s="494"/>
      <c r="E23" s="494"/>
      <c r="F23" s="494"/>
      <c r="G23" s="494"/>
      <c r="H23" s="494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NORMSDIST((C$18-K23)/L$18)*100</f>
        <v>100</v>
      </c>
      <c r="M23" s="13"/>
      <c r="O23" s="13"/>
      <c r="P23" s="227"/>
      <c r="Q23" s="494"/>
      <c r="R23" s="494"/>
      <c r="S23" s="494"/>
      <c r="T23" s="494"/>
      <c r="U23" s="494"/>
      <c r="V23" s="494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NORMSDIST((Q$18-Y23)/Z$18)*100</f>
        <v>100</v>
      </c>
      <c r="AA23" s="13"/>
    </row>
    <row r="24" spans="1:28" ht="20.100000000000001" customHeight="1">
      <c r="A24" s="34" t="s">
        <v>114</v>
      </c>
      <c r="B24" s="46">
        <v>300</v>
      </c>
      <c r="C24" s="15">
        <v>73</v>
      </c>
      <c r="D24" s="15">
        <v>43</v>
      </c>
      <c r="E24" s="15">
        <v>16</v>
      </c>
      <c r="F24" s="15">
        <v>70</v>
      </c>
      <c r="G24" s="15">
        <v>88</v>
      </c>
      <c r="H24" s="15">
        <v>86</v>
      </c>
      <c r="I24" s="95">
        <f>SUM(C24:F24)</f>
        <v>202</v>
      </c>
      <c r="J24" s="95">
        <f>SUM(C24:H24)</f>
        <v>376</v>
      </c>
      <c r="K24" s="95">
        <f>SUM(J24*1.4+B24)</f>
        <v>826.4</v>
      </c>
      <c r="L24" s="95">
        <f>NORMSDIST((C$18-K24)/L$18)*100</f>
        <v>16.652218485017052</v>
      </c>
      <c r="M24" s="94" t="s">
        <v>338</v>
      </c>
      <c r="O24" s="13"/>
      <c r="P24" s="227"/>
      <c r="Q24" s="494"/>
      <c r="R24" s="494"/>
      <c r="S24" s="494"/>
      <c r="T24" s="494"/>
      <c r="U24" s="494"/>
      <c r="V24" s="494"/>
      <c r="W24" s="494">
        <f>SUM(Q24:T24)</f>
        <v>0</v>
      </c>
      <c r="X24" s="494">
        <f>SUM(Q24:V24)</f>
        <v>0</v>
      </c>
      <c r="Y24" s="494">
        <f>SUM(X24*1.4+P24)</f>
        <v>0</v>
      </c>
      <c r="Z24" s="494">
        <f>NORMSDIST((Q$18-Y24)/Z$18)*100</f>
        <v>100</v>
      </c>
      <c r="AA24" s="13"/>
    </row>
    <row r="25" spans="1:28" ht="20.100000000000001" customHeight="1">
      <c r="A25" s="88" t="s">
        <v>379</v>
      </c>
      <c r="B25" s="90">
        <v>281</v>
      </c>
      <c r="C25" s="65">
        <v>68</v>
      </c>
      <c r="D25" s="93">
        <v>79</v>
      </c>
      <c r="E25" s="90" t="s">
        <v>337</v>
      </c>
      <c r="F25" s="93">
        <v>84</v>
      </c>
      <c r="G25" s="93">
        <v>86</v>
      </c>
      <c r="H25" s="93">
        <v>84</v>
      </c>
      <c r="I25" s="93">
        <f>SUM(C25,D25,F25)</f>
        <v>231</v>
      </c>
      <c r="J25" s="93">
        <f>SUM(C25,D25,F25,G25,H25)</f>
        <v>401</v>
      </c>
      <c r="K25" s="93">
        <f>FIXED(J25*1.4,0)+B25</f>
        <v>842</v>
      </c>
      <c r="L25" s="90">
        <f>NORMSDIST((C$18-K25)/L$18)*100</f>
        <v>10.027256795444204</v>
      </c>
      <c r="M25" s="66" t="s">
        <v>338</v>
      </c>
      <c r="O25" s="52"/>
      <c r="P25" s="494"/>
      <c r="Q25" s="497"/>
      <c r="R25" s="496"/>
      <c r="S25" s="494"/>
      <c r="T25" s="496"/>
      <c r="U25" s="496"/>
      <c r="V25" s="496"/>
      <c r="W25" s="496">
        <f>SUM(Q25,R25,T25)</f>
        <v>0</v>
      </c>
      <c r="X25" s="496">
        <f>SUM(Q25,R25,T25,U25,V25)</f>
        <v>0</v>
      </c>
      <c r="Y25" s="496">
        <f>FIXED(X25*1.4,0)+P25</f>
        <v>0</v>
      </c>
      <c r="Z25" s="494">
        <f>NORMSDIST((Q$18-Y25)/Z$18)*100</f>
        <v>100</v>
      </c>
      <c r="AA25" s="30" t="s">
        <v>338</v>
      </c>
      <c r="AB25" s="109"/>
    </row>
    <row r="26" spans="1:28" ht="20.100000000000001" customHeight="1">
      <c r="B26" s="391"/>
      <c r="L26" s="391"/>
      <c r="P26" s="391"/>
      <c r="Z26" s="391"/>
    </row>
    <row r="27" spans="1:28" ht="20.100000000000001" customHeight="1">
      <c r="B27" s="391"/>
      <c r="L27" s="391"/>
      <c r="P27" s="391"/>
      <c r="Z27" s="391"/>
    </row>
    <row r="32" spans="1:28">
      <c r="M32" s="7"/>
      <c r="AA32" s="7"/>
    </row>
    <row r="33" spans="13:27">
      <c r="M33" s="7"/>
      <c r="AA33" s="7"/>
    </row>
    <row r="42" spans="13:27">
      <c r="M42" s="7"/>
      <c r="AA42" s="7"/>
    </row>
  </sheetData>
  <mergeCells count="14">
    <mergeCell ref="E20:F20"/>
    <mergeCell ref="S20:T20"/>
    <mergeCell ref="O1:AA1"/>
    <mergeCell ref="Q5:V5"/>
    <mergeCell ref="Q6:V6"/>
    <mergeCell ref="Q17:V17"/>
    <mergeCell ref="Q18:V18"/>
    <mergeCell ref="S8:T8"/>
    <mergeCell ref="C18:H18"/>
    <mergeCell ref="C5:H5"/>
    <mergeCell ref="C6:H6"/>
    <mergeCell ref="C17:H17"/>
    <mergeCell ref="A1:M1"/>
    <mergeCell ref="E8:F8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21:X22 W9:X9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AB31"/>
  <sheetViews>
    <sheetView workbookViewId="0">
      <selection activeCell="A2" sqref="A1:M15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44" t="s">
        <v>662</v>
      </c>
      <c r="C3" s="11" t="s">
        <v>595</v>
      </c>
      <c r="O3" s="392" t="s">
        <v>662</v>
      </c>
      <c r="Q3" s="11" t="s">
        <v>595</v>
      </c>
    </row>
    <row r="4" spans="1:28" ht="18.75" customHeight="1">
      <c r="B4" s="543"/>
      <c r="P4" s="391"/>
    </row>
    <row r="5" spans="1:28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43"/>
      <c r="C6" s="679">
        <v>790</v>
      </c>
      <c r="D6" s="680"/>
      <c r="E6" s="680"/>
      <c r="F6" s="680"/>
      <c r="G6" s="680"/>
      <c r="H6" s="681"/>
      <c r="I6" s="54">
        <v>2.66</v>
      </c>
      <c r="J6" s="54">
        <v>2.13</v>
      </c>
      <c r="K6" s="16">
        <f>(FIXED(1/J6,3))*100</f>
        <v>46.9</v>
      </c>
      <c r="L6" s="103">
        <v>50</v>
      </c>
      <c r="P6" s="391"/>
      <c r="Q6" s="679">
        <v>790</v>
      </c>
      <c r="R6" s="680"/>
      <c r="S6" s="680"/>
      <c r="T6" s="680"/>
      <c r="U6" s="680"/>
      <c r="V6" s="681"/>
      <c r="W6" s="54">
        <v>2.66</v>
      </c>
      <c r="X6" s="54">
        <v>2.13</v>
      </c>
      <c r="Y6" s="16">
        <f>(FIXED(1/X6,3))*100</f>
        <v>46.9</v>
      </c>
      <c r="Z6" s="103">
        <v>50</v>
      </c>
    </row>
    <row r="7" spans="1:28" ht="21.75" customHeight="1">
      <c r="E7" s="537" t="s">
        <v>78</v>
      </c>
      <c r="F7" s="537" t="s">
        <v>79</v>
      </c>
      <c r="S7" s="375" t="s">
        <v>78</v>
      </c>
      <c r="T7" s="375" t="s">
        <v>79</v>
      </c>
    </row>
    <row r="8" spans="1:28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77"/>
      <c r="B9" s="494"/>
      <c r="C9" s="494"/>
      <c r="D9" s="494"/>
      <c r="E9" s="494"/>
      <c r="F9" s="494"/>
      <c r="G9" s="496"/>
      <c r="H9" s="496"/>
      <c r="I9" s="496">
        <f t="shared" ref="I9:I15" si="0">SUM(C9,D9,F9)</f>
        <v>0</v>
      </c>
      <c r="J9" s="496">
        <f t="shared" ref="J9:J15" si="1">SUM(C9,D9,F9,G9,H9)</f>
        <v>0</v>
      </c>
      <c r="K9" s="494">
        <f t="shared" ref="K9:K15" si="2">SUM(J9*1.4+B9)</f>
        <v>0</v>
      </c>
      <c r="L9" s="494">
        <f t="shared" ref="L9:L15" si="3">NORMSDIST((C$6-K9)/L$6)*100</f>
        <v>100</v>
      </c>
      <c r="M9" s="541" t="s">
        <v>345</v>
      </c>
      <c r="O9" s="77"/>
      <c r="P9" s="228"/>
      <c r="Q9" s="228"/>
      <c r="R9" s="228"/>
      <c r="S9" s="228"/>
      <c r="T9" s="228"/>
      <c r="U9" s="230"/>
      <c r="V9" s="230"/>
      <c r="W9" s="230">
        <f t="shared" ref="W9:W15" si="4">SUM(Q9,R9,T9)</f>
        <v>0</v>
      </c>
      <c r="X9" s="230">
        <f t="shared" ref="X9:X15" si="5">SUM(Q9,R9,T9,U9,V9)</f>
        <v>0</v>
      </c>
      <c r="Y9" s="228">
        <f t="shared" ref="Y9:Y15" si="6">SUM(X9*1.4+P9)</f>
        <v>0</v>
      </c>
      <c r="Z9" s="228">
        <f t="shared" ref="Z9:Z15" si="7">NORMSDIST((Q$6-Y9)/Z$6)*100</f>
        <v>100</v>
      </c>
      <c r="AA9" s="243" t="s">
        <v>345</v>
      </c>
      <c r="AB9" s="145" t="s">
        <v>663</v>
      </c>
    </row>
    <row r="10" spans="1:28" ht="20.100000000000001" customHeight="1">
      <c r="A10" s="13"/>
      <c r="B10" s="227"/>
      <c r="C10" s="494"/>
      <c r="D10" s="494"/>
      <c r="E10" s="494"/>
      <c r="F10" s="494"/>
      <c r="G10" s="496"/>
      <c r="H10" s="496"/>
      <c r="I10" s="496">
        <f t="shared" si="0"/>
        <v>0</v>
      </c>
      <c r="J10" s="496">
        <f t="shared" si="1"/>
        <v>0</v>
      </c>
      <c r="K10" s="494">
        <f t="shared" si="2"/>
        <v>0</v>
      </c>
      <c r="L10" s="494">
        <f t="shared" si="3"/>
        <v>100</v>
      </c>
      <c r="M10" s="13"/>
      <c r="O10" s="13"/>
      <c r="P10" s="227"/>
      <c r="Q10" s="228"/>
      <c r="R10" s="228"/>
      <c r="S10" s="228"/>
      <c r="T10" s="228"/>
      <c r="U10" s="230"/>
      <c r="V10" s="230"/>
      <c r="W10" s="230">
        <f t="shared" si="4"/>
        <v>0</v>
      </c>
      <c r="X10" s="230">
        <f t="shared" si="5"/>
        <v>0</v>
      </c>
      <c r="Y10" s="228">
        <f t="shared" si="6"/>
        <v>0</v>
      </c>
      <c r="Z10" s="228">
        <f t="shared" si="7"/>
        <v>100</v>
      </c>
      <c r="AA10" s="13"/>
    </row>
    <row r="11" spans="1:28" ht="20.100000000000001" customHeight="1">
      <c r="A11" s="13"/>
      <c r="B11" s="227"/>
      <c r="C11" s="494"/>
      <c r="D11" s="494"/>
      <c r="E11" s="494"/>
      <c r="F11" s="494"/>
      <c r="G11" s="496"/>
      <c r="H11" s="496"/>
      <c r="I11" s="496">
        <f t="shared" si="0"/>
        <v>0</v>
      </c>
      <c r="J11" s="496">
        <f t="shared" si="1"/>
        <v>0</v>
      </c>
      <c r="K11" s="494">
        <f t="shared" si="2"/>
        <v>0</v>
      </c>
      <c r="L11" s="494">
        <f t="shared" si="3"/>
        <v>100</v>
      </c>
      <c r="M11" s="13"/>
      <c r="O11" s="13"/>
      <c r="P11" s="227"/>
      <c r="Q11" s="228"/>
      <c r="R11" s="228"/>
      <c r="S11" s="228"/>
      <c r="T11" s="228"/>
      <c r="U11" s="230"/>
      <c r="V11" s="230"/>
      <c r="W11" s="230">
        <f t="shared" si="4"/>
        <v>0</v>
      </c>
      <c r="X11" s="230">
        <f t="shared" si="5"/>
        <v>0</v>
      </c>
      <c r="Y11" s="228">
        <f t="shared" si="6"/>
        <v>0</v>
      </c>
      <c r="Z11" s="228">
        <f t="shared" si="7"/>
        <v>100</v>
      </c>
      <c r="AA11" s="13"/>
    </row>
    <row r="12" spans="1:28" ht="20.100000000000001" customHeight="1">
      <c r="A12" s="13"/>
      <c r="B12" s="227"/>
      <c r="C12" s="494"/>
      <c r="D12" s="494"/>
      <c r="E12" s="494"/>
      <c r="F12" s="494"/>
      <c r="G12" s="496"/>
      <c r="H12" s="496"/>
      <c r="I12" s="496">
        <f t="shared" si="0"/>
        <v>0</v>
      </c>
      <c r="J12" s="496">
        <f t="shared" si="1"/>
        <v>0</v>
      </c>
      <c r="K12" s="494">
        <f t="shared" si="2"/>
        <v>0</v>
      </c>
      <c r="L12" s="494">
        <f t="shared" si="3"/>
        <v>100</v>
      </c>
      <c r="M12" s="13"/>
      <c r="O12" s="13"/>
      <c r="P12" s="227"/>
      <c r="Q12" s="228"/>
      <c r="R12" s="228"/>
      <c r="S12" s="228"/>
      <c r="T12" s="228"/>
      <c r="U12" s="230"/>
      <c r="V12" s="230"/>
      <c r="W12" s="230">
        <f t="shared" si="4"/>
        <v>0</v>
      </c>
      <c r="X12" s="230">
        <f t="shared" si="5"/>
        <v>0</v>
      </c>
      <c r="Y12" s="228">
        <f t="shared" si="6"/>
        <v>0</v>
      </c>
      <c r="Z12" s="228">
        <f t="shared" si="7"/>
        <v>100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496"/>
      <c r="H13" s="496"/>
      <c r="I13" s="496">
        <f t="shared" si="0"/>
        <v>0</v>
      </c>
      <c r="J13" s="496">
        <f t="shared" si="1"/>
        <v>0</v>
      </c>
      <c r="K13" s="494">
        <f t="shared" si="2"/>
        <v>0</v>
      </c>
      <c r="L13" s="494">
        <f t="shared" si="3"/>
        <v>100</v>
      </c>
      <c r="M13" s="13"/>
      <c r="O13" s="13"/>
      <c r="P13" s="227"/>
      <c r="Q13" s="228"/>
      <c r="R13" s="228"/>
      <c r="S13" s="228"/>
      <c r="T13" s="228"/>
      <c r="U13" s="230"/>
      <c r="V13" s="230"/>
      <c r="W13" s="230">
        <f t="shared" si="4"/>
        <v>0</v>
      </c>
      <c r="X13" s="230">
        <f t="shared" si="5"/>
        <v>0</v>
      </c>
      <c r="Y13" s="228">
        <f t="shared" si="6"/>
        <v>0</v>
      </c>
      <c r="Z13" s="228">
        <f t="shared" si="7"/>
        <v>100</v>
      </c>
      <c r="AA13" s="13"/>
    </row>
    <row r="14" spans="1:28" ht="20.100000000000001" customHeight="1">
      <c r="A14" s="52"/>
      <c r="B14" s="494"/>
      <c r="C14" s="497"/>
      <c r="D14" s="496"/>
      <c r="E14" s="494"/>
      <c r="F14" s="496"/>
      <c r="G14" s="496"/>
      <c r="H14" s="496"/>
      <c r="I14" s="496">
        <f t="shared" si="0"/>
        <v>0</v>
      </c>
      <c r="J14" s="496">
        <f t="shared" si="1"/>
        <v>0</v>
      </c>
      <c r="K14" s="494">
        <f t="shared" si="2"/>
        <v>0</v>
      </c>
      <c r="L14" s="494">
        <f t="shared" si="3"/>
        <v>100</v>
      </c>
      <c r="M14" s="30" t="s">
        <v>345</v>
      </c>
      <c r="O14" s="52"/>
      <c r="P14" s="228"/>
      <c r="Q14" s="231"/>
      <c r="R14" s="230"/>
      <c r="S14" s="228"/>
      <c r="T14" s="230"/>
      <c r="U14" s="230"/>
      <c r="V14" s="230"/>
      <c r="W14" s="230">
        <f t="shared" si="4"/>
        <v>0</v>
      </c>
      <c r="X14" s="230">
        <f t="shared" si="5"/>
        <v>0</v>
      </c>
      <c r="Y14" s="228">
        <f t="shared" si="6"/>
        <v>0</v>
      </c>
      <c r="Z14" s="228">
        <f t="shared" si="7"/>
        <v>100</v>
      </c>
      <c r="AA14" s="30" t="s">
        <v>345</v>
      </c>
    </row>
    <row r="15" spans="1:28" ht="20.100000000000001" customHeight="1">
      <c r="A15" s="495"/>
      <c r="B15" s="497"/>
      <c r="C15" s="497"/>
      <c r="D15" s="496"/>
      <c r="E15" s="494"/>
      <c r="F15" s="496"/>
      <c r="G15" s="496"/>
      <c r="H15" s="496"/>
      <c r="I15" s="496">
        <f t="shared" si="0"/>
        <v>0</v>
      </c>
      <c r="J15" s="496">
        <f t="shared" si="1"/>
        <v>0</v>
      </c>
      <c r="K15" s="494">
        <f t="shared" si="2"/>
        <v>0</v>
      </c>
      <c r="L15" s="494">
        <f t="shared" si="3"/>
        <v>100</v>
      </c>
      <c r="M15" s="30" t="s">
        <v>338</v>
      </c>
      <c r="O15" s="229"/>
      <c r="P15" s="231"/>
      <c r="Q15" s="231"/>
      <c r="R15" s="230"/>
      <c r="S15" s="228"/>
      <c r="T15" s="230"/>
      <c r="U15" s="230"/>
      <c r="V15" s="230"/>
      <c r="W15" s="230">
        <f t="shared" si="4"/>
        <v>0</v>
      </c>
      <c r="X15" s="230">
        <f t="shared" si="5"/>
        <v>0</v>
      </c>
      <c r="Y15" s="228">
        <f t="shared" si="6"/>
        <v>0</v>
      </c>
      <c r="Z15" s="228">
        <f t="shared" si="7"/>
        <v>100</v>
      </c>
      <c r="AA15" s="30" t="s">
        <v>338</v>
      </c>
      <c r="AB15" s="23"/>
    </row>
    <row r="16" spans="1:28">
      <c r="P16" s="391"/>
      <c r="Z16" s="391"/>
    </row>
    <row r="21" spans="13:27">
      <c r="M21" s="7"/>
      <c r="AA21" s="7"/>
    </row>
    <row r="22" spans="13:27">
      <c r="M22" s="7"/>
      <c r="AA22" s="7"/>
    </row>
    <row r="31" spans="13:27">
      <c r="M31" s="7"/>
      <c r="AA31" s="7"/>
    </row>
  </sheetData>
  <mergeCells count="8">
    <mergeCell ref="E8:F8"/>
    <mergeCell ref="S8:T8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AB38"/>
  <sheetViews>
    <sheetView topLeftCell="A2" workbookViewId="0">
      <selection activeCell="A9" sqref="A9:H10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641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39" t="s">
        <v>664</v>
      </c>
      <c r="C3" s="11" t="s">
        <v>595</v>
      </c>
      <c r="O3" s="380" t="s">
        <v>664</v>
      </c>
      <c r="Q3" s="11" t="s">
        <v>595</v>
      </c>
    </row>
    <row r="4" spans="1:28" ht="18.75" customHeight="1">
      <c r="B4" s="543"/>
      <c r="C4" s="23"/>
      <c r="P4" s="391"/>
      <c r="Q4" s="23"/>
    </row>
    <row r="5" spans="1:28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43"/>
      <c r="C6" s="679">
        <v>736</v>
      </c>
      <c r="D6" s="680"/>
      <c r="E6" s="680"/>
      <c r="F6" s="680"/>
      <c r="G6" s="680"/>
      <c r="H6" s="681"/>
      <c r="I6" s="54">
        <v>1.79</v>
      </c>
      <c r="J6" s="54">
        <v>1.63</v>
      </c>
      <c r="K6" s="16">
        <f>(FIXED(1/J6,3))*100</f>
        <v>61.3</v>
      </c>
      <c r="L6" s="103">
        <v>50</v>
      </c>
      <c r="P6" s="391"/>
      <c r="Q6" s="679">
        <v>736</v>
      </c>
      <c r="R6" s="680"/>
      <c r="S6" s="680"/>
      <c r="T6" s="680"/>
      <c r="U6" s="680"/>
      <c r="V6" s="681"/>
      <c r="W6" s="54">
        <v>1.79</v>
      </c>
      <c r="X6" s="54">
        <v>1.63</v>
      </c>
      <c r="Y6" s="16">
        <f>(FIXED(1/X6,3))*100</f>
        <v>61.3</v>
      </c>
      <c r="Z6" s="103">
        <v>50</v>
      </c>
    </row>
    <row r="7" spans="1:28" ht="21.75" customHeight="1">
      <c r="E7" s="537" t="s">
        <v>78</v>
      </c>
      <c r="F7" s="537" t="s">
        <v>79</v>
      </c>
      <c r="S7" s="375" t="s">
        <v>78</v>
      </c>
      <c r="T7" s="375" t="s">
        <v>79</v>
      </c>
    </row>
    <row r="8" spans="1:28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5" t="s">
        <v>944</v>
      </c>
      <c r="B9" s="415">
        <v>272</v>
      </c>
      <c r="C9" s="415">
        <v>62</v>
      </c>
      <c r="D9" s="415">
        <v>38</v>
      </c>
      <c r="E9" s="415">
        <v>16</v>
      </c>
      <c r="F9" s="415">
        <v>28</v>
      </c>
      <c r="G9" s="415">
        <v>67</v>
      </c>
      <c r="H9" s="415">
        <v>79</v>
      </c>
      <c r="I9" s="416">
        <f t="shared" ref="I9:I10" si="0">SUM(C9:F9)</f>
        <v>144</v>
      </c>
      <c r="J9" s="416">
        <f t="shared" ref="J9:J10" si="1">SUM(C9:H9)</f>
        <v>290</v>
      </c>
      <c r="K9" s="416">
        <f t="shared" ref="K9:K12" si="2">SUM(J9*1.4+B9)</f>
        <v>678</v>
      </c>
      <c r="L9" s="416">
        <f t="shared" ref="L9:L12" si="3">NORMSDIST((C$6-K9)/L$6)*100</f>
        <v>87.69755969486566</v>
      </c>
      <c r="M9" s="414" t="s">
        <v>345</v>
      </c>
      <c r="N9" s="19"/>
      <c r="O9" s="252"/>
      <c r="P9" s="494"/>
      <c r="Q9" s="494"/>
      <c r="R9" s="494"/>
      <c r="S9" s="494"/>
      <c r="T9" s="494"/>
      <c r="U9" s="494"/>
      <c r="V9" s="494"/>
      <c r="W9" s="494">
        <f>SUM(Q9:T9)</f>
        <v>0</v>
      </c>
      <c r="X9" s="494">
        <f>SUM(Q9:V9)</f>
        <v>0</v>
      </c>
      <c r="Y9" s="494">
        <f t="shared" ref="Y9:Y21" si="4">SUM(X9*1.4+P9)</f>
        <v>0</v>
      </c>
      <c r="Z9" s="494">
        <f t="shared" ref="Z9:Z17" si="5">NORMSDIST((Q$6-Y9)/Z$6)*100</f>
        <v>100</v>
      </c>
      <c r="AA9" s="541" t="s">
        <v>345</v>
      </c>
      <c r="AB9" s="435" t="s">
        <v>656</v>
      </c>
    </row>
    <row r="10" spans="1:28" ht="20.100000000000001" customHeight="1">
      <c r="A10" s="415" t="s">
        <v>945</v>
      </c>
      <c r="B10" s="415">
        <v>286</v>
      </c>
      <c r="C10" s="415">
        <v>52</v>
      </c>
      <c r="D10" s="415">
        <v>70</v>
      </c>
      <c r="E10" s="415">
        <v>16</v>
      </c>
      <c r="F10" s="415">
        <v>24</v>
      </c>
      <c r="G10" s="415">
        <v>70</v>
      </c>
      <c r="H10" s="415">
        <v>60</v>
      </c>
      <c r="I10" s="416">
        <f t="shared" si="0"/>
        <v>162</v>
      </c>
      <c r="J10" s="416">
        <f t="shared" si="1"/>
        <v>292</v>
      </c>
      <c r="K10" s="416">
        <f t="shared" si="2"/>
        <v>694.8</v>
      </c>
      <c r="L10" s="416">
        <f t="shared" si="3"/>
        <v>79.503022101940189</v>
      </c>
      <c r="M10" s="414" t="s">
        <v>345</v>
      </c>
      <c r="N10" s="19"/>
      <c r="O10" s="495"/>
      <c r="P10" s="497"/>
      <c r="Q10" s="496"/>
      <c r="R10" s="496"/>
      <c r="S10" s="496"/>
      <c r="T10" s="496"/>
      <c r="U10" s="496"/>
      <c r="V10" s="496"/>
      <c r="W10" s="494">
        <f>SUM(Q10:T10)</f>
        <v>0</v>
      </c>
      <c r="X10" s="494">
        <f>SUM(Q10:V10)</f>
        <v>0</v>
      </c>
      <c r="Y10" s="494">
        <f t="shared" si="4"/>
        <v>0</v>
      </c>
      <c r="Z10" s="494">
        <f t="shared" si="5"/>
        <v>100</v>
      </c>
      <c r="AA10" s="541" t="s">
        <v>345</v>
      </c>
      <c r="AB10" s="23" t="s">
        <v>111</v>
      </c>
    </row>
    <row r="11" spans="1:28" ht="20.100000000000001" customHeight="1">
      <c r="A11" s="541"/>
      <c r="B11" s="241"/>
      <c r="C11" s="241"/>
      <c r="D11" s="241"/>
      <c r="E11" s="241"/>
      <c r="F11" s="241"/>
      <c r="G11" s="241"/>
      <c r="H11" s="241"/>
      <c r="I11" s="494">
        <f t="shared" ref="I11:I16" si="6">C11+D11+E11+F11</f>
        <v>0</v>
      </c>
      <c r="J11" s="494">
        <f t="shared" ref="J11:J12" si="7">G11+H11+I11</f>
        <v>0</v>
      </c>
      <c r="K11" s="494">
        <f t="shared" si="2"/>
        <v>0</v>
      </c>
      <c r="L11" s="494">
        <f t="shared" si="3"/>
        <v>100</v>
      </c>
      <c r="M11" s="541" t="s">
        <v>338</v>
      </c>
      <c r="N11" s="19"/>
      <c r="O11" s="541"/>
      <c r="P11" s="241"/>
      <c r="Q11" s="241"/>
      <c r="R11" s="241"/>
      <c r="S11" s="241"/>
      <c r="T11" s="241"/>
      <c r="U11" s="241"/>
      <c r="V11" s="241"/>
      <c r="W11" s="494">
        <f t="shared" ref="W11:W17" si="8">Q11+R11+S11+T11</f>
        <v>0</v>
      </c>
      <c r="X11" s="494">
        <f t="shared" ref="X11:X21" si="9">U11+V11+W11</f>
        <v>0</v>
      </c>
      <c r="Y11" s="494">
        <f t="shared" si="4"/>
        <v>0</v>
      </c>
      <c r="Z11" s="494">
        <f t="shared" si="5"/>
        <v>100</v>
      </c>
      <c r="AA11" s="541" t="s">
        <v>338</v>
      </c>
    </row>
    <row r="12" spans="1:28" ht="20.100000000000001" customHeight="1">
      <c r="A12" s="541"/>
      <c r="B12" s="241"/>
      <c r="C12" s="241"/>
      <c r="D12" s="241"/>
      <c r="E12" s="241"/>
      <c r="F12" s="241"/>
      <c r="G12" s="241"/>
      <c r="H12" s="241"/>
      <c r="I12" s="494">
        <f t="shared" si="6"/>
        <v>0</v>
      </c>
      <c r="J12" s="494">
        <f t="shared" si="7"/>
        <v>0</v>
      </c>
      <c r="K12" s="494">
        <f t="shared" si="2"/>
        <v>0</v>
      </c>
      <c r="L12" s="494">
        <f t="shared" si="3"/>
        <v>100</v>
      </c>
      <c r="M12" s="541" t="s">
        <v>345</v>
      </c>
      <c r="N12" s="19"/>
      <c r="O12" s="541"/>
      <c r="P12" s="241"/>
      <c r="Q12" s="241"/>
      <c r="R12" s="241"/>
      <c r="S12" s="241"/>
      <c r="T12" s="241"/>
      <c r="U12" s="241"/>
      <c r="V12" s="241"/>
      <c r="W12" s="494">
        <f t="shared" si="8"/>
        <v>0</v>
      </c>
      <c r="X12" s="494">
        <f t="shared" si="9"/>
        <v>0</v>
      </c>
      <c r="Y12" s="494">
        <f t="shared" si="4"/>
        <v>0</v>
      </c>
      <c r="Z12" s="494">
        <f t="shared" si="5"/>
        <v>100</v>
      </c>
      <c r="AA12" s="541" t="s">
        <v>345</v>
      </c>
      <c r="AB12" s="23" t="s">
        <v>111</v>
      </c>
    </row>
    <row r="13" spans="1:28" ht="20.100000000000001" customHeight="1">
      <c r="A13" s="546"/>
      <c r="B13" s="258"/>
      <c r="C13" s="547"/>
      <c r="D13" s="494"/>
      <c r="E13" s="494"/>
      <c r="F13" s="494"/>
      <c r="G13" s="494"/>
      <c r="H13" s="494"/>
      <c r="I13" s="494">
        <f t="shared" si="6"/>
        <v>0</v>
      </c>
      <c r="J13" s="494">
        <f>G13+H13+I13</f>
        <v>0</v>
      </c>
      <c r="K13" s="494">
        <f>SUM(J13*1.4+B13)</f>
        <v>0</v>
      </c>
      <c r="L13" s="494">
        <f>NORMSDIST((C$6-K13)/L$6)*100</f>
        <v>100</v>
      </c>
      <c r="M13" s="541" t="s">
        <v>349</v>
      </c>
      <c r="N13" s="19"/>
      <c r="O13" s="546"/>
      <c r="P13" s="258"/>
      <c r="Q13" s="547"/>
      <c r="R13" s="494"/>
      <c r="S13" s="494"/>
      <c r="T13" s="494"/>
      <c r="U13" s="494"/>
      <c r="V13" s="494"/>
      <c r="W13" s="494">
        <f t="shared" si="8"/>
        <v>0</v>
      </c>
      <c r="X13" s="494">
        <f>U13+V13+W13</f>
        <v>0</v>
      </c>
      <c r="Y13" s="494">
        <f>SUM(X13*1.4+P13)</f>
        <v>0</v>
      </c>
      <c r="Z13" s="494">
        <f>NORMSDIST((Q$6-Y13)/Z$6)*100</f>
        <v>100</v>
      </c>
      <c r="AA13" s="541" t="s">
        <v>349</v>
      </c>
      <c r="AB13" s="23" t="s">
        <v>111</v>
      </c>
    </row>
    <row r="14" spans="1:28" ht="20.100000000000001" customHeight="1">
      <c r="A14" s="541"/>
      <c r="B14" s="241"/>
      <c r="C14" s="232"/>
      <c r="D14" s="232"/>
      <c r="E14" s="241"/>
      <c r="F14" s="232"/>
      <c r="G14" s="496"/>
      <c r="H14" s="496"/>
      <c r="I14" s="494">
        <f t="shared" si="6"/>
        <v>0</v>
      </c>
      <c r="J14" s="494">
        <f>G14+H14+I14</f>
        <v>0</v>
      </c>
      <c r="K14" s="494">
        <f>SUM(J14*1.4+B14)</f>
        <v>0</v>
      </c>
      <c r="L14" s="494">
        <f>NORMSDIST((C$6-K14)/L$6)*100</f>
        <v>100</v>
      </c>
      <c r="M14" s="541" t="s">
        <v>345</v>
      </c>
      <c r="O14" s="243"/>
      <c r="P14" s="241"/>
      <c r="Q14" s="232"/>
      <c r="R14" s="232"/>
      <c r="S14" s="241"/>
      <c r="T14" s="232"/>
      <c r="U14" s="230"/>
      <c r="V14" s="230"/>
      <c r="W14" s="228">
        <f t="shared" si="8"/>
        <v>0</v>
      </c>
      <c r="X14" s="228">
        <f>U14+V14+W14</f>
        <v>0</v>
      </c>
      <c r="Y14" s="228">
        <f>SUM(X14*1.4+P14)</f>
        <v>0</v>
      </c>
      <c r="Z14" s="228">
        <f>NORMSDIST((Q$6-Y14)/Z$6)*100</f>
        <v>100</v>
      </c>
      <c r="AA14" s="243" t="s">
        <v>345</v>
      </c>
    </row>
    <row r="15" spans="1:28" ht="20.100000000000001" customHeight="1">
      <c r="A15" s="541"/>
      <c r="B15" s="241"/>
      <c r="C15" s="232"/>
      <c r="D15" s="232"/>
      <c r="E15" s="241"/>
      <c r="F15" s="232"/>
      <c r="G15" s="496"/>
      <c r="H15" s="496"/>
      <c r="I15" s="494">
        <f t="shared" si="6"/>
        <v>0</v>
      </c>
      <c r="J15" s="494">
        <f>G15+H15+I15</f>
        <v>0</v>
      </c>
      <c r="K15" s="494">
        <f>SUM(J15*1.4+B15)</f>
        <v>0</v>
      </c>
      <c r="L15" s="494">
        <f>NORMSDIST((C$6-K15)/L$6)*100</f>
        <v>100</v>
      </c>
      <c r="M15" s="541" t="s">
        <v>345</v>
      </c>
      <c r="O15" s="243"/>
      <c r="P15" s="241"/>
      <c r="Q15" s="232"/>
      <c r="R15" s="232"/>
      <c r="S15" s="241"/>
      <c r="T15" s="232"/>
      <c r="U15" s="230"/>
      <c r="V15" s="230"/>
      <c r="W15" s="228">
        <f t="shared" si="8"/>
        <v>0</v>
      </c>
      <c r="X15" s="228">
        <f>U15+V15+W15</f>
        <v>0</v>
      </c>
      <c r="Y15" s="228">
        <f>SUM(X15*1.4+P15)</f>
        <v>0</v>
      </c>
      <c r="Z15" s="228">
        <f>NORMSDIST((Q$6-Y15)/Z$6)*100</f>
        <v>100</v>
      </c>
      <c r="AA15" s="243" t="s">
        <v>345</v>
      </c>
    </row>
    <row r="16" spans="1:28" ht="20.100000000000001" customHeight="1">
      <c r="A16" s="541"/>
      <c r="B16" s="241"/>
      <c r="C16" s="232"/>
      <c r="D16" s="232"/>
      <c r="E16" s="241"/>
      <c r="F16" s="232"/>
      <c r="G16" s="496"/>
      <c r="H16" s="496"/>
      <c r="I16" s="494">
        <f t="shared" si="6"/>
        <v>0</v>
      </c>
      <c r="J16" s="494">
        <f t="shared" ref="J16" si="10">G16+H16+I16</f>
        <v>0</v>
      </c>
      <c r="K16" s="494">
        <f t="shared" ref="K16:K20" si="11">SUM(J16*1.4+B16)</f>
        <v>0</v>
      </c>
      <c r="L16" s="494">
        <f t="shared" ref="L16:L20" si="12">NORMSDIST((C$6-K16)/L$6)*100</f>
        <v>100</v>
      </c>
      <c r="M16" s="541" t="s">
        <v>345</v>
      </c>
      <c r="O16" s="243"/>
      <c r="P16" s="241"/>
      <c r="Q16" s="232"/>
      <c r="R16" s="232"/>
      <c r="S16" s="241"/>
      <c r="T16" s="232"/>
      <c r="U16" s="230"/>
      <c r="V16" s="230"/>
      <c r="W16" s="228">
        <f t="shared" si="8"/>
        <v>0</v>
      </c>
      <c r="X16" s="228">
        <f t="shared" si="9"/>
        <v>0</v>
      </c>
      <c r="Y16" s="228">
        <f t="shared" si="4"/>
        <v>0</v>
      </c>
      <c r="Z16" s="228">
        <f t="shared" si="5"/>
        <v>100</v>
      </c>
      <c r="AA16" s="243" t="s">
        <v>345</v>
      </c>
    </row>
    <row r="17" spans="1:27" ht="20.100000000000001" customHeight="1">
      <c r="A17" s="350" t="s">
        <v>32</v>
      </c>
      <c r="B17" s="95">
        <v>230</v>
      </c>
      <c r="C17" s="95">
        <v>79</v>
      </c>
      <c r="D17" s="95">
        <v>57</v>
      </c>
      <c r="E17" s="95">
        <v>16</v>
      </c>
      <c r="F17" s="95">
        <v>24</v>
      </c>
      <c r="G17" s="95">
        <v>64</v>
      </c>
      <c r="H17" s="95">
        <v>76</v>
      </c>
      <c r="I17" s="95">
        <f>SUM(C17:F17)</f>
        <v>176</v>
      </c>
      <c r="J17" s="95">
        <f>SUM(C17:H17)</f>
        <v>316</v>
      </c>
      <c r="K17" s="95">
        <f t="shared" si="11"/>
        <v>672.4</v>
      </c>
      <c r="L17" s="95">
        <f t="shared" si="12"/>
        <v>89.831344036533054</v>
      </c>
      <c r="M17" s="94" t="s">
        <v>345</v>
      </c>
      <c r="O17" s="243"/>
      <c r="P17" s="241"/>
      <c r="Q17" s="232"/>
      <c r="R17" s="232"/>
      <c r="S17" s="241"/>
      <c r="T17" s="232"/>
      <c r="U17" s="230"/>
      <c r="V17" s="230"/>
      <c r="W17" s="228">
        <f t="shared" si="8"/>
        <v>0</v>
      </c>
      <c r="X17" s="228">
        <f t="shared" si="9"/>
        <v>0</v>
      </c>
      <c r="Y17" s="228">
        <f t="shared" si="4"/>
        <v>0</v>
      </c>
      <c r="Z17" s="228">
        <f t="shared" si="5"/>
        <v>100</v>
      </c>
      <c r="AA17" s="243" t="s">
        <v>338</v>
      </c>
    </row>
    <row r="18" spans="1:27" ht="20.100000000000001" customHeight="1">
      <c r="A18" s="34" t="s">
        <v>116</v>
      </c>
      <c r="B18" s="46">
        <v>244</v>
      </c>
      <c r="C18" s="15">
        <v>46</v>
      </c>
      <c r="D18" s="15">
        <v>77</v>
      </c>
      <c r="E18" s="15">
        <v>12</v>
      </c>
      <c r="F18" s="15">
        <v>36</v>
      </c>
      <c r="G18" s="15">
        <v>52</v>
      </c>
      <c r="H18" s="15">
        <v>80</v>
      </c>
      <c r="I18" s="95">
        <f>SUM(C18:F18)</f>
        <v>171</v>
      </c>
      <c r="J18" s="95">
        <f>SUM(C18:H18)</f>
        <v>303</v>
      </c>
      <c r="K18" s="95">
        <f t="shared" si="11"/>
        <v>668.2</v>
      </c>
      <c r="L18" s="95">
        <f t="shared" si="12"/>
        <v>91.245041597446459</v>
      </c>
      <c r="M18" s="94" t="s">
        <v>345</v>
      </c>
      <c r="N18" s="19"/>
      <c r="O18" s="249"/>
      <c r="P18" s="247"/>
      <c r="Q18" s="247"/>
      <c r="R18" s="247"/>
      <c r="S18" s="228"/>
      <c r="T18" s="247"/>
      <c r="U18" s="248"/>
      <c r="V18" s="248"/>
      <c r="W18" s="230">
        <f>SUM(Q18,R18,T18)</f>
        <v>0</v>
      </c>
      <c r="X18" s="228">
        <f t="shared" si="9"/>
        <v>0</v>
      </c>
      <c r="Y18" s="228">
        <f t="shared" si="4"/>
        <v>0</v>
      </c>
      <c r="Z18" s="228">
        <f>NORMSDIST((Q$6-Y18)/Z$6)*100</f>
        <v>100</v>
      </c>
      <c r="AA18" s="30" t="s">
        <v>345</v>
      </c>
    </row>
    <row r="19" spans="1:27" ht="20.100000000000001" customHeight="1">
      <c r="A19" s="94" t="s">
        <v>768</v>
      </c>
      <c r="B19" s="45">
        <v>281</v>
      </c>
      <c r="C19" s="45">
        <v>55</v>
      </c>
      <c r="D19" s="45">
        <v>64</v>
      </c>
      <c r="E19" s="45">
        <v>18</v>
      </c>
      <c r="F19" s="45">
        <v>44</v>
      </c>
      <c r="G19" s="45">
        <v>85</v>
      </c>
      <c r="H19" s="45">
        <v>94</v>
      </c>
      <c r="I19" s="95">
        <f t="shared" ref="I19:I21" si="13">C19+D19+E19+F19</f>
        <v>181</v>
      </c>
      <c r="J19" s="95">
        <f t="shared" ref="J19:J20" si="14">G19+H19+I19</f>
        <v>360</v>
      </c>
      <c r="K19" s="95">
        <f t="shared" si="11"/>
        <v>785</v>
      </c>
      <c r="L19" s="95">
        <f t="shared" si="12"/>
        <v>16.354305932769236</v>
      </c>
      <c r="M19" s="94" t="s">
        <v>338</v>
      </c>
      <c r="O19" s="249"/>
      <c r="P19" s="247"/>
      <c r="Q19" s="247"/>
      <c r="R19" s="247"/>
      <c r="S19" s="228"/>
      <c r="T19" s="247"/>
      <c r="U19" s="248"/>
      <c r="V19" s="248"/>
      <c r="W19" s="230">
        <f>SUM(Q19,R19,T19)</f>
        <v>0</v>
      </c>
      <c r="X19" s="228">
        <f t="shared" si="9"/>
        <v>0</v>
      </c>
      <c r="Y19" s="228">
        <f t="shared" si="4"/>
        <v>0</v>
      </c>
      <c r="Z19" s="228">
        <f>NORMSDIST((Q$6-Y19)/Z$6)*100</f>
        <v>100</v>
      </c>
      <c r="AA19" s="30" t="s">
        <v>338</v>
      </c>
    </row>
    <row r="20" spans="1:27" ht="20.100000000000001" customHeight="1">
      <c r="A20" s="94" t="s">
        <v>769</v>
      </c>
      <c r="B20" s="45">
        <v>281</v>
      </c>
      <c r="C20" s="45">
        <v>54</v>
      </c>
      <c r="D20" s="45">
        <v>61</v>
      </c>
      <c r="E20" s="45">
        <v>8</v>
      </c>
      <c r="F20" s="45">
        <v>20</v>
      </c>
      <c r="G20" s="45">
        <v>80</v>
      </c>
      <c r="H20" s="45">
        <v>70</v>
      </c>
      <c r="I20" s="95">
        <f t="shared" si="13"/>
        <v>143</v>
      </c>
      <c r="J20" s="95">
        <f t="shared" si="14"/>
        <v>293</v>
      </c>
      <c r="K20" s="95">
        <f t="shared" si="11"/>
        <v>691.2</v>
      </c>
      <c r="L20" s="95">
        <f t="shared" si="12"/>
        <v>81.487361838470903</v>
      </c>
      <c r="M20" s="94" t="s">
        <v>345</v>
      </c>
      <c r="O20" s="249"/>
      <c r="P20" s="247"/>
      <c r="Q20" s="247"/>
      <c r="R20" s="247"/>
      <c r="S20" s="228"/>
      <c r="T20" s="247"/>
      <c r="U20" s="248"/>
      <c r="V20" s="248"/>
      <c r="W20" s="230">
        <f>SUM(Q20,R20,T20)</f>
        <v>0</v>
      </c>
      <c r="X20" s="228">
        <f t="shared" si="9"/>
        <v>0</v>
      </c>
      <c r="Y20" s="228">
        <f t="shared" si="4"/>
        <v>0</v>
      </c>
      <c r="Z20" s="228">
        <f>NORMSDIST((Q$6-Y20)/Z$6)*100</f>
        <v>100</v>
      </c>
      <c r="AA20" s="30" t="s">
        <v>345</v>
      </c>
    </row>
    <row r="21" spans="1:27" ht="20.100000000000001" customHeight="1">
      <c r="A21" s="349" t="s">
        <v>239</v>
      </c>
      <c r="B21" s="352">
        <v>272</v>
      </c>
      <c r="C21" s="545">
        <v>62</v>
      </c>
      <c r="D21" s="95">
        <v>66</v>
      </c>
      <c r="E21" s="95">
        <v>16</v>
      </c>
      <c r="F21" s="95">
        <v>32</v>
      </c>
      <c r="G21" s="95">
        <v>88</v>
      </c>
      <c r="H21" s="95">
        <v>60</v>
      </c>
      <c r="I21" s="95">
        <f t="shared" si="13"/>
        <v>176</v>
      </c>
      <c r="J21" s="95">
        <f>G21+H21+I21</f>
        <v>324</v>
      </c>
      <c r="K21" s="95">
        <f>SUM(J21*1.4+B21)</f>
        <v>725.59999999999991</v>
      </c>
      <c r="L21" s="95">
        <f>NORMSDIST((C$6-K21)/L$6)*100</f>
        <v>58.238551632325184</v>
      </c>
      <c r="M21" s="94" t="s">
        <v>349</v>
      </c>
      <c r="O21" s="249"/>
      <c r="P21" s="247"/>
      <c r="Q21" s="247"/>
      <c r="R21" s="247"/>
      <c r="S21" s="228"/>
      <c r="T21" s="247"/>
      <c r="U21" s="248"/>
      <c r="V21" s="248"/>
      <c r="W21" s="230">
        <f>SUM(Q21,R21,T21)</f>
        <v>0</v>
      </c>
      <c r="X21" s="228">
        <f t="shared" si="9"/>
        <v>0</v>
      </c>
      <c r="Y21" s="228">
        <f t="shared" si="4"/>
        <v>0</v>
      </c>
      <c r="Z21" s="228">
        <f>NORMSDIST((Q$6-Y21)/Z$6)*100</f>
        <v>100</v>
      </c>
      <c r="AA21" s="30" t="s">
        <v>338</v>
      </c>
    </row>
    <row r="22" spans="1:27">
      <c r="P22" s="391"/>
      <c r="Z22" s="391"/>
    </row>
    <row r="23" spans="1:27">
      <c r="P23" s="391"/>
      <c r="Z23" s="391"/>
    </row>
    <row r="28" spans="1:27">
      <c r="M28" s="7"/>
      <c r="AA28" s="7"/>
    </row>
    <row r="29" spans="1:27">
      <c r="M29" s="7"/>
      <c r="AA29" s="7"/>
    </row>
    <row r="38" spans="13:27">
      <c r="M38" s="7"/>
      <c r="AA38" s="7"/>
    </row>
  </sheetData>
  <mergeCells count="8">
    <mergeCell ref="E8:F8"/>
    <mergeCell ref="S8:T8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ignoredErrors>
    <ignoredError sqref="W9:X10 I9:J10 I17:J18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2"/>
  <dimension ref="A1:AC35"/>
  <sheetViews>
    <sheetView topLeftCell="I1" zoomScaleNormal="100" workbookViewId="0">
      <selection activeCell="O18" sqref="O18:AA18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9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9" ht="18.75" customHeight="1">
      <c r="A3" s="543" t="s">
        <v>665</v>
      </c>
      <c r="C3" s="11" t="s">
        <v>595</v>
      </c>
      <c r="O3" s="391" t="s">
        <v>665</v>
      </c>
      <c r="Q3" s="11" t="s">
        <v>595</v>
      </c>
    </row>
    <row r="4" spans="1:29" ht="18.75" customHeight="1">
      <c r="B4" s="543"/>
      <c r="C4" s="23"/>
      <c r="P4" s="391"/>
      <c r="Q4" s="23"/>
    </row>
    <row r="5" spans="1:29" ht="18.75" customHeight="1">
      <c r="B5" s="543"/>
      <c r="C5" s="666" t="s">
        <v>644</v>
      </c>
      <c r="D5" s="667"/>
      <c r="E5" s="667"/>
      <c r="F5" s="667"/>
      <c r="G5" s="667"/>
      <c r="H5" s="668"/>
      <c r="I5" s="538" t="s">
        <v>571</v>
      </c>
      <c r="J5" s="538" t="s">
        <v>572</v>
      </c>
      <c r="K5" s="538" t="s">
        <v>643</v>
      </c>
      <c r="L5" s="541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9" ht="18.75" customHeight="1">
      <c r="B6" s="543"/>
      <c r="C6" s="679">
        <v>735</v>
      </c>
      <c r="D6" s="680"/>
      <c r="E6" s="680"/>
      <c r="F6" s="680"/>
      <c r="G6" s="680"/>
      <c r="H6" s="681"/>
      <c r="I6" s="54">
        <v>2.4</v>
      </c>
      <c r="J6" s="54">
        <v>2.11</v>
      </c>
      <c r="K6" s="16">
        <f>(FIXED(1/J6,3))*100</f>
        <v>47.4</v>
      </c>
      <c r="L6" s="103">
        <v>50</v>
      </c>
      <c r="P6" s="391"/>
      <c r="Q6" s="679">
        <v>735</v>
      </c>
      <c r="R6" s="680"/>
      <c r="S6" s="680"/>
      <c r="T6" s="680"/>
      <c r="U6" s="680"/>
      <c r="V6" s="681"/>
      <c r="W6" s="54">
        <v>2.4</v>
      </c>
      <c r="X6" s="54">
        <v>2.11</v>
      </c>
      <c r="Y6" s="16">
        <f>(FIXED(1/X6,3))*100</f>
        <v>47.4</v>
      </c>
      <c r="Z6" s="103">
        <v>50</v>
      </c>
    </row>
    <row r="7" spans="1:29" ht="21.75" customHeight="1">
      <c r="E7" s="537" t="s">
        <v>78</v>
      </c>
      <c r="F7" s="537" t="s">
        <v>79</v>
      </c>
      <c r="S7" s="375" t="s">
        <v>78</v>
      </c>
      <c r="T7" s="375" t="s">
        <v>79</v>
      </c>
    </row>
    <row r="8" spans="1:29" ht="20.100000000000001" customHeight="1">
      <c r="A8" s="538" t="s">
        <v>80</v>
      </c>
      <c r="B8" s="538" t="s">
        <v>81</v>
      </c>
      <c r="C8" s="538" t="s">
        <v>82</v>
      </c>
      <c r="D8" s="538" t="s">
        <v>83</v>
      </c>
      <c r="E8" s="626" t="s">
        <v>84</v>
      </c>
      <c r="F8" s="627"/>
      <c r="G8" s="538" t="s">
        <v>85</v>
      </c>
      <c r="H8" s="538" t="s">
        <v>86</v>
      </c>
      <c r="I8" s="538" t="s">
        <v>87</v>
      </c>
      <c r="J8" s="538" t="s">
        <v>88</v>
      </c>
      <c r="K8" s="538" t="s">
        <v>318</v>
      </c>
      <c r="L8" s="538" t="s">
        <v>319</v>
      </c>
      <c r="M8" s="538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9" ht="20.100000000000001" customHeight="1">
      <c r="A9" s="52"/>
      <c r="B9" s="101"/>
      <c r="C9" s="101"/>
      <c r="D9" s="101"/>
      <c r="E9" s="101"/>
      <c r="F9" s="101"/>
      <c r="G9" s="101"/>
      <c r="H9" s="101"/>
      <c r="I9" s="494">
        <f t="shared" ref="I9:I15" si="0">SUM(C9:F9)</f>
        <v>0</v>
      </c>
      <c r="J9" s="494">
        <f t="shared" ref="J9:J15" si="1">SUM(C9:H9)</f>
        <v>0</v>
      </c>
      <c r="K9" s="494">
        <f t="shared" ref="K9:K15" si="2">SUM(J9*1.4+B9)</f>
        <v>0</v>
      </c>
      <c r="L9" s="494">
        <f t="shared" ref="L9:L15" si="3">NORMSDIST((C$6-K9)/L$6)*100</f>
        <v>100</v>
      </c>
      <c r="M9" s="541" t="s">
        <v>338</v>
      </c>
      <c r="N9" s="19"/>
      <c r="O9" s="52"/>
      <c r="P9" s="101"/>
      <c r="Q9" s="101"/>
      <c r="R9" s="101"/>
      <c r="S9" s="101"/>
      <c r="T9" s="101"/>
      <c r="U9" s="101"/>
      <c r="V9" s="101"/>
      <c r="W9" s="494">
        <f t="shared" ref="W9:W16" si="4">SUM(Q9:T9)</f>
        <v>0</v>
      </c>
      <c r="X9" s="494">
        <f t="shared" ref="X9:X16" si="5">SUM(Q9:V9)</f>
        <v>0</v>
      </c>
      <c r="Y9" s="494">
        <f t="shared" ref="Y9:Y16" si="6">SUM(X9*1.4+P9)</f>
        <v>0</v>
      </c>
      <c r="Z9" s="494">
        <f t="shared" ref="Z9:Z18" si="7">NORMSDIST((Q$6-Y9)/Z$6)*100</f>
        <v>100</v>
      </c>
      <c r="AA9" s="541" t="s">
        <v>338</v>
      </c>
      <c r="AB9" s="96"/>
    </row>
    <row r="10" spans="1:29" ht="20.100000000000001" customHeight="1">
      <c r="A10" s="495"/>
      <c r="B10" s="497"/>
      <c r="C10" s="496"/>
      <c r="D10" s="496"/>
      <c r="E10" s="496"/>
      <c r="F10" s="496"/>
      <c r="G10" s="496"/>
      <c r="H10" s="496"/>
      <c r="I10" s="494">
        <f t="shared" si="0"/>
        <v>0</v>
      </c>
      <c r="J10" s="494">
        <f t="shared" si="1"/>
        <v>0</v>
      </c>
      <c r="K10" s="494">
        <f t="shared" si="2"/>
        <v>0</v>
      </c>
      <c r="L10" s="494">
        <f t="shared" si="3"/>
        <v>100</v>
      </c>
      <c r="M10" s="541" t="s">
        <v>338</v>
      </c>
      <c r="N10" s="19"/>
      <c r="O10" s="495"/>
      <c r="P10" s="497"/>
      <c r="Q10" s="496"/>
      <c r="R10" s="496"/>
      <c r="S10" s="496"/>
      <c r="T10" s="496"/>
      <c r="U10" s="496"/>
      <c r="V10" s="496"/>
      <c r="W10" s="494">
        <f t="shared" si="4"/>
        <v>0</v>
      </c>
      <c r="X10" s="494">
        <f t="shared" si="5"/>
        <v>0</v>
      </c>
      <c r="Y10" s="494">
        <f t="shared" si="6"/>
        <v>0</v>
      </c>
      <c r="Z10" s="494">
        <f t="shared" si="7"/>
        <v>100</v>
      </c>
      <c r="AA10" s="541" t="s">
        <v>338</v>
      </c>
      <c r="AB10" s="109"/>
      <c r="AC10" s="96"/>
    </row>
    <row r="11" spans="1:29" ht="20.100000000000001" customHeight="1">
      <c r="A11" s="52"/>
      <c r="B11" s="101"/>
      <c r="C11" s="101"/>
      <c r="D11" s="101"/>
      <c r="E11" s="101"/>
      <c r="F11" s="101"/>
      <c r="G11" s="101"/>
      <c r="H11" s="101"/>
      <c r="I11" s="494">
        <f t="shared" si="0"/>
        <v>0</v>
      </c>
      <c r="J11" s="494">
        <f t="shared" si="1"/>
        <v>0</v>
      </c>
      <c r="K11" s="494">
        <f t="shared" si="2"/>
        <v>0</v>
      </c>
      <c r="L11" s="494">
        <f t="shared" si="3"/>
        <v>100</v>
      </c>
      <c r="M11" s="495" t="s">
        <v>349</v>
      </c>
      <c r="N11" s="19"/>
      <c r="O11" s="52"/>
      <c r="P11" s="101"/>
      <c r="Q11" s="101"/>
      <c r="R11" s="101"/>
      <c r="S11" s="101"/>
      <c r="T11" s="101"/>
      <c r="U11" s="101"/>
      <c r="V11" s="101"/>
      <c r="W11" s="494">
        <f t="shared" si="4"/>
        <v>0</v>
      </c>
      <c r="X11" s="494">
        <f t="shared" si="5"/>
        <v>0</v>
      </c>
      <c r="Y11" s="494">
        <f t="shared" si="6"/>
        <v>0</v>
      </c>
      <c r="Z11" s="494">
        <f t="shared" si="7"/>
        <v>100</v>
      </c>
      <c r="AA11" s="495" t="s">
        <v>349</v>
      </c>
      <c r="AB11" s="109"/>
    </row>
    <row r="12" spans="1:29" ht="20.100000000000001" customHeight="1">
      <c r="A12" s="52"/>
      <c r="B12" s="101"/>
      <c r="C12" s="101"/>
      <c r="D12" s="101"/>
      <c r="E12" s="101"/>
      <c r="F12" s="101"/>
      <c r="G12" s="101"/>
      <c r="H12" s="101"/>
      <c r="I12" s="101">
        <f t="shared" si="0"/>
        <v>0</v>
      </c>
      <c r="J12" s="494">
        <f t="shared" si="1"/>
        <v>0</v>
      </c>
      <c r="K12" s="494">
        <f t="shared" si="2"/>
        <v>0</v>
      </c>
      <c r="L12" s="494">
        <f t="shared" si="3"/>
        <v>100</v>
      </c>
      <c r="M12" s="495"/>
      <c r="N12" s="19"/>
      <c r="O12" s="52"/>
      <c r="P12" s="101"/>
      <c r="Q12" s="101"/>
      <c r="R12" s="101"/>
      <c r="S12" s="101"/>
      <c r="T12" s="101"/>
      <c r="U12" s="101"/>
      <c r="V12" s="101"/>
      <c r="W12" s="101">
        <f t="shared" si="4"/>
        <v>0</v>
      </c>
      <c r="X12" s="494">
        <f t="shared" si="5"/>
        <v>0</v>
      </c>
      <c r="Y12" s="494">
        <f t="shared" si="6"/>
        <v>0</v>
      </c>
      <c r="Z12" s="494">
        <f t="shared" si="7"/>
        <v>100</v>
      </c>
      <c r="AA12" s="495"/>
      <c r="AB12" s="23"/>
    </row>
    <row r="13" spans="1:29" ht="20.100000000000001" customHeight="1">
      <c r="A13" s="13"/>
      <c r="B13" s="227"/>
      <c r="C13" s="494"/>
      <c r="D13" s="494"/>
      <c r="E13" s="494"/>
      <c r="F13" s="494"/>
      <c r="G13" s="494"/>
      <c r="H13" s="494"/>
      <c r="I13" s="494">
        <f t="shared" si="0"/>
        <v>0</v>
      </c>
      <c r="J13" s="494">
        <f t="shared" si="1"/>
        <v>0</v>
      </c>
      <c r="K13" s="494">
        <f t="shared" si="2"/>
        <v>0</v>
      </c>
      <c r="L13" s="494">
        <f t="shared" si="3"/>
        <v>100</v>
      </c>
      <c r="M13" s="13"/>
      <c r="O13" s="13"/>
      <c r="P13" s="227"/>
      <c r="Q13" s="228"/>
      <c r="R13" s="228"/>
      <c r="S13" s="228"/>
      <c r="T13" s="228"/>
      <c r="U13" s="228"/>
      <c r="V13" s="228"/>
      <c r="W13" s="228">
        <f t="shared" si="4"/>
        <v>0</v>
      </c>
      <c r="X13" s="228">
        <f t="shared" si="5"/>
        <v>0</v>
      </c>
      <c r="Y13" s="228">
        <f t="shared" si="6"/>
        <v>0</v>
      </c>
      <c r="Z13" s="228">
        <f t="shared" si="7"/>
        <v>100</v>
      </c>
      <c r="AA13" s="13"/>
    </row>
    <row r="14" spans="1:29" ht="20.100000000000001" customHeight="1">
      <c r="A14" s="13"/>
      <c r="B14" s="227"/>
      <c r="C14" s="494"/>
      <c r="D14" s="494"/>
      <c r="E14" s="494"/>
      <c r="F14" s="494"/>
      <c r="G14" s="494"/>
      <c r="H14" s="494"/>
      <c r="I14" s="494">
        <f t="shared" si="0"/>
        <v>0</v>
      </c>
      <c r="J14" s="494">
        <f t="shared" si="1"/>
        <v>0</v>
      </c>
      <c r="K14" s="494">
        <f t="shared" si="2"/>
        <v>0</v>
      </c>
      <c r="L14" s="494">
        <f t="shared" si="3"/>
        <v>100</v>
      </c>
      <c r="M14" s="13"/>
      <c r="O14" s="13"/>
      <c r="P14" s="227"/>
      <c r="Q14" s="228"/>
      <c r="R14" s="228"/>
      <c r="S14" s="228"/>
      <c r="T14" s="228"/>
      <c r="U14" s="228"/>
      <c r="V14" s="228"/>
      <c r="W14" s="228">
        <f t="shared" si="4"/>
        <v>0</v>
      </c>
      <c r="X14" s="228">
        <f t="shared" si="5"/>
        <v>0</v>
      </c>
      <c r="Y14" s="228">
        <f t="shared" si="6"/>
        <v>0</v>
      </c>
      <c r="Z14" s="228">
        <f t="shared" si="7"/>
        <v>100</v>
      </c>
      <c r="AA14" s="13"/>
    </row>
    <row r="15" spans="1:29" ht="20.100000000000001" customHeight="1">
      <c r="A15" s="13"/>
      <c r="B15" s="227"/>
      <c r="C15" s="494"/>
      <c r="D15" s="494"/>
      <c r="E15" s="494"/>
      <c r="F15" s="494"/>
      <c r="G15" s="494"/>
      <c r="H15" s="494"/>
      <c r="I15" s="494">
        <f t="shared" si="0"/>
        <v>0</v>
      </c>
      <c r="J15" s="494">
        <f t="shared" si="1"/>
        <v>0</v>
      </c>
      <c r="K15" s="494">
        <f t="shared" si="2"/>
        <v>0</v>
      </c>
      <c r="L15" s="494">
        <f t="shared" si="3"/>
        <v>100</v>
      </c>
      <c r="M15" s="13"/>
      <c r="O15" s="13"/>
      <c r="P15" s="227"/>
      <c r="Q15" s="228"/>
      <c r="R15" s="228"/>
      <c r="S15" s="228"/>
      <c r="T15" s="228"/>
      <c r="U15" s="228"/>
      <c r="V15" s="228"/>
      <c r="W15" s="228">
        <f t="shared" si="4"/>
        <v>0</v>
      </c>
      <c r="X15" s="228">
        <f t="shared" si="5"/>
        <v>0</v>
      </c>
      <c r="Y15" s="228">
        <f t="shared" si="6"/>
        <v>0</v>
      </c>
      <c r="Z15" s="228">
        <f t="shared" si="7"/>
        <v>100</v>
      </c>
      <c r="AA15" s="13"/>
    </row>
    <row r="16" spans="1:29" ht="20.100000000000001" customHeight="1">
      <c r="A16" s="67" t="s">
        <v>30</v>
      </c>
      <c r="B16" s="113">
        <v>258</v>
      </c>
      <c r="C16" s="113">
        <v>44</v>
      </c>
      <c r="D16" s="113">
        <v>88</v>
      </c>
      <c r="E16" s="113">
        <v>16</v>
      </c>
      <c r="F16" s="113">
        <v>52</v>
      </c>
      <c r="G16" s="113">
        <v>80</v>
      </c>
      <c r="H16" s="113">
        <v>88</v>
      </c>
      <c r="I16" s="95">
        <f t="shared" ref="I16:I17" si="8">SUM(C16:F16)</f>
        <v>200</v>
      </c>
      <c r="J16" s="95">
        <f t="shared" ref="J16:J17" si="9">SUM(C16:H16)</f>
        <v>368</v>
      </c>
      <c r="K16" s="95">
        <f t="shared" ref="K16:K17" si="10">SUM(J16*1.4+B16)</f>
        <v>773.19999999999993</v>
      </c>
      <c r="L16" s="95">
        <f t="shared" ref="L16:L17" si="11">NORMSDIST((C$6-K16)/L$6)*100</f>
        <v>22.243362129945389</v>
      </c>
      <c r="M16" s="94" t="s">
        <v>338</v>
      </c>
      <c r="O16" s="77"/>
      <c r="P16" s="228"/>
      <c r="Q16" s="228"/>
      <c r="R16" s="228"/>
      <c r="S16" s="228"/>
      <c r="T16" s="228"/>
      <c r="U16" s="228"/>
      <c r="V16" s="228"/>
      <c r="W16" s="228">
        <f t="shared" si="4"/>
        <v>0</v>
      </c>
      <c r="X16" s="228">
        <f t="shared" si="5"/>
        <v>0</v>
      </c>
      <c r="Y16" s="228">
        <f t="shared" si="6"/>
        <v>0</v>
      </c>
      <c r="Z16" s="228">
        <f>NORMSDIST((Q$6-Y16)/Z$6)*100</f>
        <v>100</v>
      </c>
      <c r="AA16" s="243" t="s">
        <v>338</v>
      </c>
      <c r="AB16" s="96"/>
    </row>
    <row r="17" spans="1:27" ht="20.100000000000001" customHeight="1">
      <c r="A17" s="34" t="s">
        <v>115</v>
      </c>
      <c r="B17" s="46">
        <v>276</v>
      </c>
      <c r="C17" s="15">
        <v>67</v>
      </c>
      <c r="D17" s="15">
        <v>71</v>
      </c>
      <c r="E17" s="15">
        <v>20</v>
      </c>
      <c r="F17" s="15">
        <v>46</v>
      </c>
      <c r="G17" s="15">
        <v>85</v>
      </c>
      <c r="H17" s="15">
        <v>79</v>
      </c>
      <c r="I17" s="95">
        <f t="shared" si="8"/>
        <v>204</v>
      </c>
      <c r="J17" s="95">
        <f t="shared" si="9"/>
        <v>368</v>
      </c>
      <c r="K17" s="95">
        <f t="shared" si="10"/>
        <v>791.19999999999993</v>
      </c>
      <c r="L17" s="95">
        <f t="shared" si="11"/>
        <v>13.050651297256083</v>
      </c>
      <c r="M17" s="94" t="s">
        <v>338</v>
      </c>
      <c r="O17" s="52"/>
      <c r="P17" s="228"/>
      <c r="Q17" s="231"/>
      <c r="R17" s="230"/>
      <c r="S17" s="228"/>
      <c r="T17" s="230"/>
      <c r="U17" s="230"/>
      <c r="V17" s="230"/>
      <c r="W17" s="230">
        <f>SUM(Q17,R17,T17)</f>
        <v>0</v>
      </c>
      <c r="X17" s="230">
        <f>SUM(Q17,R17,T17,U17,V17)</f>
        <v>0</v>
      </c>
      <c r="Y17" s="228">
        <f>SUM(X17*1.4+P17)</f>
        <v>0</v>
      </c>
      <c r="Z17" s="228">
        <f t="shared" si="7"/>
        <v>100</v>
      </c>
      <c r="AA17" s="30" t="s">
        <v>338</v>
      </c>
    </row>
    <row r="18" spans="1:27" ht="20.100000000000001" customHeight="1">
      <c r="A18" s="88" t="s">
        <v>382</v>
      </c>
      <c r="B18" s="90">
        <v>272</v>
      </c>
      <c r="C18" s="65">
        <v>50</v>
      </c>
      <c r="D18" s="93">
        <v>56</v>
      </c>
      <c r="E18" s="90" t="s">
        <v>337</v>
      </c>
      <c r="F18" s="93">
        <v>52</v>
      </c>
      <c r="G18" s="93">
        <v>91</v>
      </c>
      <c r="H18" s="93">
        <v>92</v>
      </c>
      <c r="I18" s="93">
        <f>SUM(C18,D18,F18)</f>
        <v>158</v>
      </c>
      <c r="J18" s="93">
        <f>SUM(C18,D18,F18,G18,H18)</f>
        <v>341</v>
      </c>
      <c r="K18" s="90">
        <f>SUM(J18*1.4+B18)</f>
        <v>749.4</v>
      </c>
      <c r="L18" s="90">
        <f t="shared" ref="L18" si="12">NORMSDIST((C$6-K18)/L$6)*100</f>
        <v>38.667336933355742</v>
      </c>
      <c r="M18" s="66" t="s">
        <v>338</v>
      </c>
      <c r="O18" s="52"/>
      <c r="P18" s="494"/>
      <c r="Q18" s="497"/>
      <c r="R18" s="496"/>
      <c r="S18" s="494"/>
      <c r="T18" s="496"/>
      <c r="U18" s="496"/>
      <c r="V18" s="496"/>
      <c r="W18" s="496">
        <f>SUM(Q18,R18,T18)</f>
        <v>0</v>
      </c>
      <c r="X18" s="496">
        <f>SUM(Q18,R18,T18,U18,V18)</f>
        <v>0</v>
      </c>
      <c r="Y18" s="494">
        <f>SUM(X18*1.4+P18)</f>
        <v>0</v>
      </c>
      <c r="Z18" s="494">
        <f t="shared" si="7"/>
        <v>100</v>
      </c>
      <c r="AA18" s="30" t="s">
        <v>338</v>
      </c>
    </row>
    <row r="19" spans="1:27">
      <c r="P19" s="391"/>
      <c r="Z19" s="391"/>
    </row>
    <row r="20" spans="1:27">
      <c r="P20" s="391"/>
      <c r="Z20" s="391"/>
    </row>
    <row r="25" spans="1:27">
      <c r="M25" s="7"/>
      <c r="AA25" s="7"/>
    </row>
    <row r="26" spans="1:27">
      <c r="M26" s="7"/>
      <c r="AA26" s="7"/>
    </row>
    <row r="35" spans="13:27">
      <c r="M35" s="7"/>
      <c r="AA35" s="7"/>
    </row>
  </sheetData>
  <mergeCells count="8">
    <mergeCell ref="E8:F8"/>
    <mergeCell ref="S8:T8"/>
    <mergeCell ref="A1:M1"/>
    <mergeCell ref="C5:H5"/>
    <mergeCell ref="C6:H6"/>
    <mergeCell ref="O1:AA1"/>
    <mergeCell ref="Q5:V5"/>
    <mergeCell ref="Q6:V6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9:X12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>
    <tabColor theme="3" tint="0.39997558519241921"/>
  </sheetPr>
  <dimension ref="A1:AB47"/>
  <sheetViews>
    <sheetView zoomScaleNormal="100" workbookViewId="0">
      <selection activeCell="A2" sqref="A2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8" t="s">
        <v>666</v>
      </c>
      <c r="C3" s="11" t="s">
        <v>595</v>
      </c>
      <c r="H3" s="22">
        <v>0.6</v>
      </c>
      <c r="I3" t="s">
        <v>667</v>
      </c>
      <c r="J3" s="20" t="s">
        <v>591</v>
      </c>
      <c r="K3" s="20" t="s">
        <v>592</v>
      </c>
      <c r="O3" s="391" t="s">
        <v>666</v>
      </c>
      <c r="Q3" s="11" t="s">
        <v>595</v>
      </c>
      <c r="V3" s="22">
        <v>0.6</v>
      </c>
      <c r="W3" t="s">
        <v>667</v>
      </c>
      <c r="X3" s="20" t="s">
        <v>591</v>
      </c>
      <c r="Y3" s="20" t="s">
        <v>592</v>
      </c>
    </row>
    <row r="4" spans="1:28" ht="18.75" customHeight="1">
      <c r="B4" s="558"/>
      <c r="H4" s="22"/>
      <c r="J4" s="75">
        <v>840</v>
      </c>
      <c r="K4" s="75">
        <v>820</v>
      </c>
      <c r="P4" s="391"/>
      <c r="V4" s="22"/>
      <c r="X4" s="75">
        <v>840</v>
      </c>
      <c r="Y4" s="75">
        <v>820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58"/>
      <c r="C6" s="637">
        <v>826</v>
      </c>
      <c r="D6" s="638"/>
      <c r="E6" s="638"/>
      <c r="F6" s="638"/>
      <c r="G6" s="638"/>
      <c r="H6" s="639"/>
      <c r="I6" s="18">
        <v>1.82</v>
      </c>
      <c r="J6" s="18">
        <v>1.64</v>
      </c>
      <c r="K6" s="16">
        <f>(FIXED(1/J6,3))*100</f>
        <v>61</v>
      </c>
      <c r="L6" s="103">
        <v>50</v>
      </c>
      <c r="P6" s="391"/>
      <c r="Q6" s="637">
        <v>826</v>
      </c>
      <c r="R6" s="638"/>
      <c r="S6" s="638"/>
      <c r="T6" s="638"/>
      <c r="U6" s="638"/>
      <c r="V6" s="639"/>
      <c r="W6" s="18">
        <v>1.82</v>
      </c>
      <c r="X6" s="18">
        <v>1.64</v>
      </c>
      <c r="Y6" s="16">
        <f>(FIXED(1/X6,3))*100</f>
        <v>61</v>
      </c>
      <c r="Z6" s="103">
        <v>50</v>
      </c>
    </row>
    <row r="7" spans="1:28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252"/>
      <c r="B9" s="494"/>
      <c r="C9" s="494"/>
      <c r="D9" s="494"/>
      <c r="E9" s="494"/>
      <c r="F9" s="494"/>
      <c r="G9" s="494"/>
      <c r="H9" s="494"/>
      <c r="I9" s="494">
        <f>SUM(C9:F9)</f>
        <v>0</v>
      </c>
      <c r="J9" s="555">
        <f>SUM(C9:H9)</f>
        <v>0</v>
      </c>
      <c r="K9" s="494">
        <f t="shared" ref="K9:K14" si="0">SUM(J9*1.4+B9)</f>
        <v>0</v>
      </c>
      <c r="L9" s="494">
        <f>NORMSDIST((C$6-K9)/L$6)*100</f>
        <v>100</v>
      </c>
      <c r="M9" s="556" t="s">
        <v>338</v>
      </c>
      <c r="N9" s="19"/>
      <c r="O9" s="252"/>
      <c r="P9" s="228"/>
      <c r="Q9" s="228"/>
      <c r="R9" s="228"/>
      <c r="S9" s="228"/>
      <c r="T9" s="228"/>
      <c r="U9" s="228"/>
      <c r="V9" s="228"/>
      <c r="W9" s="228">
        <f>SUM(Q9:T9)</f>
        <v>0</v>
      </c>
      <c r="X9" s="386">
        <f>SUM(Q9:V9)</f>
        <v>0</v>
      </c>
      <c r="Y9" s="228">
        <f t="shared" ref="Y9:Y14" si="1">SUM(X9*1.4+P9)</f>
        <v>0</v>
      </c>
      <c r="Z9" s="228">
        <f>NORMSDIST((Q$6-Y9)/Z$6)*100</f>
        <v>100</v>
      </c>
      <c r="AA9" s="243" t="s">
        <v>338</v>
      </c>
      <c r="AB9" s="23"/>
    </row>
    <row r="10" spans="1:28" ht="20.100000000000001" customHeight="1">
      <c r="A10" s="77"/>
      <c r="B10" s="64"/>
      <c r="C10" s="64"/>
      <c r="D10" s="64"/>
      <c r="E10" s="64"/>
      <c r="F10" s="64"/>
      <c r="G10" s="64"/>
      <c r="H10" s="263"/>
      <c r="I10" s="64">
        <f>SUM(C10:F10)</f>
        <v>0</v>
      </c>
      <c r="J10" s="494">
        <f>SUM(C10:H10)</f>
        <v>0</v>
      </c>
      <c r="K10" s="494">
        <f t="shared" si="0"/>
        <v>0</v>
      </c>
      <c r="L10" s="494">
        <f t="shared" ref="L10:L11" si="2">NORMSDIST((C$6-K10)/L$6)*100</f>
        <v>100</v>
      </c>
      <c r="M10" s="553" t="s">
        <v>349</v>
      </c>
      <c r="O10" s="77"/>
      <c r="P10" s="64"/>
      <c r="Q10" s="64"/>
      <c r="R10" s="64"/>
      <c r="S10" s="64"/>
      <c r="T10" s="64"/>
      <c r="U10" s="64"/>
      <c r="V10" s="263"/>
      <c r="W10" s="64">
        <f>SUM(Q10:T10)</f>
        <v>0</v>
      </c>
      <c r="X10" s="228">
        <f>SUM(Q10:V10)</f>
        <v>0</v>
      </c>
      <c r="Y10" s="228">
        <f t="shared" si="1"/>
        <v>0</v>
      </c>
      <c r="Z10" s="228">
        <f t="shared" ref="Z10:Z16" si="3">NORMSDIST((Q$6-Y10)/Z$6)*100</f>
        <v>100</v>
      </c>
      <c r="AA10" s="379" t="s">
        <v>349</v>
      </c>
      <c r="AB10" s="272" t="s">
        <v>668</v>
      </c>
    </row>
    <row r="11" spans="1:28" ht="20.100000000000001" customHeight="1">
      <c r="A11" s="553"/>
      <c r="B11" s="496"/>
      <c r="C11" s="496"/>
      <c r="D11" s="104"/>
      <c r="E11" s="104"/>
      <c r="F11" s="104"/>
      <c r="G11" s="104"/>
      <c r="H11" s="104"/>
      <c r="I11" s="494">
        <f>SUM(C11:F11)</f>
        <v>0</v>
      </c>
      <c r="J11" s="494">
        <f>SUM(C11:H11)</f>
        <v>0</v>
      </c>
      <c r="K11" s="494">
        <f t="shared" si="0"/>
        <v>0</v>
      </c>
      <c r="L11" s="494">
        <f t="shared" si="2"/>
        <v>100</v>
      </c>
      <c r="M11" s="556"/>
      <c r="O11" s="379"/>
      <c r="P11" s="230"/>
      <c r="Q11" s="230"/>
      <c r="R11" s="104"/>
      <c r="S11" s="104"/>
      <c r="T11" s="104"/>
      <c r="U11" s="104"/>
      <c r="V11" s="104"/>
      <c r="W11" s="228">
        <f>SUM(Q11:T11)</f>
        <v>0</v>
      </c>
      <c r="X11" s="228">
        <f>SUM(Q11:V11)</f>
        <v>0</v>
      </c>
      <c r="Y11" s="228">
        <f t="shared" si="1"/>
        <v>0</v>
      </c>
      <c r="Z11" s="228">
        <f t="shared" si="3"/>
        <v>100</v>
      </c>
      <c r="AA11" s="243"/>
    </row>
    <row r="12" spans="1:28" ht="20.100000000000001" customHeight="1">
      <c r="A12" s="52"/>
      <c r="B12" s="494"/>
      <c r="C12" s="242"/>
      <c r="D12" s="241"/>
      <c r="E12" s="494"/>
      <c r="F12" s="241"/>
      <c r="G12" s="241"/>
      <c r="H12" s="241"/>
      <c r="I12" s="232">
        <f>SUM(C12,D12,F12)</f>
        <v>0</v>
      </c>
      <c r="J12" s="232">
        <f>SUM(C12,D12,F12,G12,H12)</f>
        <v>0</v>
      </c>
      <c r="K12" s="494">
        <f t="shared" si="0"/>
        <v>0</v>
      </c>
      <c r="L12" s="494">
        <f>NORMSDIST((C$6-K12)/L$6)*100</f>
        <v>100</v>
      </c>
      <c r="M12" s="556"/>
      <c r="O12" s="52"/>
      <c r="P12" s="228"/>
      <c r="Q12" s="242"/>
      <c r="R12" s="241"/>
      <c r="S12" s="228"/>
      <c r="T12" s="241"/>
      <c r="U12" s="241"/>
      <c r="V12" s="241"/>
      <c r="W12" s="232">
        <f>SUM(Q12,R12,T12)</f>
        <v>0</v>
      </c>
      <c r="X12" s="232">
        <f>SUM(Q12,R12,T12,U12,V12)</f>
        <v>0</v>
      </c>
      <c r="Y12" s="228">
        <f t="shared" si="1"/>
        <v>0</v>
      </c>
      <c r="Z12" s="228">
        <f>NORMSDIST((Q$6-Y12)/Z$6)*100</f>
        <v>100</v>
      </c>
      <c r="AA12" s="243"/>
    </row>
    <row r="13" spans="1:28" ht="20.100000000000001" customHeight="1">
      <c r="A13" s="52"/>
      <c r="B13" s="494"/>
      <c r="C13" s="242"/>
      <c r="D13" s="241"/>
      <c r="E13" s="494"/>
      <c r="F13" s="241"/>
      <c r="G13" s="241"/>
      <c r="H13" s="241"/>
      <c r="I13" s="232">
        <f>SUM(C13,D13,F13)</f>
        <v>0</v>
      </c>
      <c r="J13" s="232">
        <f>SUM(C13,D13,F13,G13,H13)</f>
        <v>0</v>
      </c>
      <c r="K13" s="494">
        <f t="shared" si="0"/>
        <v>0</v>
      </c>
      <c r="L13" s="494">
        <f>NORMSDIST((C$6-K13)/L$6)*100</f>
        <v>100</v>
      </c>
      <c r="M13" s="556" t="s">
        <v>345</v>
      </c>
      <c r="O13" s="52"/>
      <c r="P13" s="228"/>
      <c r="Q13" s="242"/>
      <c r="R13" s="241"/>
      <c r="S13" s="228"/>
      <c r="T13" s="241"/>
      <c r="U13" s="241"/>
      <c r="V13" s="241"/>
      <c r="W13" s="232">
        <f>SUM(Q13,R13,T13)</f>
        <v>0</v>
      </c>
      <c r="X13" s="232">
        <f>SUM(Q13,R13,T13,U13,V13)</f>
        <v>0</v>
      </c>
      <c r="Y13" s="228">
        <f t="shared" si="1"/>
        <v>0</v>
      </c>
      <c r="Z13" s="228">
        <f>NORMSDIST((Q$6-Y13)/Z$6)*100</f>
        <v>100</v>
      </c>
      <c r="AA13" s="243" t="s">
        <v>345</v>
      </c>
      <c r="AB13" s="23" t="s">
        <v>111</v>
      </c>
    </row>
    <row r="14" spans="1:28" ht="20.100000000000001" customHeight="1">
      <c r="A14" s="52"/>
      <c r="B14" s="494"/>
      <c r="C14" s="42"/>
      <c r="D14" s="24"/>
      <c r="E14" s="494"/>
      <c r="F14" s="24"/>
      <c r="G14" s="24"/>
      <c r="H14" s="24"/>
      <c r="I14" s="24">
        <f>SUM(C14,D14,F14)</f>
        <v>0</v>
      </c>
      <c r="J14" s="24">
        <f>SUM(C14,D14,F14,G14,H14)</f>
        <v>0</v>
      </c>
      <c r="K14" s="494">
        <f t="shared" si="0"/>
        <v>0</v>
      </c>
      <c r="L14" s="494">
        <f>NORMSDIST((C$6-K14)/L$6)*100</f>
        <v>100</v>
      </c>
      <c r="M14" s="556" t="s">
        <v>338</v>
      </c>
      <c r="O14" s="52"/>
      <c r="P14" s="228"/>
      <c r="Q14" s="42"/>
      <c r="R14" s="24"/>
      <c r="S14" s="228"/>
      <c r="T14" s="24"/>
      <c r="U14" s="24"/>
      <c r="V14" s="24"/>
      <c r="W14" s="24">
        <f>SUM(Q14,R14,T14)</f>
        <v>0</v>
      </c>
      <c r="X14" s="24">
        <f>SUM(Q14,R14,T14,U14,V14)</f>
        <v>0</v>
      </c>
      <c r="Y14" s="228">
        <f t="shared" si="1"/>
        <v>0</v>
      </c>
      <c r="Z14" s="228">
        <f>NORMSDIST((Q$6-Y14)/Z$6)*100</f>
        <v>100</v>
      </c>
      <c r="AA14" s="243" t="s">
        <v>338</v>
      </c>
      <c r="AB14" s="23"/>
    </row>
    <row r="15" spans="1:28" ht="20.100000000000001" customHeight="1">
      <c r="A15" s="52"/>
      <c r="B15" s="494"/>
      <c r="C15" s="242"/>
      <c r="D15" s="241"/>
      <c r="E15" s="494"/>
      <c r="F15" s="241"/>
      <c r="G15" s="241"/>
      <c r="H15" s="241"/>
      <c r="I15" s="232"/>
      <c r="J15" s="232">
        <f>SUM(C15,D15,F15,G15,H15)</f>
        <v>0</v>
      </c>
      <c r="K15" s="496">
        <f>FIXED(J15*1.4,0)+B15</f>
        <v>0</v>
      </c>
      <c r="L15" s="494">
        <f t="shared" ref="L15:L16" si="4">NORMSDIST((C$6-K15)/L$6)*100</f>
        <v>100</v>
      </c>
      <c r="M15" s="30" t="s">
        <v>338</v>
      </c>
      <c r="O15" s="52"/>
      <c r="P15" s="228"/>
      <c r="Q15" s="242"/>
      <c r="R15" s="241"/>
      <c r="S15" s="228"/>
      <c r="T15" s="241"/>
      <c r="U15" s="241"/>
      <c r="V15" s="241"/>
      <c r="W15" s="232"/>
      <c r="X15" s="232">
        <f>SUM(Q15,R15,T15,U15,V15)</f>
        <v>0</v>
      </c>
      <c r="Y15" s="230">
        <f>FIXED(X15*1.4,0)+P15</f>
        <v>0</v>
      </c>
      <c r="Z15" s="228">
        <f t="shared" si="3"/>
        <v>100</v>
      </c>
      <c r="AA15" s="30" t="s">
        <v>338</v>
      </c>
    </row>
    <row r="16" spans="1:28" ht="20.100000000000001" customHeight="1">
      <c r="A16" s="495"/>
      <c r="B16" s="497"/>
      <c r="C16" s="242"/>
      <c r="D16" s="241"/>
      <c r="E16" s="494"/>
      <c r="F16" s="241"/>
      <c r="G16" s="241"/>
      <c r="H16" s="241"/>
      <c r="I16" s="232">
        <f>SUM(C16,D16,F16)</f>
        <v>0</v>
      </c>
      <c r="J16" s="232">
        <f>SUM(C16,D16,F16,G16,H16)</f>
        <v>0</v>
      </c>
      <c r="K16" s="496">
        <f>FIXED(J16*1.4,0)+B16</f>
        <v>0</v>
      </c>
      <c r="L16" s="494">
        <f t="shared" si="4"/>
        <v>100</v>
      </c>
      <c r="M16" s="30" t="s">
        <v>338</v>
      </c>
      <c r="O16" s="229"/>
      <c r="P16" s="231"/>
      <c r="Q16" s="242"/>
      <c r="R16" s="241"/>
      <c r="S16" s="228"/>
      <c r="T16" s="241"/>
      <c r="U16" s="241"/>
      <c r="V16" s="241"/>
      <c r="W16" s="232">
        <f>SUM(Q16,R16,T16)</f>
        <v>0</v>
      </c>
      <c r="X16" s="232">
        <f>SUM(Q16,R16,T16,U16,V16)</f>
        <v>0</v>
      </c>
      <c r="Y16" s="230">
        <f>FIXED(X16*1.4,0)+P16</f>
        <v>0</v>
      </c>
      <c r="Z16" s="228">
        <f t="shared" si="3"/>
        <v>100</v>
      </c>
      <c r="AA16" s="30" t="s">
        <v>338</v>
      </c>
    </row>
    <row r="17" spans="1:28" ht="20.100000000000001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47"/>
      <c r="M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47"/>
      <c r="AA17" s="19"/>
    </row>
    <row r="18" spans="1:28" ht="18.75" customHeight="1">
      <c r="A18" s="50" t="s">
        <v>669</v>
      </c>
      <c r="B18" s="19"/>
      <c r="C18" s="48" t="s">
        <v>595</v>
      </c>
      <c r="D18" s="19"/>
      <c r="E18" s="19"/>
      <c r="F18" s="19"/>
      <c r="G18" s="19"/>
      <c r="H18" s="19"/>
      <c r="I18" s="19"/>
      <c r="J18" s="49" t="s">
        <v>591</v>
      </c>
      <c r="K18" s="49" t="s">
        <v>592</v>
      </c>
      <c r="L18" s="19"/>
      <c r="M18" s="19"/>
      <c r="O18" s="50" t="s">
        <v>669</v>
      </c>
      <c r="P18" s="19"/>
      <c r="Q18" s="48" t="s">
        <v>595</v>
      </c>
      <c r="R18" s="19"/>
      <c r="S18" s="19"/>
      <c r="T18" s="19"/>
      <c r="U18" s="19"/>
      <c r="V18" s="19"/>
      <c r="W18" s="19"/>
      <c r="X18" s="49" t="s">
        <v>591</v>
      </c>
      <c r="Y18" s="49" t="s">
        <v>592</v>
      </c>
      <c r="Z18" s="19"/>
      <c r="AA18" s="19"/>
    </row>
    <row r="19" spans="1:28" ht="18.75" customHeight="1">
      <c r="A19" s="19"/>
      <c r="B19" s="50"/>
      <c r="C19" s="19"/>
      <c r="D19" s="19"/>
      <c r="E19" s="19"/>
      <c r="F19" s="19"/>
      <c r="G19" s="19"/>
      <c r="H19" s="19"/>
      <c r="I19" s="19"/>
      <c r="J19" s="75">
        <v>860</v>
      </c>
      <c r="K19" s="75">
        <v>840</v>
      </c>
      <c r="L19" s="19"/>
      <c r="M19" s="19"/>
      <c r="O19" s="19"/>
      <c r="P19" s="50"/>
      <c r="Q19" s="19"/>
      <c r="R19" s="19"/>
      <c r="S19" s="19"/>
      <c r="T19" s="19"/>
      <c r="U19" s="19"/>
      <c r="V19" s="19"/>
      <c r="W19" s="19"/>
      <c r="X19" s="75">
        <v>860</v>
      </c>
      <c r="Y19" s="75">
        <v>840</v>
      </c>
      <c r="Z19" s="19"/>
      <c r="AA19" s="19"/>
    </row>
    <row r="20" spans="1:28" ht="18.75" customHeight="1">
      <c r="B20" s="558"/>
      <c r="C20" s="666" t="s">
        <v>644</v>
      </c>
      <c r="D20" s="667"/>
      <c r="E20" s="667"/>
      <c r="F20" s="667"/>
      <c r="G20" s="667"/>
      <c r="H20" s="668"/>
      <c r="I20" s="553" t="s">
        <v>571</v>
      </c>
      <c r="J20" s="553" t="s">
        <v>572</v>
      </c>
      <c r="K20" s="553" t="s">
        <v>643</v>
      </c>
      <c r="L20" s="556" t="s">
        <v>328</v>
      </c>
      <c r="P20" s="391"/>
      <c r="Q20" s="666" t="s">
        <v>644</v>
      </c>
      <c r="R20" s="667"/>
      <c r="S20" s="667"/>
      <c r="T20" s="667"/>
      <c r="U20" s="667"/>
      <c r="V20" s="668"/>
      <c r="W20" s="379" t="s">
        <v>571</v>
      </c>
      <c r="X20" s="379" t="s">
        <v>572</v>
      </c>
      <c r="Y20" s="379" t="s">
        <v>643</v>
      </c>
      <c r="Z20" s="243" t="s">
        <v>328</v>
      </c>
    </row>
    <row r="21" spans="1:28" ht="18.75" customHeight="1">
      <c r="B21" s="558"/>
      <c r="C21" s="637">
        <v>845</v>
      </c>
      <c r="D21" s="638"/>
      <c r="E21" s="638"/>
      <c r="F21" s="638"/>
      <c r="G21" s="638"/>
      <c r="H21" s="639"/>
      <c r="I21" s="18">
        <v>1.94</v>
      </c>
      <c r="J21" s="18">
        <v>1.86</v>
      </c>
      <c r="K21" s="16">
        <f>(FIXED(1/J21,3))*100</f>
        <v>53.800000000000004</v>
      </c>
      <c r="L21" s="103">
        <v>50</v>
      </c>
      <c r="P21" s="391"/>
      <c r="Q21" s="637">
        <v>845</v>
      </c>
      <c r="R21" s="638"/>
      <c r="S21" s="638"/>
      <c r="T21" s="638"/>
      <c r="U21" s="638"/>
      <c r="V21" s="639"/>
      <c r="W21" s="18">
        <v>1.94</v>
      </c>
      <c r="X21" s="18">
        <v>1.86</v>
      </c>
      <c r="Y21" s="16">
        <f>(FIXED(1/X21,3))*100</f>
        <v>53.800000000000004</v>
      </c>
      <c r="Z21" s="103">
        <v>50</v>
      </c>
    </row>
    <row r="22" spans="1:28" ht="21.75" customHeight="1">
      <c r="E22" s="554" t="s">
        <v>78</v>
      </c>
      <c r="F22" s="554" t="s">
        <v>79</v>
      </c>
      <c r="S22" s="375" t="s">
        <v>78</v>
      </c>
      <c r="T22" s="375" t="s">
        <v>79</v>
      </c>
    </row>
    <row r="23" spans="1:28" ht="20.100000000000001" customHeight="1">
      <c r="A23" s="553" t="s">
        <v>80</v>
      </c>
      <c r="B23" s="553" t="s">
        <v>81</v>
      </c>
      <c r="C23" s="553" t="s">
        <v>82</v>
      </c>
      <c r="D23" s="553" t="s">
        <v>83</v>
      </c>
      <c r="E23" s="626" t="s">
        <v>84</v>
      </c>
      <c r="F23" s="627"/>
      <c r="G23" s="553" t="s">
        <v>85</v>
      </c>
      <c r="H23" s="553" t="s">
        <v>86</v>
      </c>
      <c r="I23" s="553" t="s">
        <v>87</v>
      </c>
      <c r="J23" s="553" t="s">
        <v>88</v>
      </c>
      <c r="K23" s="553" t="s">
        <v>318</v>
      </c>
      <c r="L23" s="553" t="s">
        <v>319</v>
      </c>
      <c r="M23" s="553" t="s">
        <v>645</v>
      </c>
      <c r="O23" s="379" t="s">
        <v>80</v>
      </c>
      <c r="P23" s="379" t="s">
        <v>81</v>
      </c>
      <c r="Q23" s="379" t="s">
        <v>82</v>
      </c>
      <c r="R23" s="379" t="s">
        <v>83</v>
      </c>
      <c r="S23" s="626" t="s">
        <v>84</v>
      </c>
      <c r="T23" s="627"/>
      <c r="U23" s="379" t="s">
        <v>85</v>
      </c>
      <c r="V23" s="379" t="s">
        <v>86</v>
      </c>
      <c r="W23" s="379" t="s">
        <v>87</v>
      </c>
      <c r="X23" s="379" t="s">
        <v>88</v>
      </c>
      <c r="Y23" s="379" t="s">
        <v>318</v>
      </c>
      <c r="Z23" s="379" t="s">
        <v>319</v>
      </c>
      <c r="AA23" s="379" t="s">
        <v>645</v>
      </c>
    </row>
    <row r="24" spans="1:28" ht="20.100000000000001" customHeight="1">
      <c r="A24" s="52"/>
      <c r="B24" s="101"/>
      <c r="C24" s="101"/>
      <c r="D24" s="101"/>
      <c r="E24" s="101"/>
      <c r="F24" s="101"/>
      <c r="G24" s="101"/>
      <c r="H24" s="101"/>
      <c r="I24" s="494">
        <f t="shared" ref="I24:I29" si="5">SUM(C24:F24)</f>
        <v>0</v>
      </c>
      <c r="J24" s="494">
        <f t="shared" ref="J24:J29" si="6">SUM(C24:H24)</f>
        <v>0</v>
      </c>
      <c r="K24" s="103">
        <f t="shared" ref="K24:K29" si="7">SUM(J24*1.4+B24)</f>
        <v>0</v>
      </c>
      <c r="L24" s="103">
        <f t="shared" ref="L24:L28" si="8">NORMSDIST((C$21-K24)/L$21)*100</f>
        <v>100</v>
      </c>
      <c r="M24" s="553" t="s">
        <v>349</v>
      </c>
      <c r="O24" s="52"/>
      <c r="P24" s="101"/>
      <c r="Q24" s="101"/>
      <c r="R24" s="101"/>
      <c r="S24" s="101"/>
      <c r="T24" s="101"/>
      <c r="U24" s="101"/>
      <c r="V24" s="101"/>
      <c r="W24" s="228">
        <f t="shared" ref="W24:W29" si="9">SUM(Q24:T24)</f>
        <v>0</v>
      </c>
      <c r="X24" s="228">
        <f t="shared" ref="X24:X29" si="10">SUM(Q24:V24)</f>
        <v>0</v>
      </c>
      <c r="Y24" s="103">
        <f t="shared" ref="Y24:Y29" si="11">SUM(X24*1.4+P24)</f>
        <v>0</v>
      </c>
      <c r="Z24" s="103">
        <f t="shared" ref="Z24:Z30" si="12">NORMSDIST((Q$21-Y24)/Z$21)*100</f>
        <v>100</v>
      </c>
      <c r="AA24" s="379" t="s">
        <v>349</v>
      </c>
      <c r="AB24" s="109" t="s">
        <v>670</v>
      </c>
    </row>
    <row r="25" spans="1:28" ht="20.100000000000001" customHeight="1">
      <c r="A25" s="52"/>
      <c r="B25" s="101"/>
      <c r="C25" s="101"/>
      <c r="D25" s="101"/>
      <c r="E25" s="101"/>
      <c r="F25" s="101"/>
      <c r="G25" s="101"/>
      <c r="H25" s="101"/>
      <c r="I25" s="494">
        <f t="shared" si="5"/>
        <v>0</v>
      </c>
      <c r="J25" s="494">
        <f t="shared" si="6"/>
        <v>0</v>
      </c>
      <c r="K25" s="103">
        <f t="shared" si="7"/>
        <v>0</v>
      </c>
      <c r="L25" s="103">
        <f t="shared" si="8"/>
        <v>100</v>
      </c>
      <c r="M25" s="556" t="s">
        <v>338</v>
      </c>
      <c r="O25" s="52"/>
      <c r="P25" s="101"/>
      <c r="Q25" s="101"/>
      <c r="R25" s="101"/>
      <c r="S25" s="101"/>
      <c r="T25" s="101"/>
      <c r="U25" s="101"/>
      <c r="V25" s="101"/>
      <c r="W25" s="228">
        <f t="shared" si="9"/>
        <v>0</v>
      </c>
      <c r="X25" s="228">
        <f t="shared" si="10"/>
        <v>0</v>
      </c>
      <c r="Y25" s="103">
        <f t="shared" si="11"/>
        <v>0</v>
      </c>
      <c r="Z25" s="103">
        <f t="shared" si="12"/>
        <v>100</v>
      </c>
      <c r="AA25" s="243" t="s">
        <v>338</v>
      </c>
    </row>
    <row r="26" spans="1:28" ht="20.100000000000001" customHeight="1">
      <c r="A26" s="2"/>
      <c r="B26" s="1"/>
      <c r="C26" s="103"/>
      <c r="D26" s="103"/>
      <c r="E26" s="103"/>
      <c r="F26" s="103"/>
      <c r="G26" s="103"/>
      <c r="H26" s="103"/>
      <c r="I26" s="103">
        <f t="shared" si="5"/>
        <v>0</v>
      </c>
      <c r="J26" s="103">
        <f t="shared" si="6"/>
        <v>0</v>
      </c>
      <c r="K26" s="103">
        <f t="shared" si="7"/>
        <v>0</v>
      </c>
      <c r="L26" s="103">
        <f t="shared" si="8"/>
        <v>100</v>
      </c>
      <c r="M26" s="2"/>
      <c r="O26" s="2"/>
      <c r="P26" s="1"/>
      <c r="Q26" s="103"/>
      <c r="R26" s="103"/>
      <c r="S26" s="103"/>
      <c r="T26" s="103"/>
      <c r="U26" s="103"/>
      <c r="V26" s="103"/>
      <c r="W26" s="103">
        <f t="shared" si="9"/>
        <v>0</v>
      </c>
      <c r="X26" s="103">
        <f t="shared" si="10"/>
        <v>0</v>
      </c>
      <c r="Y26" s="103">
        <f t="shared" si="11"/>
        <v>0</v>
      </c>
      <c r="Z26" s="103">
        <f t="shared" si="12"/>
        <v>100</v>
      </c>
      <c r="AA26" s="2"/>
    </row>
    <row r="27" spans="1:28" ht="20.100000000000001" customHeight="1">
      <c r="A27" s="2"/>
      <c r="B27" s="1"/>
      <c r="C27" s="103"/>
      <c r="D27" s="103"/>
      <c r="E27" s="103"/>
      <c r="F27" s="103"/>
      <c r="G27" s="103"/>
      <c r="H27" s="103"/>
      <c r="I27" s="103">
        <f t="shared" si="5"/>
        <v>0</v>
      </c>
      <c r="J27" s="103">
        <f t="shared" si="6"/>
        <v>0</v>
      </c>
      <c r="K27" s="103">
        <f t="shared" si="7"/>
        <v>0</v>
      </c>
      <c r="L27" s="103">
        <f t="shared" si="8"/>
        <v>100</v>
      </c>
      <c r="M27" s="2"/>
      <c r="O27" s="2"/>
      <c r="P27" s="1"/>
      <c r="Q27" s="103"/>
      <c r="R27" s="103"/>
      <c r="S27" s="103"/>
      <c r="T27" s="103"/>
      <c r="U27" s="103"/>
      <c r="V27" s="103"/>
      <c r="W27" s="103">
        <f t="shared" si="9"/>
        <v>0</v>
      </c>
      <c r="X27" s="103">
        <f t="shared" si="10"/>
        <v>0</v>
      </c>
      <c r="Y27" s="103">
        <f t="shared" si="11"/>
        <v>0</v>
      </c>
      <c r="Z27" s="103">
        <f t="shared" si="12"/>
        <v>100</v>
      </c>
      <c r="AA27" s="2"/>
    </row>
    <row r="28" spans="1:28" ht="20.100000000000001" customHeight="1">
      <c r="A28" s="102"/>
      <c r="B28" s="105"/>
      <c r="C28" s="104"/>
      <c r="D28" s="104"/>
      <c r="E28" s="104"/>
      <c r="F28" s="104"/>
      <c r="G28" s="104"/>
      <c r="H28" s="104"/>
      <c r="I28" s="103">
        <f t="shared" si="5"/>
        <v>0</v>
      </c>
      <c r="J28" s="103">
        <f t="shared" si="6"/>
        <v>0</v>
      </c>
      <c r="K28" s="494">
        <f t="shared" si="7"/>
        <v>0</v>
      </c>
      <c r="L28" s="494">
        <f t="shared" si="8"/>
        <v>100</v>
      </c>
      <c r="M28" s="556"/>
      <c r="O28" s="102"/>
      <c r="P28" s="105"/>
      <c r="Q28" s="104"/>
      <c r="R28" s="104"/>
      <c r="S28" s="104"/>
      <c r="T28" s="104"/>
      <c r="U28" s="104"/>
      <c r="V28" s="104"/>
      <c r="W28" s="103">
        <f t="shared" si="9"/>
        <v>0</v>
      </c>
      <c r="X28" s="103">
        <f t="shared" si="10"/>
        <v>0</v>
      </c>
      <c r="Y28" s="228">
        <f t="shared" si="11"/>
        <v>0</v>
      </c>
      <c r="Z28" s="228">
        <f t="shared" si="12"/>
        <v>100</v>
      </c>
      <c r="AA28" s="243"/>
      <c r="AB28" s="109"/>
    </row>
    <row r="29" spans="1:28" ht="20.100000000000001" customHeight="1">
      <c r="A29" s="102"/>
      <c r="B29" s="105"/>
      <c r="C29" s="104"/>
      <c r="D29" s="104"/>
      <c r="E29" s="104"/>
      <c r="F29" s="104"/>
      <c r="G29" s="104"/>
      <c r="H29" s="104"/>
      <c r="I29" s="103">
        <f t="shared" si="5"/>
        <v>0</v>
      </c>
      <c r="J29" s="103">
        <f t="shared" si="6"/>
        <v>0</v>
      </c>
      <c r="K29" s="494">
        <f t="shared" si="7"/>
        <v>0</v>
      </c>
      <c r="L29" s="494">
        <f>NORMSDIST((C$21-K29)/L$21)*100</f>
        <v>100</v>
      </c>
      <c r="M29" s="556"/>
      <c r="O29" s="102"/>
      <c r="P29" s="105"/>
      <c r="Q29" s="104"/>
      <c r="R29" s="104"/>
      <c r="S29" s="104"/>
      <c r="T29" s="104"/>
      <c r="U29" s="104"/>
      <c r="V29" s="104"/>
      <c r="W29" s="103">
        <f t="shared" si="9"/>
        <v>0</v>
      </c>
      <c r="X29" s="103">
        <f t="shared" si="10"/>
        <v>0</v>
      </c>
      <c r="Y29" s="228">
        <f t="shared" si="11"/>
        <v>0</v>
      </c>
      <c r="Z29" s="228">
        <f>NORMSDIST((Q$21-Y29)/Z$21)*100</f>
        <v>100</v>
      </c>
      <c r="AA29" s="243"/>
      <c r="AB29" s="96"/>
    </row>
    <row r="30" spans="1:28" ht="20.100000000000001" customHeight="1">
      <c r="A30" s="52"/>
      <c r="B30" s="494"/>
      <c r="C30" s="242"/>
      <c r="D30" s="241"/>
      <c r="E30" s="494"/>
      <c r="F30" s="241"/>
      <c r="G30" s="241"/>
      <c r="H30" s="241"/>
      <c r="I30" s="496">
        <f>SUM(C30,D30,F30)</f>
        <v>0</v>
      </c>
      <c r="J30" s="496">
        <f>SUM(C30,D30,F30,G30,H30)</f>
        <v>0</v>
      </c>
      <c r="K30" s="496">
        <f>FIXED(J30*1.4,0)+B30</f>
        <v>0</v>
      </c>
      <c r="L30" s="494">
        <f t="shared" ref="L30" si="13">NORMSDIST((C$21-K30)/L$21)*100</f>
        <v>100</v>
      </c>
      <c r="M30" s="30" t="s">
        <v>338</v>
      </c>
      <c r="O30" s="52"/>
      <c r="P30" s="228"/>
      <c r="Q30" s="242"/>
      <c r="R30" s="241"/>
      <c r="S30" s="228"/>
      <c r="T30" s="241"/>
      <c r="U30" s="241"/>
      <c r="V30" s="241"/>
      <c r="W30" s="230">
        <f>SUM(Q30,R30,T30)</f>
        <v>0</v>
      </c>
      <c r="X30" s="230">
        <f>SUM(Q30,R30,T30,U30,V30)</f>
        <v>0</v>
      </c>
      <c r="Y30" s="230">
        <f>FIXED(X30*1.4,0)+P30</f>
        <v>0</v>
      </c>
      <c r="Z30" s="228">
        <f t="shared" si="12"/>
        <v>100</v>
      </c>
      <c r="AA30" s="30" t="s">
        <v>338</v>
      </c>
    </row>
    <row r="31" spans="1:28" ht="20.100000000000001" customHeight="1">
      <c r="B31" s="391"/>
      <c r="L31" s="391"/>
      <c r="P31" s="391"/>
      <c r="Z31" s="391"/>
    </row>
    <row r="32" spans="1:28" ht="20.100000000000001" customHeight="1">
      <c r="B32" s="391"/>
      <c r="L32" s="391"/>
      <c r="P32" s="391"/>
      <c r="Z32" s="391"/>
    </row>
    <row r="37" spans="13:27">
      <c r="M37" s="7"/>
      <c r="AA37" s="7"/>
    </row>
    <row r="38" spans="13:27">
      <c r="M38" s="7"/>
      <c r="AA38" s="7"/>
    </row>
    <row r="47" spans="13:27">
      <c r="M47" s="7"/>
      <c r="AA47" s="7"/>
    </row>
  </sheetData>
  <mergeCells count="14">
    <mergeCell ref="S23:T23"/>
    <mergeCell ref="E23:F23"/>
    <mergeCell ref="O1:AA1"/>
    <mergeCell ref="Q5:V5"/>
    <mergeCell ref="Q6:V6"/>
    <mergeCell ref="Q20:V20"/>
    <mergeCell ref="Q21:V21"/>
    <mergeCell ref="S8:T8"/>
    <mergeCell ref="C21:H21"/>
    <mergeCell ref="C5:H5"/>
    <mergeCell ref="C6:H6"/>
    <mergeCell ref="C20:H20"/>
    <mergeCell ref="A1:M1"/>
    <mergeCell ref="E8:F8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24:X25 W9:X10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B42"/>
  <sheetViews>
    <sheetView workbookViewId="0">
      <selection activeCell="A2" sqref="A2"/>
    </sheetView>
  </sheetViews>
  <sheetFormatPr defaultRowHeight="13.5"/>
  <cols>
    <col min="1" max="1" width="13.625" customWidth="1"/>
    <col min="2" max="2" width="6.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2" t="s">
        <v>671</v>
      </c>
      <c r="B3" s="689"/>
      <c r="C3" s="689"/>
      <c r="D3" s="689"/>
      <c r="J3" s="20" t="s">
        <v>591</v>
      </c>
      <c r="K3" s="20" t="s">
        <v>592</v>
      </c>
      <c r="O3" s="380" t="s">
        <v>671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58"/>
      <c r="J4" s="85">
        <v>675</v>
      </c>
      <c r="K4" s="85">
        <v>670</v>
      </c>
      <c r="P4" s="391"/>
      <c r="X4" s="85">
        <v>675</v>
      </c>
      <c r="Y4" s="85">
        <v>670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58"/>
      <c r="C6" s="637">
        <v>676</v>
      </c>
      <c r="D6" s="638"/>
      <c r="E6" s="638"/>
      <c r="F6" s="638"/>
      <c r="G6" s="638"/>
      <c r="H6" s="639"/>
      <c r="I6" s="172">
        <v>2.12</v>
      </c>
      <c r="J6" s="172">
        <v>1.75</v>
      </c>
      <c r="K6" s="250">
        <f>(FIXED(1/J6,3))*100</f>
        <v>57.099999999999994</v>
      </c>
      <c r="L6" s="103">
        <v>60</v>
      </c>
      <c r="P6" s="391"/>
      <c r="Q6" s="637">
        <v>676</v>
      </c>
      <c r="R6" s="638"/>
      <c r="S6" s="638"/>
      <c r="T6" s="638"/>
      <c r="U6" s="638"/>
      <c r="V6" s="639"/>
      <c r="W6" s="172">
        <v>2.12</v>
      </c>
      <c r="X6" s="172">
        <v>1.75</v>
      </c>
      <c r="Y6" s="250">
        <f>(FIXED(1/X6,3))*100</f>
        <v>57.099999999999994</v>
      </c>
      <c r="Z6" s="103">
        <v>60</v>
      </c>
    </row>
    <row r="7" spans="1:28" ht="21.75" customHeight="1">
      <c r="E7" s="554" t="s">
        <v>78</v>
      </c>
      <c r="F7" s="554" t="s">
        <v>79</v>
      </c>
      <c r="J7" s="19"/>
      <c r="K7" s="19"/>
      <c r="S7" s="375" t="s">
        <v>78</v>
      </c>
      <c r="T7" s="375" t="s">
        <v>79</v>
      </c>
      <c r="X7" s="19"/>
      <c r="Y7" s="19"/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6" t="s">
        <v>88</v>
      </c>
      <c r="K8" s="556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243" t="s">
        <v>88</v>
      </c>
      <c r="Y8" s="243" t="s">
        <v>318</v>
      </c>
      <c r="Z8" s="379" t="s">
        <v>319</v>
      </c>
      <c r="AA8" s="379" t="s">
        <v>645</v>
      </c>
    </row>
    <row r="9" spans="1:28" ht="20.100000000000001" customHeight="1">
      <c r="A9" s="167" t="s">
        <v>128</v>
      </c>
      <c r="B9" s="177">
        <v>240</v>
      </c>
      <c r="C9" s="118">
        <v>69</v>
      </c>
      <c r="D9" s="118">
        <v>63</v>
      </c>
      <c r="E9" s="118">
        <v>8</v>
      </c>
      <c r="F9" s="118">
        <v>38</v>
      </c>
      <c r="G9" s="118">
        <v>63</v>
      </c>
      <c r="H9" s="118">
        <v>56</v>
      </c>
      <c r="I9" s="119">
        <f>C9+D9+E9+F9</f>
        <v>178</v>
      </c>
      <c r="J9" s="119">
        <f>G9+H9+I9</f>
        <v>297</v>
      </c>
      <c r="K9" s="119">
        <f>SUM(J9*1.4+B9)</f>
        <v>655.8</v>
      </c>
      <c r="L9" s="119">
        <f>NORMSDIST((C$6-K9)/L$6)*100</f>
        <v>63.181590298390013</v>
      </c>
      <c r="M9" s="120" t="s">
        <v>345</v>
      </c>
      <c r="O9" s="167" t="s">
        <v>128</v>
      </c>
      <c r="P9" s="177">
        <v>240</v>
      </c>
      <c r="Q9" s="118">
        <v>69</v>
      </c>
      <c r="R9" s="118">
        <v>63</v>
      </c>
      <c r="S9" s="118">
        <v>8</v>
      </c>
      <c r="T9" s="118">
        <v>38</v>
      </c>
      <c r="U9" s="118">
        <v>63</v>
      </c>
      <c r="V9" s="118">
        <v>56</v>
      </c>
      <c r="W9" s="119">
        <f>Q9+R9+S9+T9</f>
        <v>178</v>
      </c>
      <c r="X9" s="119">
        <f>U9+V9+W9</f>
        <v>297</v>
      </c>
      <c r="Y9" s="119">
        <f>SUM(X9*1.4+P9)</f>
        <v>655.8</v>
      </c>
      <c r="Z9" s="119">
        <f>NORMSDIST((Q$6-Y9)/Z$6)*100</f>
        <v>63.181590298390013</v>
      </c>
      <c r="AA9" s="120" t="s">
        <v>345</v>
      </c>
      <c r="AB9" s="23" t="s">
        <v>111</v>
      </c>
    </row>
    <row r="10" spans="1:28" ht="20.100000000000001" customHeight="1">
      <c r="A10" s="556"/>
      <c r="B10" s="241"/>
      <c r="C10" s="232"/>
      <c r="D10" s="232"/>
      <c r="E10" s="241"/>
      <c r="F10" s="232"/>
      <c r="G10" s="496"/>
      <c r="H10" s="496"/>
      <c r="I10" s="494">
        <f>C10+D10+E10+F10</f>
        <v>0</v>
      </c>
      <c r="J10" s="494">
        <f>G10+H10+I10</f>
        <v>0</v>
      </c>
      <c r="K10" s="494">
        <f>SUM(J10*1.4+B10)</f>
        <v>0</v>
      </c>
      <c r="L10" s="494">
        <f>NORMSDIST((C$6-K10)/L$6)*100</f>
        <v>100</v>
      </c>
      <c r="M10" s="556"/>
      <c r="O10" s="243"/>
      <c r="P10" s="241"/>
      <c r="Q10" s="232"/>
      <c r="R10" s="232"/>
      <c r="S10" s="241"/>
      <c r="T10" s="232"/>
      <c r="U10" s="230"/>
      <c r="V10" s="230"/>
      <c r="W10" s="228">
        <f>Q10+R10+S10+T10</f>
        <v>0</v>
      </c>
      <c r="X10" s="228">
        <f>U10+V10+W10</f>
        <v>0</v>
      </c>
      <c r="Y10" s="228">
        <f>SUM(X10*1.4+P10)</f>
        <v>0</v>
      </c>
      <c r="Z10" s="228">
        <f>NORMSDIST((Q$6-Y10)/Z$6)*100</f>
        <v>100</v>
      </c>
      <c r="AA10" s="243"/>
    </row>
    <row r="11" spans="1:28" ht="20.100000000000001" customHeight="1">
      <c r="A11" s="556"/>
      <c r="B11" s="494"/>
      <c r="C11" s="494"/>
      <c r="D11" s="494"/>
      <c r="E11" s="494"/>
      <c r="F11" s="494"/>
      <c r="G11" s="494"/>
      <c r="H11" s="494"/>
      <c r="I11" s="494">
        <f>C11+D11+E11+F11</f>
        <v>0</v>
      </c>
      <c r="J11" s="494">
        <f>G11+H11+I11</f>
        <v>0</v>
      </c>
      <c r="K11" s="494">
        <f>SUM(J11*1.4+B11)</f>
        <v>0</v>
      </c>
      <c r="L11" s="494">
        <f>NORMSDIST((C$6-K11)/L$6)*100</f>
        <v>100</v>
      </c>
      <c r="M11" s="556"/>
      <c r="O11" s="243"/>
      <c r="P11" s="228"/>
      <c r="Q11" s="228"/>
      <c r="R11" s="228"/>
      <c r="S11" s="228"/>
      <c r="T11" s="228"/>
      <c r="U11" s="228"/>
      <c r="V11" s="228"/>
      <c r="W11" s="228">
        <f>Q11+R11+S11+T11</f>
        <v>0</v>
      </c>
      <c r="X11" s="228">
        <f>U11+V11+W11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8" ht="20.100000000000001" customHeight="1">
      <c r="A12" s="556"/>
      <c r="B12" s="241"/>
      <c r="C12" s="232"/>
      <c r="D12" s="232"/>
      <c r="E12" s="241"/>
      <c r="F12" s="232"/>
      <c r="G12" s="496"/>
      <c r="H12" s="496"/>
      <c r="I12" s="494">
        <f>C12+D12+E12+F12</f>
        <v>0</v>
      </c>
      <c r="J12" s="494">
        <f>G12+H12+I12</f>
        <v>0</v>
      </c>
      <c r="K12" s="494">
        <f>SUM(J12*1.4+B12)</f>
        <v>0</v>
      </c>
      <c r="L12" s="494">
        <f>NORMSDIST((C$6-K12)/L$6)*100</f>
        <v>100</v>
      </c>
      <c r="M12" s="556"/>
      <c r="O12" s="243"/>
      <c r="P12" s="241"/>
      <c r="Q12" s="232"/>
      <c r="R12" s="232"/>
      <c r="S12" s="241"/>
      <c r="T12" s="232"/>
      <c r="U12" s="230"/>
      <c r="V12" s="230"/>
      <c r="W12" s="228">
        <f>Q12+R12+S12+T12</f>
        <v>0</v>
      </c>
      <c r="X12" s="228">
        <f>U12+V12+W12</f>
        <v>0</v>
      </c>
      <c r="Y12" s="228">
        <f>SUM(X12*1.4+P12)</f>
        <v>0</v>
      </c>
      <c r="Z12" s="228">
        <f>NORMSDIST((Q$6-Y12)/Z$6)*100</f>
        <v>100</v>
      </c>
      <c r="AA12" s="243"/>
    </row>
    <row r="13" spans="1:28" ht="20.100000000000001" customHeight="1">
      <c r="A13" s="556"/>
      <c r="B13" s="247"/>
      <c r="C13" s="247"/>
      <c r="D13" s="247"/>
      <c r="E13" s="494"/>
      <c r="F13" s="247"/>
      <c r="G13" s="248"/>
      <c r="H13" s="248"/>
      <c r="I13" s="494">
        <f>C13+D13+E13+F13</f>
        <v>0</v>
      </c>
      <c r="J13" s="494">
        <f>G13+H13+I13</f>
        <v>0</v>
      </c>
      <c r="K13" s="494">
        <f>SUM(J13*1.4+B13)</f>
        <v>0</v>
      </c>
      <c r="L13" s="494">
        <f>NORMSDIST((C$6-K13)/L$6)*100</f>
        <v>100</v>
      </c>
      <c r="M13" s="556"/>
      <c r="O13" s="243"/>
      <c r="P13" s="247"/>
      <c r="Q13" s="247"/>
      <c r="R13" s="247"/>
      <c r="S13" s="228"/>
      <c r="T13" s="247"/>
      <c r="U13" s="248"/>
      <c r="V13" s="248"/>
      <c r="W13" s="228">
        <f>Q13+R13+S13+T13</f>
        <v>0</v>
      </c>
      <c r="X13" s="228">
        <f>U13+V13+W13</f>
        <v>0</v>
      </c>
      <c r="Y13" s="228">
        <f>SUM(X13*1.4+P13)</f>
        <v>0</v>
      </c>
      <c r="Z13" s="228">
        <f>NORMSDIST((Q$6-Y13)/Z$6)*100</f>
        <v>100</v>
      </c>
      <c r="AA13" s="243"/>
    </row>
    <row r="14" spans="1:28" ht="20.100000000000001" customHeight="1">
      <c r="J14" s="19"/>
      <c r="K14" s="19"/>
      <c r="L14" s="552"/>
      <c r="X14" s="19"/>
      <c r="Y14" s="19"/>
      <c r="Z14" s="380"/>
    </row>
    <row r="15" spans="1:28" ht="18.75" customHeight="1">
      <c r="A15" s="552" t="s">
        <v>672</v>
      </c>
      <c r="B15" s="689"/>
      <c r="C15" s="689"/>
      <c r="D15" s="689"/>
      <c r="J15" s="49" t="s">
        <v>591</v>
      </c>
      <c r="K15" s="49" t="s">
        <v>592</v>
      </c>
      <c r="O15" s="380" t="s">
        <v>672</v>
      </c>
      <c r="P15" s="689"/>
      <c r="Q15" s="689"/>
      <c r="R15" s="689"/>
      <c r="X15" s="49" t="s">
        <v>591</v>
      </c>
      <c r="Y15" s="49" t="s">
        <v>592</v>
      </c>
    </row>
    <row r="16" spans="1:28" ht="18.75" customHeight="1">
      <c r="B16" s="558"/>
      <c r="J16" s="85"/>
      <c r="K16" s="85"/>
      <c r="P16" s="391"/>
      <c r="X16" s="85"/>
      <c r="Y16" s="85"/>
    </row>
    <row r="17" spans="1:28" ht="18.75" customHeight="1">
      <c r="B17" s="558"/>
      <c r="C17" s="666" t="s">
        <v>644</v>
      </c>
      <c r="D17" s="667"/>
      <c r="E17" s="667"/>
      <c r="F17" s="667"/>
      <c r="G17" s="667"/>
      <c r="H17" s="668"/>
      <c r="I17" s="553" t="s">
        <v>571</v>
      </c>
      <c r="J17" s="553" t="s">
        <v>572</v>
      </c>
      <c r="K17" s="553" t="s">
        <v>643</v>
      </c>
      <c r="L17" s="556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58"/>
      <c r="C18" s="637"/>
      <c r="D18" s="638"/>
      <c r="E18" s="638"/>
      <c r="F18" s="638"/>
      <c r="G18" s="638"/>
      <c r="H18" s="639"/>
      <c r="I18" s="172"/>
      <c r="J18" s="172"/>
      <c r="K18" s="250"/>
      <c r="L18" s="103">
        <v>60</v>
      </c>
      <c r="P18" s="391"/>
      <c r="Q18" s="637"/>
      <c r="R18" s="638"/>
      <c r="S18" s="638"/>
      <c r="T18" s="638"/>
      <c r="U18" s="638"/>
      <c r="V18" s="639"/>
      <c r="W18" s="172"/>
      <c r="X18" s="172"/>
      <c r="Y18" s="250"/>
      <c r="Z18" s="103">
        <v>60</v>
      </c>
    </row>
    <row r="19" spans="1:28" ht="21.75" customHeight="1">
      <c r="E19" s="554" t="s">
        <v>78</v>
      </c>
      <c r="F19" s="554" t="s">
        <v>79</v>
      </c>
      <c r="S19" s="375" t="s">
        <v>78</v>
      </c>
      <c r="T19" s="375" t="s">
        <v>79</v>
      </c>
    </row>
    <row r="20" spans="1:28" ht="20.100000000000001" customHeight="1">
      <c r="A20" s="553" t="s">
        <v>80</v>
      </c>
      <c r="B20" s="553" t="s">
        <v>81</v>
      </c>
      <c r="C20" s="553" t="s">
        <v>82</v>
      </c>
      <c r="D20" s="553" t="s">
        <v>83</v>
      </c>
      <c r="E20" s="626" t="s">
        <v>84</v>
      </c>
      <c r="F20" s="627"/>
      <c r="G20" s="553" t="s">
        <v>85</v>
      </c>
      <c r="H20" s="553" t="s">
        <v>86</v>
      </c>
      <c r="I20" s="553" t="s">
        <v>87</v>
      </c>
      <c r="J20" s="553" t="s">
        <v>88</v>
      </c>
      <c r="K20" s="553" t="s">
        <v>318</v>
      </c>
      <c r="L20" s="553" t="s">
        <v>319</v>
      </c>
      <c r="M20" s="553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556"/>
      <c r="B21" s="241"/>
      <c r="C21" s="241"/>
      <c r="D21" s="241"/>
      <c r="E21" s="241"/>
      <c r="F21" s="241"/>
      <c r="G21" s="241"/>
      <c r="H21" s="241"/>
      <c r="I21" s="494">
        <f>SUM(C21:F21)</f>
        <v>0</v>
      </c>
      <c r="J21" s="494">
        <f>SUM(C21:H21)</f>
        <v>0</v>
      </c>
      <c r="K21" s="494">
        <f>SUM(J21*1.4+B21)</f>
        <v>0</v>
      </c>
      <c r="L21" s="496">
        <f>NORMSDIST((C$18-K21)/L$18)*100</f>
        <v>50</v>
      </c>
      <c r="M21" s="556" t="s">
        <v>338</v>
      </c>
      <c r="N21" s="19"/>
      <c r="O21" s="243"/>
      <c r="P21" s="241"/>
      <c r="Q21" s="241"/>
      <c r="R21" s="241"/>
      <c r="S21" s="241"/>
      <c r="T21" s="241"/>
      <c r="U21" s="241"/>
      <c r="V21" s="241"/>
      <c r="W21" s="228">
        <f>SUM(Q21:T21)</f>
        <v>0</v>
      </c>
      <c r="X21" s="228">
        <f>SUM(Q21:V21)</f>
        <v>0</v>
      </c>
      <c r="Y21" s="228">
        <f>SUM(X21*1.4+P21)</f>
        <v>0</v>
      </c>
      <c r="Z21" s="230">
        <f>NORMSDIST((Q$18-Y21)/Z$18)*100</f>
        <v>50</v>
      </c>
      <c r="AA21" s="243" t="s">
        <v>338</v>
      </c>
      <c r="AB21" s="109"/>
    </row>
    <row r="22" spans="1:28" ht="20.100000000000001" customHeight="1">
      <c r="A22" s="52"/>
      <c r="B22" s="494"/>
      <c r="C22" s="494"/>
      <c r="D22" s="494"/>
      <c r="E22" s="494"/>
      <c r="F22" s="494"/>
      <c r="G22" s="494"/>
      <c r="H22" s="494"/>
      <c r="I22" s="494">
        <f>SUM(C22:F22)</f>
        <v>0</v>
      </c>
      <c r="J22" s="494">
        <f>SUM(C22:H22)</f>
        <v>0</v>
      </c>
      <c r="K22" s="494">
        <f>SUM(J22*1.4+B22)</f>
        <v>0</v>
      </c>
      <c r="L22" s="496">
        <f>NORMSDIST((C$18-K22)/L$18)*100</f>
        <v>50</v>
      </c>
      <c r="M22" s="556"/>
      <c r="N22" s="19"/>
      <c r="O22" s="52"/>
      <c r="P22" s="228"/>
      <c r="Q22" s="228"/>
      <c r="R22" s="228"/>
      <c r="S22" s="228"/>
      <c r="T22" s="228"/>
      <c r="U22" s="228"/>
      <c r="V22" s="228"/>
      <c r="W22" s="228">
        <f>SUM(Q22:T22)</f>
        <v>0</v>
      </c>
      <c r="X22" s="228">
        <f>SUM(Q22:V22)</f>
        <v>0</v>
      </c>
      <c r="Y22" s="228">
        <f>SUM(X22*1.4+P22)</f>
        <v>0</v>
      </c>
      <c r="Z22" s="230">
        <f>NORMSDIST((Q$18-Y22)/Z$18)*100</f>
        <v>50</v>
      </c>
      <c r="AA22" s="243"/>
      <c r="AB22" s="109"/>
    </row>
    <row r="23" spans="1:28" ht="20.100000000000001" customHeight="1">
      <c r="A23" s="52"/>
      <c r="B23" s="494"/>
      <c r="C23" s="494"/>
      <c r="D23" s="494"/>
      <c r="E23" s="494"/>
      <c r="F23" s="494"/>
      <c r="G23" s="494"/>
      <c r="H23" s="494"/>
      <c r="I23" s="494">
        <f>SUM(C23:F23)</f>
        <v>0</v>
      </c>
      <c r="J23" s="494">
        <f>SUM(C23:H23)</f>
        <v>0</v>
      </c>
      <c r="K23" s="494">
        <f>SUM(J23*1.4+B23)</f>
        <v>0</v>
      </c>
      <c r="L23" s="496">
        <f>NORMSDIST((C$18-K23)/L$18)*100</f>
        <v>50</v>
      </c>
      <c r="M23" s="556"/>
      <c r="N23" s="19"/>
      <c r="O23" s="52"/>
      <c r="P23" s="228"/>
      <c r="Q23" s="228"/>
      <c r="R23" s="228"/>
      <c r="S23" s="228"/>
      <c r="T23" s="228"/>
      <c r="U23" s="228"/>
      <c r="V23" s="228"/>
      <c r="W23" s="228">
        <f>SUM(Q23:T23)</f>
        <v>0</v>
      </c>
      <c r="X23" s="228">
        <f>SUM(Q23:V23)</f>
        <v>0</v>
      </c>
      <c r="Y23" s="228">
        <f>SUM(X23*1.4+P23)</f>
        <v>0</v>
      </c>
      <c r="Z23" s="230">
        <f>NORMSDIST((Q$18-Y23)/Z$18)*100</f>
        <v>50</v>
      </c>
      <c r="AA23" s="243"/>
      <c r="AB23" s="109"/>
    </row>
    <row r="24" spans="1:28" ht="20.100000000000001" customHeight="1">
      <c r="A24" s="52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6">
        <f>NORMSDIST((C$18-K24)/L$18)*100</f>
        <v>50</v>
      </c>
      <c r="M24" s="556"/>
      <c r="N24" s="19"/>
      <c r="O24" s="52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30">
        <f>NORMSDIST((Q$18-Y24)/Z$18)*100</f>
        <v>50</v>
      </c>
      <c r="AA24" s="243"/>
      <c r="AB24" s="109"/>
    </row>
    <row r="25" spans="1:28" ht="20.100000000000001" customHeight="1">
      <c r="A25" s="52"/>
      <c r="B25" s="494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6">
        <f>NORMSDIST((C$18-K25)/L$18)*100</f>
        <v>50</v>
      </c>
      <c r="M25" s="556"/>
      <c r="N25" s="19"/>
      <c r="O25" s="52"/>
      <c r="P25" s="228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30">
        <f>NORMSDIST((Q$18-Y25)/Z$18)*100</f>
        <v>50</v>
      </c>
      <c r="AA25" s="243"/>
      <c r="AB25" s="109"/>
    </row>
    <row r="26" spans="1:28" ht="20.100000000000001" customHeight="1">
      <c r="B26" s="391"/>
      <c r="L26" s="391"/>
      <c r="P26" s="391"/>
      <c r="Z26" s="391"/>
    </row>
    <row r="27" spans="1:28" ht="20.100000000000001" customHeight="1">
      <c r="B27" s="391"/>
      <c r="L27" s="391"/>
      <c r="P27" s="391"/>
      <c r="Z27" s="391"/>
    </row>
    <row r="32" spans="1:28">
      <c r="M32" s="7"/>
      <c r="AA32" s="7"/>
    </row>
    <row r="33" spans="13:27">
      <c r="M33" s="7"/>
      <c r="AA33" s="7"/>
    </row>
    <row r="42" spans="13:27">
      <c r="M42" s="7"/>
      <c r="AA42" s="7"/>
    </row>
  </sheetData>
  <mergeCells count="18">
    <mergeCell ref="C17:H17"/>
    <mergeCell ref="Q17:V17"/>
    <mergeCell ref="C18:H18"/>
    <mergeCell ref="Q18:V18"/>
    <mergeCell ref="E20:F20"/>
    <mergeCell ref="S20:T20"/>
    <mergeCell ref="C6:H6"/>
    <mergeCell ref="Q6:V6"/>
    <mergeCell ref="E8:F8"/>
    <mergeCell ref="S8:T8"/>
    <mergeCell ref="B15:D15"/>
    <mergeCell ref="P15:R15"/>
    <mergeCell ref="A1:M1"/>
    <mergeCell ref="O1:AA1"/>
    <mergeCell ref="B3:D3"/>
    <mergeCell ref="P3:R3"/>
    <mergeCell ref="C5:H5"/>
    <mergeCell ref="Q5:V5"/>
  </mergeCells>
  <phoneticPr fontId="9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B42"/>
  <sheetViews>
    <sheetView workbookViewId="0">
      <selection activeCell="A2" sqref="A2"/>
    </sheetView>
  </sheetViews>
  <sheetFormatPr defaultRowHeight="13.5"/>
  <cols>
    <col min="1" max="1" width="13.625" customWidth="1"/>
    <col min="2" max="2" width="6.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52" t="s">
        <v>673</v>
      </c>
      <c r="B3" s="689"/>
      <c r="C3" s="689"/>
      <c r="D3" s="689"/>
      <c r="J3" s="20" t="s">
        <v>591</v>
      </c>
      <c r="K3" s="20" t="s">
        <v>592</v>
      </c>
      <c r="O3" s="380" t="s">
        <v>673</v>
      </c>
      <c r="P3" s="689"/>
      <c r="Q3" s="689"/>
      <c r="R3" s="689"/>
      <c r="X3" s="20" t="s">
        <v>591</v>
      </c>
      <c r="Y3" s="20" t="s">
        <v>592</v>
      </c>
    </row>
    <row r="4" spans="1:27" ht="18.75" customHeight="1">
      <c r="B4" s="558"/>
      <c r="J4" s="85"/>
      <c r="K4" s="85"/>
      <c r="P4" s="391"/>
      <c r="X4" s="85"/>
      <c r="Y4" s="85"/>
    </row>
    <row r="5" spans="1:27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6" t="s">
        <v>572</v>
      </c>
      <c r="K5" s="556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243" t="s">
        <v>572</v>
      </c>
      <c r="Y5" s="243" t="s">
        <v>643</v>
      </c>
      <c r="Z5" s="243" t="s">
        <v>328</v>
      </c>
    </row>
    <row r="6" spans="1:27" ht="18.75" customHeight="1">
      <c r="B6" s="558"/>
      <c r="C6" s="637"/>
      <c r="D6" s="638"/>
      <c r="E6" s="638"/>
      <c r="F6" s="638"/>
      <c r="G6" s="638"/>
      <c r="H6" s="639"/>
      <c r="I6" s="172"/>
      <c r="J6" s="172"/>
      <c r="K6" s="250" t="e">
        <f>(FIXED(1/J6,3))*100</f>
        <v>#DIV/0!</v>
      </c>
      <c r="L6" s="103">
        <v>60</v>
      </c>
      <c r="P6" s="391"/>
      <c r="Q6" s="637"/>
      <c r="R6" s="638"/>
      <c r="S6" s="638"/>
      <c r="T6" s="638"/>
      <c r="U6" s="638"/>
      <c r="V6" s="639"/>
      <c r="W6" s="172"/>
      <c r="X6" s="172"/>
      <c r="Y6" s="250" t="e">
        <f>(FIXED(1/X6,3))*100</f>
        <v>#DIV/0!</v>
      </c>
      <c r="Z6" s="103">
        <v>60</v>
      </c>
    </row>
    <row r="7" spans="1:27" ht="21.75" customHeight="1">
      <c r="E7" s="554" t="s">
        <v>78</v>
      </c>
      <c r="F7" s="554" t="s">
        <v>79</v>
      </c>
      <c r="J7" s="19"/>
      <c r="K7" s="19"/>
      <c r="S7" s="375" t="s">
        <v>78</v>
      </c>
      <c r="T7" s="375" t="s">
        <v>79</v>
      </c>
      <c r="X7" s="19"/>
      <c r="Y7" s="19"/>
    </row>
    <row r="8" spans="1:27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6" t="s">
        <v>88</v>
      </c>
      <c r="K8" s="556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243" t="s">
        <v>88</v>
      </c>
      <c r="Y8" s="243" t="s">
        <v>318</v>
      </c>
      <c r="Z8" s="379" t="s">
        <v>319</v>
      </c>
      <c r="AA8" s="379" t="s">
        <v>645</v>
      </c>
    </row>
    <row r="9" spans="1:27" ht="20.100000000000001" customHeight="1">
      <c r="A9" s="556"/>
      <c r="B9" s="241"/>
      <c r="C9" s="232"/>
      <c r="D9" s="232"/>
      <c r="E9" s="241"/>
      <c r="F9" s="232"/>
      <c r="G9" s="496"/>
      <c r="H9" s="496"/>
      <c r="I9" s="494">
        <f>C9+D9+E9+F9</f>
        <v>0</v>
      </c>
      <c r="J9" s="494">
        <f>G9+H9+I9</f>
        <v>0</v>
      </c>
      <c r="K9" s="494">
        <f>SUM(J9*1.4+B9)</f>
        <v>0</v>
      </c>
      <c r="L9" s="494">
        <f>NORMSDIST((C$6-K9)/L$6)*100</f>
        <v>50</v>
      </c>
      <c r="M9" s="556"/>
      <c r="O9" s="243"/>
      <c r="P9" s="241"/>
      <c r="Q9" s="232"/>
      <c r="R9" s="232"/>
      <c r="S9" s="241"/>
      <c r="T9" s="232"/>
      <c r="U9" s="230"/>
      <c r="V9" s="230"/>
      <c r="W9" s="228">
        <f>Q9+R9+S9+T9</f>
        <v>0</v>
      </c>
      <c r="X9" s="228">
        <f>U9+V9+W9</f>
        <v>0</v>
      </c>
      <c r="Y9" s="228">
        <f>SUM(X9*1.4+P9)</f>
        <v>0</v>
      </c>
      <c r="Z9" s="228">
        <f>NORMSDIST((Q$6-Y9)/Z$6)*100</f>
        <v>50</v>
      </c>
      <c r="AA9" s="243"/>
    </row>
    <row r="10" spans="1:27" ht="20.100000000000001" customHeight="1">
      <c r="A10" s="556"/>
      <c r="B10" s="241"/>
      <c r="C10" s="232"/>
      <c r="D10" s="232"/>
      <c r="E10" s="241"/>
      <c r="F10" s="232"/>
      <c r="G10" s="496"/>
      <c r="H10" s="496"/>
      <c r="I10" s="494">
        <f>C10+D10+E10+F10</f>
        <v>0</v>
      </c>
      <c r="J10" s="494">
        <f>G10+H10+I10</f>
        <v>0</v>
      </c>
      <c r="K10" s="494">
        <f>SUM(J10*1.4+B10)</f>
        <v>0</v>
      </c>
      <c r="L10" s="494">
        <f>NORMSDIST((C$6-K10)/L$6)*100</f>
        <v>50</v>
      </c>
      <c r="M10" s="556" t="s">
        <v>338</v>
      </c>
      <c r="O10" s="243"/>
      <c r="P10" s="241"/>
      <c r="Q10" s="232"/>
      <c r="R10" s="232"/>
      <c r="S10" s="241"/>
      <c r="T10" s="232"/>
      <c r="U10" s="230"/>
      <c r="V10" s="230"/>
      <c r="W10" s="228">
        <f>Q10+R10+S10+T10</f>
        <v>0</v>
      </c>
      <c r="X10" s="228">
        <f>U10+V10+W10</f>
        <v>0</v>
      </c>
      <c r="Y10" s="228">
        <f>SUM(X10*1.4+P10)</f>
        <v>0</v>
      </c>
      <c r="Z10" s="228">
        <f>NORMSDIST((Q$6-Y10)/Z$6)*100</f>
        <v>50</v>
      </c>
      <c r="AA10" s="243" t="s">
        <v>338</v>
      </c>
    </row>
    <row r="11" spans="1:27" ht="20.100000000000001" customHeight="1">
      <c r="A11" s="556"/>
      <c r="B11" s="494"/>
      <c r="C11" s="494"/>
      <c r="D11" s="494"/>
      <c r="E11" s="494"/>
      <c r="F11" s="494"/>
      <c r="G11" s="494"/>
      <c r="H11" s="494"/>
      <c r="I11" s="494">
        <f>C11+D11+E11+F11</f>
        <v>0</v>
      </c>
      <c r="J11" s="494">
        <f>G11+H11+I11</f>
        <v>0</v>
      </c>
      <c r="K11" s="494">
        <f>SUM(J11*1.4+B11)</f>
        <v>0</v>
      </c>
      <c r="L11" s="494">
        <f>NORMSDIST((C$6-K11)/L$6)*100</f>
        <v>50</v>
      </c>
      <c r="M11" s="556" t="s">
        <v>338</v>
      </c>
      <c r="O11" s="243"/>
      <c r="P11" s="228"/>
      <c r="Q11" s="228"/>
      <c r="R11" s="228"/>
      <c r="S11" s="228"/>
      <c r="T11" s="228"/>
      <c r="U11" s="228"/>
      <c r="V11" s="228"/>
      <c r="W11" s="228">
        <f>Q11+R11+S11+T11</f>
        <v>0</v>
      </c>
      <c r="X11" s="228">
        <f>U11+V11+W11</f>
        <v>0</v>
      </c>
      <c r="Y11" s="228">
        <f>SUM(X11*1.4+P11)</f>
        <v>0</v>
      </c>
      <c r="Z11" s="228">
        <f>NORMSDIST((Q$6-Y11)/Z$6)*100</f>
        <v>50</v>
      </c>
      <c r="AA11" s="243" t="s">
        <v>338</v>
      </c>
    </row>
    <row r="12" spans="1:27" ht="20.100000000000001" customHeight="1">
      <c r="A12" s="556"/>
      <c r="B12" s="241"/>
      <c r="C12" s="232"/>
      <c r="D12" s="232"/>
      <c r="E12" s="241"/>
      <c r="F12" s="232"/>
      <c r="G12" s="496"/>
      <c r="H12" s="496"/>
      <c r="I12" s="494">
        <f>C12+D12+E12+F12</f>
        <v>0</v>
      </c>
      <c r="J12" s="494">
        <f>G12+H12+I12</f>
        <v>0</v>
      </c>
      <c r="K12" s="494">
        <f>SUM(J12*1.4+B12)</f>
        <v>0</v>
      </c>
      <c r="L12" s="494">
        <f>NORMSDIST((C$6-K12)/L$6)*100</f>
        <v>50</v>
      </c>
      <c r="M12" s="556"/>
      <c r="O12" s="243"/>
      <c r="P12" s="241"/>
      <c r="Q12" s="232"/>
      <c r="R12" s="232"/>
      <c r="S12" s="241"/>
      <c r="T12" s="232"/>
      <c r="U12" s="230"/>
      <c r="V12" s="230"/>
      <c r="W12" s="228">
        <f>Q12+R12+S12+T12</f>
        <v>0</v>
      </c>
      <c r="X12" s="228">
        <f>U12+V12+W12</f>
        <v>0</v>
      </c>
      <c r="Y12" s="228">
        <f>SUM(X12*1.4+P12)</f>
        <v>0</v>
      </c>
      <c r="Z12" s="228">
        <f>NORMSDIST((Q$6-Y12)/Z$6)*100</f>
        <v>50</v>
      </c>
      <c r="AA12" s="243"/>
    </row>
    <row r="13" spans="1:27" ht="20.100000000000001" customHeight="1">
      <c r="A13" s="556"/>
      <c r="B13" s="247"/>
      <c r="C13" s="247"/>
      <c r="D13" s="247"/>
      <c r="E13" s="494"/>
      <c r="F13" s="247"/>
      <c r="G13" s="248"/>
      <c r="H13" s="248"/>
      <c r="I13" s="494">
        <f>C13+D13+E13+F13</f>
        <v>0</v>
      </c>
      <c r="J13" s="494">
        <f>G13+H13+I13</f>
        <v>0</v>
      </c>
      <c r="K13" s="494">
        <f>SUM(J13*1.4+B13)</f>
        <v>0</v>
      </c>
      <c r="L13" s="494">
        <f>NORMSDIST((C$6-K13)/L$6)*100</f>
        <v>50</v>
      </c>
      <c r="M13" s="556" t="s">
        <v>338</v>
      </c>
      <c r="O13" s="243"/>
      <c r="P13" s="247"/>
      <c r="Q13" s="247"/>
      <c r="R13" s="247"/>
      <c r="S13" s="228"/>
      <c r="T13" s="247"/>
      <c r="U13" s="248"/>
      <c r="V13" s="248"/>
      <c r="W13" s="228">
        <f>Q13+R13+S13+T13</f>
        <v>0</v>
      </c>
      <c r="X13" s="228">
        <f>U13+V13+W13</f>
        <v>0</v>
      </c>
      <c r="Y13" s="228">
        <f>SUM(X13*1.4+P13)</f>
        <v>0</v>
      </c>
      <c r="Z13" s="228">
        <f>NORMSDIST((Q$6-Y13)/Z$6)*100</f>
        <v>50</v>
      </c>
      <c r="AA13" s="243" t="s">
        <v>338</v>
      </c>
    </row>
    <row r="14" spans="1:27" ht="20.100000000000001" customHeight="1">
      <c r="J14" s="19"/>
      <c r="K14" s="19"/>
      <c r="L14" s="552"/>
      <c r="X14" s="19"/>
      <c r="Y14" s="19"/>
      <c r="Z14" s="380"/>
    </row>
    <row r="15" spans="1:27" ht="18.75" customHeight="1">
      <c r="A15" s="552" t="s">
        <v>674</v>
      </c>
      <c r="B15" s="689"/>
      <c r="C15" s="689"/>
      <c r="D15" s="689"/>
      <c r="J15" s="49" t="s">
        <v>591</v>
      </c>
      <c r="K15" s="49" t="s">
        <v>592</v>
      </c>
      <c r="O15" s="380" t="s">
        <v>674</v>
      </c>
      <c r="P15" s="689"/>
      <c r="Q15" s="689"/>
      <c r="R15" s="689"/>
      <c r="X15" s="49" t="s">
        <v>591</v>
      </c>
      <c r="Y15" s="49" t="s">
        <v>592</v>
      </c>
    </row>
    <row r="16" spans="1:27" ht="18.75" customHeight="1">
      <c r="B16" s="558"/>
      <c r="J16" s="85">
        <v>580</v>
      </c>
      <c r="K16" s="85">
        <v>590</v>
      </c>
      <c r="P16" s="391"/>
      <c r="X16" s="85">
        <v>580</v>
      </c>
      <c r="Y16" s="85">
        <v>590</v>
      </c>
    </row>
    <row r="17" spans="1:28" ht="18.75" customHeight="1">
      <c r="B17" s="558"/>
      <c r="C17" s="666" t="s">
        <v>644</v>
      </c>
      <c r="D17" s="667"/>
      <c r="E17" s="667"/>
      <c r="F17" s="667"/>
      <c r="G17" s="667"/>
      <c r="H17" s="668"/>
      <c r="I17" s="553" t="s">
        <v>571</v>
      </c>
      <c r="J17" s="553" t="s">
        <v>572</v>
      </c>
      <c r="K17" s="553" t="s">
        <v>643</v>
      </c>
      <c r="L17" s="556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58"/>
      <c r="C18" s="637">
        <v>603</v>
      </c>
      <c r="D18" s="638"/>
      <c r="E18" s="638"/>
      <c r="F18" s="638"/>
      <c r="G18" s="638"/>
      <c r="H18" s="639"/>
      <c r="I18" s="172">
        <v>1.96</v>
      </c>
      <c r="J18" s="172">
        <v>1.65</v>
      </c>
      <c r="K18" s="250">
        <f>(FIXED(1/J18,3))*100</f>
        <v>60.6</v>
      </c>
      <c r="L18" s="103">
        <v>60</v>
      </c>
      <c r="P18" s="391"/>
      <c r="Q18" s="637">
        <v>603</v>
      </c>
      <c r="R18" s="638"/>
      <c r="S18" s="638"/>
      <c r="T18" s="638"/>
      <c r="U18" s="638"/>
      <c r="V18" s="639"/>
      <c r="W18" s="172">
        <v>1.96</v>
      </c>
      <c r="X18" s="172">
        <v>1.65</v>
      </c>
      <c r="Y18" s="250">
        <f>(FIXED(1/X18,3))*100</f>
        <v>60.6</v>
      </c>
      <c r="Z18" s="103">
        <v>60</v>
      </c>
    </row>
    <row r="19" spans="1:28" ht="21.75" customHeight="1">
      <c r="E19" s="554" t="s">
        <v>78</v>
      </c>
      <c r="F19" s="554" t="s">
        <v>79</v>
      </c>
      <c r="S19" s="375" t="s">
        <v>78</v>
      </c>
      <c r="T19" s="375" t="s">
        <v>79</v>
      </c>
    </row>
    <row r="20" spans="1:28" ht="20.100000000000001" customHeight="1">
      <c r="A20" s="553" t="s">
        <v>80</v>
      </c>
      <c r="B20" s="553" t="s">
        <v>81</v>
      </c>
      <c r="C20" s="553" t="s">
        <v>82</v>
      </c>
      <c r="D20" s="553" t="s">
        <v>83</v>
      </c>
      <c r="E20" s="626" t="s">
        <v>84</v>
      </c>
      <c r="F20" s="627"/>
      <c r="G20" s="553" t="s">
        <v>85</v>
      </c>
      <c r="H20" s="553" t="s">
        <v>86</v>
      </c>
      <c r="I20" s="553" t="s">
        <v>87</v>
      </c>
      <c r="J20" s="553" t="s">
        <v>88</v>
      </c>
      <c r="K20" s="553" t="s">
        <v>318</v>
      </c>
      <c r="L20" s="553" t="s">
        <v>319</v>
      </c>
      <c r="M20" s="553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52"/>
      <c r="B21" s="494"/>
      <c r="C21" s="494"/>
      <c r="D21" s="494"/>
      <c r="E21" s="494"/>
      <c r="F21" s="494"/>
      <c r="G21" s="494"/>
      <c r="H21" s="494"/>
      <c r="I21" s="494">
        <f>SUM(C21:F21)</f>
        <v>0</v>
      </c>
      <c r="J21" s="103">
        <f>SUM(C21:H21)</f>
        <v>0</v>
      </c>
      <c r="K21" s="494">
        <f>SUM(J21*1.4+B21)</f>
        <v>0</v>
      </c>
      <c r="L21" s="496">
        <f>NORMSDIST((C$18-K21)/L$18)*100</f>
        <v>100</v>
      </c>
      <c r="M21" s="556" t="s">
        <v>349</v>
      </c>
      <c r="N21" s="19"/>
      <c r="O21" s="52"/>
      <c r="P21" s="228"/>
      <c r="Q21" s="228"/>
      <c r="R21" s="228"/>
      <c r="S21" s="228"/>
      <c r="T21" s="228"/>
      <c r="U21" s="228"/>
      <c r="V21" s="228"/>
      <c r="W21" s="228">
        <f>SUM(Q21:T21)</f>
        <v>0</v>
      </c>
      <c r="X21" s="103">
        <f>SUM(Q21:V21)</f>
        <v>0</v>
      </c>
      <c r="Y21" s="228">
        <f>SUM(X21*1.4+P21)</f>
        <v>0</v>
      </c>
      <c r="Z21" s="230">
        <f>NORMSDIST((Q$18-Y21)/Z$18)*100</f>
        <v>100</v>
      </c>
      <c r="AA21" s="243" t="s">
        <v>349</v>
      </c>
      <c r="AB21" s="272" t="s">
        <v>656</v>
      </c>
    </row>
    <row r="22" spans="1:28" ht="20.100000000000001" customHeight="1">
      <c r="A22" s="52"/>
      <c r="B22" s="494"/>
      <c r="C22" s="494"/>
      <c r="D22" s="494"/>
      <c r="E22" s="494"/>
      <c r="F22" s="494"/>
      <c r="G22" s="494"/>
      <c r="H22" s="494"/>
      <c r="I22" s="494">
        <f>SUM(C22:F22)</f>
        <v>0</v>
      </c>
      <c r="J22" s="494">
        <f>SUM(C22:H22)</f>
        <v>0</v>
      </c>
      <c r="K22" s="494">
        <f>SUM(J22*1.4+B22)</f>
        <v>0</v>
      </c>
      <c r="L22" s="496">
        <f>NORMSDIST((C$18-K22)/L$18)*100</f>
        <v>100</v>
      </c>
      <c r="M22" s="556"/>
      <c r="N22" s="19"/>
      <c r="O22" s="52"/>
      <c r="P22" s="228"/>
      <c r="Q22" s="228"/>
      <c r="R22" s="228"/>
      <c r="S22" s="228"/>
      <c r="T22" s="228"/>
      <c r="U22" s="228"/>
      <c r="V22" s="228"/>
      <c r="W22" s="228">
        <f>SUM(Q22:T22)</f>
        <v>0</v>
      </c>
      <c r="X22" s="228">
        <f>SUM(Q22:V22)</f>
        <v>0</v>
      </c>
      <c r="Y22" s="228">
        <f>SUM(X22*1.4+P22)</f>
        <v>0</v>
      </c>
      <c r="Z22" s="230">
        <f>NORMSDIST((Q$18-Y22)/Z$18)*100</f>
        <v>100</v>
      </c>
      <c r="AA22" s="243"/>
      <c r="AB22" s="109"/>
    </row>
    <row r="23" spans="1:28" ht="20.100000000000001" customHeight="1">
      <c r="A23" s="52"/>
      <c r="B23" s="494"/>
      <c r="C23" s="494"/>
      <c r="D23" s="494"/>
      <c r="E23" s="494"/>
      <c r="F23" s="494"/>
      <c r="G23" s="494"/>
      <c r="H23" s="494"/>
      <c r="I23" s="494">
        <f>SUM(C23:F23)</f>
        <v>0</v>
      </c>
      <c r="J23" s="494">
        <f>SUM(C23:H23)</f>
        <v>0</v>
      </c>
      <c r="K23" s="494">
        <f>SUM(J23*1.4+B23)</f>
        <v>0</v>
      </c>
      <c r="L23" s="496">
        <f>NORMSDIST((C$18-K23)/L$18)*100</f>
        <v>100</v>
      </c>
      <c r="M23" s="556"/>
      <c r="N23" s="19"/>
      <c r="O23" s="52"/>
      <c r="P23" s="228"/>
      <c r="Q23" s="228"/>
      <c r="R23" s="228"/>
      <c r="S23" s="228"/>
      <c r="T23" s="228"/>
      <c r="U23" s="228"/>
      <c r="V23" s="228"/>
      <c r="W23" s="228">
        <f>SUM(Q23:T23)</f>
        <v>0</v>
      </c>
      <c r="X23" s="228">
        <f>SUM(Q23:V23)</f>
        <v>0</v>
      </c>
      <c r="Y23" s="228">
        <f>SUM(X23*1.4+P23)</f>
        <v>0</v>
      </c>
      <c r="Z23" s="230">
        <f>NORMSDIST((Q$18-Y23)/Z$18)*100</f>
        <v>100</v>
      </c>
      <c r="AA23" s="243"/>
      <c r="AB23" s="109"/>
    </row>
    <row r="24" spans="1:28" ht="20.100000000000001" customHeight="1">
      <c r="A24" s="52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6">
        <f>NORMSDIST((C$18-K24)/L$18)*100</f>
        <v>100</v>
      </c>
      <c r="M24" s="556"/>
      <c r="N24" s="19"/>
      <c r="O24" s="52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30">
        <f>NORMSDIST((Q$18-Y24)/Z$18)*100</f>
        <v>100</v>
      </c>
      <c r="AA24" s="243"/>
      <c r="AB24" s="109"/>
    </row>
    <row r="25" spans="1:28" ht="20.100000000000001" customHeight="1">
      <c r="A25" s="52"/>
      <c r="B25" s="494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6">
        <f>NORMSDIST((C$18-K25)/L$18)*100</f>
        <v>100</v>
      </c>
      <c r="M25" s="556"/>
      <c r="N25" s="19"/>
      <c r="O25" s="52"/>
      <c r="P25" s="228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30">
        <f>NORMSDIST((Q$18-Y25)/Z$18)*100</f>
        <v>100</v>
      </c>
      <c r="AA25" s="243"/>
      <c r="AB25" s="109"/>
    </row>
    <row r="26" spans="1:28" ht="20.100000000000001" customHeight="1">
      <c r="B26" s="391"/>
      <c r="L26" s="391"/>
      <c r="P26" s="391"/>
      <c r="Z26" s="391"/>
    </row>
    <row r="27" spans="1:28" ht="20.100000000000001" customHeight="1">
      <c r="B27" s="391"/>
      <c r="L27" s="391"/>
      <c r="P27" s="391"/>
      <c r="Z27" s="391"/>
    </row>
    <row r="32" spans="1:28">
      <c r="M32" s="7"/>
      <c r="AA32" s="7"/>
    </row>
    <row r="33" spans="13:27">
      <c r="M33" s="7"/>
      <c r="AA33" s="7"/>
    </row>
    <row r="42" spans="13:27">
      <c r="M42" s="7"/>
      <c r="AA42" s="7"/>
    </row>
  </sheetData>
  <mergeCells count="18">
    <mergeCell ref="A1:M1"/>
    <mergeCell ref="O1:AA1"/>
    <mergeCell ref="B3:D3"/>
    <mergeCell ref="P3:R3"/>
    <mergeCell ref="C5:H5"/>
    <mergeCell ref="Q5:V5"/>
    <mergeCell ref="C6:H6"/>
    <mergeCell ref="Q6:V6"/>
    <mergeCell ref="E8:F8"/>
    <mergeCell ref="S8:T8"/>
    <mergeCell ref="B15:D15"/>
    <mergeCell ref="P15:R15"/>
    <mergeCell ref="C17:H17"/>
    <mergeCell ref="Q17:V17"/>
    <mergeCell ref="C18:H18"/>
    <mergeCell ref="Q18:V18"/>
    <mergeCell ref="E20:F20"/>
    <mergeCell ref="S20:T20"/>
  </mergeCells>
  <phoneticPr fontId="9"/>
  <pageMargins left="0.7" right="0.7" top="0.75" bottom="0.75" header="0.3" footer="0.3"/>
  <ignoredErrors>
    <ignoredError sqref="W21:X21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53">
    <tabColor theme="3" tint="0.39997558519241921"/>
  </sheetPr>
  <dimension ref="A1:AB38"/>
  <sheetViews>
    <sheetView workbookViewId="0">
      <selection activeCell="O19" sqref="O19:V1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2" t="s">
        <v>675</v>
      </c>
      <c r="B3" s="689"/>
      <c r="C3" s="689"/>
      <c r="D3" s="689"/>
      <c r="J3" s="20" t="s">
        <v>591</v>
      </c>
      <c r="K3" s="20" t="s">
        <v>592</v>
      </c>
      <c r="O3" s="380" t="s">
        <v>675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58"/>
      <c r="J4" s="85">
        <v>435</v>
      </c>
      <c r="K4" s="85">
        <v>450</v>
      </c>
      <c r="P4" s="391"/>
      <c r="X4" s="85">
        <v>435</v>
      </c>
      <c r="Y4" s="85">
        <v>450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58"/>
      <c r="C6" s="637">
        <v>466</v>
      </c>
      <c r="D6" s="638"/>
      <c r="E6" s="638"/>
      <c r="F6" s="638"/>
      <c r="G6" s="638"/>
      <c r="H6" s="639"/>
      <c r="I6" s="35">
        <v>1.22</v>
      </c>
      <c r="J6" s="35">
        <v>1.2</v>
      </c>
      <c r="K6" s="36">
        <f>(FIXED(1/J6,3))*100</f>
        <v>83.3</v>
      </c>
      <c r="L6" s="103">
        <v>60</v>
      </c>
      <c r="P6" s="391"/>
      <c r="Q6" s="637">
        <v>466</v>
      </c>
      <c r="R6" s="638"/>
      <c r="S6" s="638"/>
      <c r="T6" s="638"/>
      <c r="U6" s="638"/>
      <c r="V6" s="639"/>
      <c r="W6" s="35">
        <v>1.22</v>
      </c>
      <c r="X6" s="35">
        <v>1.2</v>
      </c>
      <c r="Y6" s="36">
        <f>(FIXED(1/X6,3))*100</f>
        <v>83.3</v>
      </c>
      <c r="Z6" s="103">
        <v>60</v>
      </c>
    </row>
    <row r="7" spans="1:28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2"/>
      <c r="B9" s="494"/>
      <c r="C9" s="101"/>
      <c r="D9" s="101"/>
      <c r="E9" s="101"/>
      <c r="F9" s="101"/>
      <c r="G9" s="101"/>
      <c r="H9" s="101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99.999999999999602</v>
      </c>
      <c r="M9" s="556" t="s">
        <v>345</v>
      </c>
      <c r="N9" s="19"/>
      <c r="O9" s="52"/>
      <c r="P9" s="228"/>
      <c r="Q9" s="101"/>
      <c r="R9" s="101"/>
      <c r="S9" s="101"/>
      <c r="T9" s="101"/>
      <c r="U9" s="101"/>
      <c r="V9" s="101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99.999999999999602</v>
      </c>
      <c r="AA9" s="243" t="s">
        <v>345</v>
      </c>
      <c r="AB9" s="272" t="s">
        <v>676</v>
      </c>
    </row>
    <row r="10" spans="1:28" ht="20.100000000000001" customHeight="1">
      <c r="A10" s="495"/>
      <c r="B10" s="497"/>
      <c r="C10" s="14"/>
      <c r="D10" s="14"/>
      <c r="E10" s="14"/>
      <c r="F10" s="14"/>
      <c r="G10" s="14"/>
      <c r="H10" s="14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99.999999999999602</v>
      </c>
      <c r="M10" s="556"/>
      <c r="N10" s="19"/>
      <c r="O10" s="229"/>
      <c r="P10" s="231"/>
      <c r="Q10" s="14"/>
      <c r="R10" s="14"/>
      <c r="S10" s="14"/>
      <c r="T10" s="14"/>
      <c r="U10" s="14"/>
      <c r="V10" s="14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99.999999999999602</v>
      </c>
      <c r="AA10" s="243"/>
    </row>
    <row r="11" spans="1:28" ht="20.100000000000001" customHeight="1">
      <c r="A11" s="495"/>
      <c r="B11" s="497"/>
      <c r="C11" s="14"/>
      <c r="D11" s="14"/>
      <c r="E11" s="14"/>
      <c r="F11" s="14"/>
      <c r="G11" s="14"/>
      <c r="H11" s="14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99.999999999999602</v>
      </c>
      <c r="M11" s="556"/>
      <c r="N11" s="19"/>
      <c r="O11" s="229"/>
      <c r="P11" s="231"/>
      <c r="Q11" s="14"/>
      <c r="R11" s="14"/>
      <c r="S11" s="14"/>
      <c r="T11" s="14"/>
      <c r="U11" s="14"/>
      <c r="V11" s="14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99.999999999999602</v>
      </c>
      <c r="AA11" s="243"/>
    </row>
    <row r="12" spans="1:28" ht="20.100000000000001" customHeight="1">
      <c r="L12" s="552"/>
      <c r="Z12" s="380"/>
    </row>
    <row r="13" spans="1:28" ht="18.75" customHeight="1">
      <c r="A13" s="552" t="s">
        <v>677</v>
      </c>
      <c r="B13" s="689"/>
      <c r="C13" s="689"/>
      <c r="D13" s="689"/>
      <c r="J13" s="20" t="s">
        <v>591</v>
      </c>
      <c r="K13" s="20" t="s">
        <v>592</v>
      </c>
      <c r="O13" s="380" t="s">
        <v>677</v>
      </c>
      <c r="P13" s="689"/>
      <c r="Q13" s="689"/>
      <c r="R13" s="689"/>
      <c r="X13" s="20" t="s">
        <v>591</v>
      </c>
      <c r="Y13" s="20" t="s">
        <v>592</v>
      </c>
    </row>
    <row r="14" spans="1:28" ht="18.75" customHeight="1">
      <c r="B14" s="558"/>
      <c r="J14" s="85">
        <v>455</v>
      </c>
      <c r="K14" s="85">
        <v>460</v>
      </c>
      <c r="P14" s="391"/>
      <c r="X14" s="85">
        <v>455</v>
      </c>
      <c r="Y14" s="85">
        <v>460</v>
      </c>
    </row>
    <row r="15" spans="1:28" ht="18.75" customHeight="1">
      <c r="B15" s="558"/>
      <c r="C15" s="666" t="s">
        <v>644</v>
      </c>
      <c r="D15" s="667"/>
      <c r="E15" s="667"/>
      <c r="F15" s="667"/>
      <c r="G15" s="667"/>
      <c r="H15" s="668"/>
      <c r="I15" s="553" t="s">
        <v>571</v>
      </c>
      <c r="J15" s="553" t="s">
        <v>572</v>
      </c>
      <c r="K15" s="553" t="s">
        <v>643</v>
      </c>
      <c r="L15" s="556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8" ht="18.75" customHeight="1">
      <c r="B16" s="558"/>
      <c r="C16" s="637">
        <v>474</v>
      </c>
      <c r="D16" s="638"/>
      <c r="E16" s="638"/>
      <c r="F16" s="638"/>
      <c r="G16" s="638"/>
      <c r="H16" s="639"/>
      <c r="I16" s="18">
        <v>1.38</v>
      </c>
      <c r="J16" s="18">
        <v>1.19</v>
      </c>
      <c r="K16" s="16">
        <f>(FIXED(1/J16,3))*100</f>
        <v>84</v>
      </c>
      <c r="L16" s="103">
        <v>60</v>
      </c>
      <c r="P16" s="391"/>
      <c r="Q16" s="637">
        <v>474</v>
      </c>
      <c r="R16" s="638"/>
      <c r="S16" s="638"/>
      <c r="T16" s="638"/>
      <c r="U16" s="638"/>
      <c r="V16" s="639"/>
      <c r="W16" s="18">
        <v>1.38</v>
      </c>
      <c r="X16" s="18">
        <v>1.19</v>
      </c>
      <c r="Y16" s="16">
        <f>(FIXED(1/X16,3))*100</f>
        <v>84</v>
      </c>
      <c r="Z16" s="103">
        <v>60</v>
      </c>
    </row>
    <row r="17" spans="1:28" ht="22.5" customHeight="1">
      <c r="E17" s="554" t="s">
        <v>78</v>
      </c>
      <c r="F17" s="554" t="s">
        <v>79</v>
      </c>
      <c r="S17" s="375" t="s">
        <v>78</v>
      </c>
      <c r="T17" s="375" t="s">
        <v>79</v>
      </c>
    </row>
    <row r="18" spans="1:28" ht="20.100000000000001" customHeight="1">
      <c r="A18" s="553" t="s">
        <v>80</v>
      </c>
      <c r="B18" s="553" t="s">
        <v>81</v>
      </c>
      <c r="C18" s="553" t="s">
        <v>82</v>
      </c>
      <c r="D18" s="553" t="s">
        <v>83</v>
      </c>
      <c r="E18" s="626" t="s">
        <v>84</v>
      </c>
      <c r="F18" s="627"/>
      <c r="G18" s="553" t="s">
        <v>85</v>
      </c>
      <c r="H18" s="553" t="s">
        <v>86</v>
      </c>
      <c r="I18" s="553" t="s">
        <v>87</v>
      </c>
      <c r="J18" s="553" t="s">
        <v>88</v>
      </c>
      <c r="K18" s="553" t="s">
        <v>318</v>
      </c>
      <c r="L18" s="553" t="s">
        <v>319</v>
      </c>
      <c r="M18" s="553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8" ht="20.100000000000001" customHeight="1">
      <c r="A19" s="495"/>
      <c r="B19" s="497"/>
      <c r="C19" s="496"/>
      <c r="D19" s="496"/>
      <c r="E19" s="496"/>
      <c r="F19" s="496"/>
      <c r="G19" s="496"/>
      <c r="H19" s="496"/>
      <c r="I19" s="494">
        <f>SUM(C19:F19)</f>
        <v>0</v>
      </c>
      <c r="J19" s="494">
        <f>SUM(C19:H19)</f>
        <v>0</v>
      </c>
      <c r="K19" s="494">
        <f>SUM(J19*1.4+B19)</f>
        <v>0</v>
      </c>
      <c r="L19" s="494">
        <f>NORMSDIST((C$16-K19)/L$16)*100</f>
        <v>99.999999999999858</v>
      </c>
      <c r="M19" s="495" t="s">
        <v>868</v>
      </c>
      <c r="N19" s="444"/>
      <c r="O19" s="495"/>
      <c r="P19" s="497"/>
      <c r="Q19" s="496"/>
      <c r="R19" s="496"/>
      <c r="S19" s="496"/>
      <c r="T19" s="496"/>
      <c r="U19" s="496"/>
      <c r="V19" s="496"/>
      <c r="W19" s="494">
        <f>SUM(Q19:T19)</f>
        <v>0</v>
      </c>
      <c r="X19" s="494">
        <f>SUM(Q19:V19)</f>
        <v>0</v>
      </c>
      <c r="Y19" s="494">
        <f>SUM(X19*1.4+P19)</f>
        <v>0</v>
      </c>
      <c r="Z19" s="494">
        <f>NORMSDIST((Q$16-Y19)/Z$16)*100</f>
        <v>99.999999999999858</v>
      </c>
      <c r="AA19" s="495" t="s">
        <v>868</v>
      </c>
      <c r="AB19" s="23" t="s">
        <v>111</v>
      </c>
    </row>
    <row r="20" spans="1:28" ht="20.100000000000001" customHeight="1">
      <c r="A20" s="495"/>
      <c r="B20" s="497"/>
      <c r="C20" s="14"/>
      <c r="D20" s="14"/>
      <c r="E20" s="14"/>
      <c r="F20" s="14"/>
      <c r="G20" s="14"/>
      <c r="H20" s="14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NORMSDIST((C$16-K20)/L$16)*100</f>
        <v>99.999999999999858</v>
      </c>
      <c r="M20" s="556"/>
      <c r="N20" s="19"/>
      <c r="O20" s="229"/>
      <c r="P20" s="231"/>
      <c r="Q20" s="14"/>
      <c r="R20" s="14"/>
      <c r="S20" s="14"/>
      <c r="T20" s="14"/>
      <c r="U20" s="14"/>
      <c r="V20" s="14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99.999999999999858</v>
      </c>
      <c r="AA20" s="243"/>
    </row>
    <row r="21" spans="1:28" ht="20.100000000000001" customHeight="1">
      <c r="A21" s="34" t="s">
        <v>139</v>
      </c>
      <c r="B21" s="46">
        <v>180</v>
      </c>
      <c r="C21" s="15">
        <v>50</v>
      </c>
      <c r="D21" s="15">
        <v>41</v>
      </c>
      <c r="E21" s="15">
        <v>12</v>
      </c>
      <c r="F21" s="15">
        <v>24</v>
      </c>
      <c r="G21" s="15">
        <v>26</v>
      </c>
      <c r="H21" s="15">
        <v>20</v>
      </c>
      <c r="I21" s="95">
        <f>SUM(C21:F21)</f>
        <v>127</v>
      </c>
      <c r="J21" s="95">
        <f>SUM(C21:H21)</f>
        <v>173</v>
      </c>
      <c r="K21" s="95">
        <f>SUM(J21*1.4+B21)</f>
        <v>422.2</v>
      </c>
      <c r="L21" s="95">
        <f>NORMSDIST((C$16-K21)/L$16)*100</f>
        <v>80.602288895569117</v>
      </c>
      <c r="M21" s="94" t="s">
        <v>349</v>
      </c>
      <c r="N21" s="19"/>
      <c r="O21" s="229"/>
      <c r="P21" s="231"/>
      <c r="Q21" s="14"/>
      <c r="R21" s="14"/>
      <c r="S21" s="14"/>
      <c r="T21" s="14"/>
      <c r="U21" s="14"/>
      <c r="V21" s="14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NORMSDIST((Q$16-Y21)/Z$16)*100</f>
        <v>99.999999999999858</v>
      </c>
      <c r="AA21" s="243"/>
    </row>
    <row r="22" spans="1:28" ht="20.100000000000001" customHeight="1">
      <c r="B22" s="391"/>
      <c r="L22" s="391"/>
      <c r="P22" s="391"/>
      <c r="Z22" s="391"/>
    </row>
    <row r="23" spans="1:28" ht="20.100000000000001" customHeight="1">
      <c r="B23" s="391"/>
      <c r="L23" s="391"/>
      <c r="P23" s="391"/>
      <c r="Z23" s="391"/>
    </row>
    <row r="28" spans="1:28">
      <c r="M28" s="7"/>
      <c r="AA28" s="7"/>
    </row>
    <row r="29" spans="1:28">
      <c r="M29" s="7"/>
      <c r="AA29" s="7"/>
    </row>
    <row r="38" spans="13:27">
      <c r="M38" s="7"/>
      <c r="AA38" s="7"/>
    </row>
  </sheetData>
  <mergeCells count="18">
    <mergeCell ref="E18:F18"/>
    <mergeCell ref="S18:T18"/>
    <mergeCell ref="E8:F8"/>
    <mergeCell ref="S8:T8"/>
    <mergeCell ref="C15:H15"/>
    <mergeCell ref="Q15:V15"/>
    <mergeCell ref="C16:H16"/>
    <mergeCell ref="Q16:V16"/>
    <mergeCell ref="P13:R13"/>
    <mergeCell ref="B13:D13"/>
    <mergeCell ref="A1:M1"/>
    <mergeCell ref="O1:AA1"/>
    <mergeCell ref="C5:H5"/>
    <mergeCell ref="Q5:V5"/>
    <mergeCell ref="C6:H6"/>
    <mergeCell ref="Q6:V6"/>
    <mergeCell ref="P3:R3"/>
    <mergeCell ref="B3:D3"/>
  </mergeCells>
  <phoneticPr fontId="9"/>
  <pageMargins left="0.7" right="0.7" top="0.75" bottom="0.75" header="0.3" footer="0.3"/>
  <pageSetup paperSize="9" orientation="portrait" horizontalDpi="4294967293" verticalDpi="0" r:id="rId1"/>
  <ignoredErrors>
    <ignoredError sqref="W9:X9 W19:X19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>
    <tabColor theme="0" tint="-0.34998626667073579"/>
  </sheetPr>
  <dimension ref="A1:AB42"/>
  <sheetViews>
    <sheetView zoomScaleNormal="100" workbookViewId="0">
      <selection activeCell="A2" sqref="A1:M25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869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52" t="s">
        <v>678</v>
      </c>
      <c r="C3" s="11" t="s">
        <v>595</v>
      </c>
      <c r="J3" s="20" t="s">
        <v>591</v>
      </c>
      <c r="K3" s="20" t="s">
        <v>592</v>
      </c>
      <c r="O3" s="380" t="s">
        <v>678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58"/>
      <c r="J4" s="13"/>
      <c r="K4" s="13"/>
      <c r="P4" s="391"/>
      <c r="X4" s="13"/>
      <c r="Y4" s="13"/>
    </row>
    <row r="5" spans="1:27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58"/>
      <c r="C6" s="637"/>
      <c r="D6" s="638"/>
      <c r="E6" s="638"/>
      <c r="F6" s="638"/>
      <c r="G6" s="638"/>
      <c r="H6" s="639"/>
      <c r="I6" s="18"/>
      <c r="J6" s="18"/>
      <c r="K6" s="16" t="e">
        <f>(FIXED(1/J6,3))*100</f>
        <v>#DIV/0!</v>
      </c>
      <c r="L6" s="103">
        <v>50</v>
      </c>
      <c r="P6" s="391"/>
      <c r="Q6" s="637"/>
      <c r="R6" s="638"/>
      <c r="S6" s="638"/>
      <c r="T6" s="638"/>
      <c r="U6" s="638"/>
      <c r="V6" s="639"/>
      <c r="W6" s="18"/>
      <c r="X6" s="18"/>
      <c r="Y6" s="16" t="e">
        <f>(FIXED(1/X6,3))*100</f>
        <v>#DIV/0!</v>
      </c>
      <c r="Z6" s="103">
        <v>50</v>
      </c>
    </row>
    <row r="7" spans="1:27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7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553"/>
      <c r="B9" s="106"/>
      <c r="C9" s="106"/>
      <c r="D9" s="557"/>
      <c r="E9" s="557"/>
      <c r="F9" s="557"/>
      <c r="G9" s="557"/>
      <c r="H9" s="557"/>
      <c r="I9" s="555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50</v>
      </c>
      <c r="M9" s="556" t="s">
        <v>338</v>
      </c>
      <c r="N9" s="19"/>
      <c r="O9" s="379"/>
      <c r="P9" s="106"/>
      <c r="Q9" s="106"/>
      <c r="R9" s="388"/>
      <c r="S9" s="388"/>
      <c r="T9" s="388"/>
      <c r="U9" s="388"/>
      <c r="V9" s="388"/>
      <c r="W9" s="386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50</v>
      </c>
      <c r="AA9" s="243" t="s">
        <v>338</v>
      </c>
    </row>
    <row r="10" spans="1:27" ht="20.100000000000001" customHeight="1">
      <c r="A10" s="553"/>
      <c r="B10" s="103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50</v>
      </c>
      <c r="M10" s="553"/>
      <c r="O10" s="379"/>
      <c r="P10" s="103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50</v>
      </c>
      <c r="AA10" s="379"/>
    </row>
    <row r="11" spans="1:27" ht="20.100000000000001" customHeight="1">
      <c r="A11" s="1"/>
      <c r="B11" s="12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50</v>
      </c>
      <c r="M11" s="553"/>
      <c r="O11" s="1"/>
      <c r="P11" s="12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50</v>
      </c>
      <c r="AA11" s="379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50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50</v>
      </c>
      <c r="AA12" s="2"/>
    </row>
    <row r="13" spans="1:27" ht="20.100000000000001" customHeight="1">
      <c r="A13" s="2"/>
      <c r="B13" s="1"/>
      <c r="C13" s="103"/>
      <c r="D13" s="103"/>
      <c r="E13" s="103"/>
      <c r="F13" s="103"/>
      <c r="G13" s="103"/>
      <c r="H13" s="103"/>
      <c r="I13" s="494">
        <f>SUM(C13:F13)</f>
        <v>0</v>
      </c>
      <c r="J13" s="494">
        <f>SUM(C13:H13)</f>
        <v>0</v>
      </c>
      <c r="K13" s="494">
        <f>SUM(J13*1.4+B13)</f>
        <v>0</v>
      </c>
      <c r="L13" s="494">
        <f>NORMSDIST((C$6-K13)/L$6)*100</f>
        <v>50</v>
      </c>
      <c r="M13" s="2"/>
      <c r="O13" s="2"/>
      <c r="P13" s="1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>SUM(Q13:V13)</f>
        <v>0</v>
      </c>
      <c r="Y13" s="228">
        <f>SUM(X13*1.4+P13)</f>
        <v>0</v>
      </c>
      <c r="Z13" s="228">
        <f>NORMSDIST((Q$6-Y13)/Z$6)*100</f>
        <v>50</v>
      </c>
      <c r="AA13" s="2"/>
    </row>
    <row r="14" spans="1:27" ht="20.100000000000001" customHeight="1">
      <c r="L14" s="552"/>
      <c r="Z14" s="380"/>
    </row>
    <row r="15" spans="1:27" ht="18.75" customHeight="1">
      <c r="A15" s="559" t="s">
        <v>679</v>
      </c>
      <c r="C15" s="11" t="s">
        <v>595</v>
      </c>
      <c r="J15" s="20" t="s">
        <v>591</v>
      </c>
      <c r="K15" s="20" t="s">
        <v>592</v>
      </c>
      <c r="O15" s="392" t="s">
        <v>679</v>
      </c>
      <c r="Q15" s="11" t="s">
        <v>595</v>
      </c>
      <c r="X15" s="20" t="s">
        <v>591</v>
      </c>
      <c r="Y15" s="20" t="s">
        <v>592</v>
      </c>
    </row>
    <row r="16" spans="1:27" ht="18.75" customHeight="1">
      <c r="B16" s="558"/>
      <c r="J16" s="82">
        <v>790</v>
      </c>
      <c r="K16" s="82">
        <v>770</v>
      </c>
      <c r="P16" s="391"/>
      <c r="X16" s="82">
        <v>790</v>
      </c>
      <c r="Y16" s="82">
        <v>770</v>
      </c>
    </row>
    <row r="17" spans="1:28" ht="18.75" customHeight="1">
      <c r="B17" s="558"/>
      <c r="C17" s="666" t="s">
        <v>644</v>
      </c>
      <c r="D17" s="667"/>
      <c r="E17" s="667"/>
      <c r="F17" s="667"/>
      <c r="G17" s="667"/>
      <c r="H17" s="668"/>
      <c r="I17" s="553" t="s">
        <v>571</v>
      </c>
      <c r="J17" s="553" t="s">
        <v>572</v>
      </c>
      <c r="K17" s="553" t="s">
        <v>643</v>
      </c>
      <c r="L17" s="556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58"/>
      <c r="C18" s="637">
        <v>774</v>
      </c>
      <c r="D18" s="638"/>
      <c r="E18" s="638"/>
      <c r="F18" s="638"/>
      <c r="G18" s="638"/>
      <c r="H18" s="639"/>
      <c r="I18" s="18">
        <v>2.2200000000000002</v>
      </c>
      <c r="J18" s="18">
        <v>2.02</v>
      </c>
      <c r="K18" s="16">
        <f>(FIXED(1/J18,3))*100</f>
        <v>49.5</v>
      </c>
      <c r="L18" s="103">
        <v>50</v>
      </c>
      <c r="P18" s="391"/>
      <c r="Q18" s="637">
        <v>774</v>
      </c>
      <c r="R18" s="638"/>
      <c r="S18" s="638"/>
      <c r="T18" s="638"/>
      <c r="U18" s="638"/>
      <c r="V18" s="639"/>
      <c r="W18" s="18">
        <v>2.2200000000000002</v>
      </c>
      <c r="X18" s="18">
        <v>2.02</v>
      </c>
      <c r="Y18" s="16">
        <f>(FIXED(1/X18,3))*100</f>
        <v>49.5</v>
      </c>
      <c r="Z18" s="103">
        <v>50</v>
      </c>
    </row>
    <row r="19" spans="1:28" ht="21.75" customHeight="1">
      <c r="E19" s="554" t="s">
        <v>78</v>
      </c>
      <c r="F19" s="554" t="s">
        <v>79</v>
      </c>
      <c r="S19" s="375" t="s">
        <v>78</v>
      </c>
      <c r="T19" s="375" t="s">
        <v>79</v>
      </c>
    </row>
    <row r="20" spans="1:28" ht="20.100000000000001" customHeight="1">
      <c r="A20" s="553" t="s">
        <v>80</v>
      </c>
      <c r="B20" s="553" t="s">
        <v>81</v>
      </c>
      <c r="C20" s="553" t="s">
        <v>82</v>
      </c>
      <c r="D20" s="553" t="s">
        <v>83</v>
      </c>
      <c r="E20" s="626" t="s">
        <v>84</v>
      </c>
      <c r="F20" s="627"/>
      <c r="G20" s="553" t="s">
        <v>85</v>
      </c>
      <c r="H20" s="553" t="s">
        <v>86</v>
      </c>
      <c r="I20" s="553" t="s">
        <v>87</v>
      </c>
      <c r="J20" s="553" t="s">
        <v>88</v>
      </c>
      <c r="K20" s="553" t="s">
        <v>318</v>
      </c>
      <c r="L20" s="553" t="s">
        <v>319</v>
      </c>
      <c r="M20" s="553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495"/>
      <c r="B21" s="497"/>
      <c r="C21" s="496"/>
      <c r="D21" s="496"/>
      <c r="E21" s="496"/>
      <c r="F21" s="496"/>
      <c r="G21" s="496"/>
      <c r="H21" s="496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NORMSDIST((C$18-K21)/L$18)*100</f>
        <v>100</v>
      </c>
      <c r="M21" s="556" t="s">
        <v>338</v>
      </c>
      <c r="O21" s="229"/>
      <c r="P21" s="231"/>
      <c r="Q21" s="230"/>
      <c r="R21" s="230"/>
      <c r="S21" s="230"/>
      <c r="T21" s="230"/>
      <c r="U21" s="230"/>
      <c r="V21" s="230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NORMSDIST((Q$18-Y21)/Z$18)*100</f>
        <v>100</v>
      </c>
      <c r="AA21" s="243" t="s">
        <v>338</v>
      </c>
      <c r="AB21" s="145"/>
    </row>
    <row r="22" spans="1:28" ht="20.100000000000001" customHeight="1">
      <c r="A22" s="495"/>
      <c r="B22" s="497"/>
      <c r="C22" s="496"/>
      <c r="D22" s="496"/>
      <c r="E22" s="496"/>
      <c r="F22" s="496"/>
      <c r="G22" s="496"/>
      <c r="H22" s="496"/>
      <c r="I22" s="494">
        <f>SUM(C22:F22)</f>
        <v>0</v>
      </c>
      <c r="J22" s="494">
        <f>SUM(C22:H22)</f>
        <v>0</v>
      </c>
      <c r="K22" s="494">
        <f>SUM(J22*1.4+B22)</f>
        <v>0</v>
      </c>
      <c r="L22" s="494">
        <f>NORMSDIST((C$18-K22)/L$18)*100</f>
        <v>100</v>
      </c>
      <c r="M22" s="556" t="s">
        <v>345</v>
      </c>
      <c r="O22" s="229"/>
      <c r="P22" s="231"/>
      <c r="Q22" s="230"/>
      <c r="R22" s="230"/>
      <c r="S22" s="230"/>
      <c r="T22" s="230"/>
      <c r="U22" s="230"/>
      <c r="V22" s="230"/>
      <c r="W22" s="228">
        <f>SUM(Q22:T22)</f>
        <v>0</v>
      </c>
      <c r="X22" s="228">
        <f>SUM(Q22:V22)</f>
        <v>0</v>
      </c>
      <c r="Y22" s="228">
        <f>SUM(X22*1.4+P22)</f>
        <v>0</v>
      </c>
      <c r="Z22" s="228">
        <f>NORMSDIST((Q$18-Y22)/Z$18)*100</f>
        <v>100</v>
      </c>
      <c r="AA22" s="243" t="s">
        <v>345</v>
      </c>
      <c r="AB22" s="23" t="s">
        <v>111</v>
      </c>
    </row>
    <row r="23" spans="1:28" ht="20.100000000000001" customHeight="1">
      <c r="A23" s="2"/>
      <c r="B23" s="1"/>
      <c r="C23" s="103"/>
      <c r="D23" s="103"/>
      <c r="E23" s="103"/>
      <c r="F23" s="103"/>
      <c r="G23" s="103"/>
      <c r="H23" s="103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NORMSDIST((C$18-K23)/L$18)*100</f>
        <v>100</v>
      </c>
      <c r="M23" s="2"/>
      <c r="O23" s="2"/>
      <c r="P23" s="1"/>
      <c r="Q23" s="103"/>
      <c r="R23" s="103"/>
      <c r="S23" s="103"/>
      <c r="T23" s="103"/>
      <c r="U23" s="103"/>
      <c r="V23" s="103"/>
      <c r="W23" s="228">
        <f>SUM(Q23:T23)</f>
        <v>0</v>
      </c>
      <c r="X23" s="228">
        <f>SUM(Q23:V23)</f>
        <v>0</v>
      </c>
      <c r="Y23" s="228">
        <f>SUM(X23*1.4+P23)</f>
        <v>0</v>
      </c>
      <c r="Z23" s="228">
        <f>NORMSDIST((Q$18-Y23)/Z$18)*100</f>
        <v>100</v>
      </c>
      <c r="AA23" s="2"/>
    </row>
    <row r="24" spans="1:28" ht="20.100000000000001" customHeight="1">
      <c r="A24" s="2"/>
      <c r="B24" s="1"/>
      <c r="C24" s="103"/>
      <c r="D24" s="103"/>
      <c r="E24" s="103"/>
      <c r="F24" s="103"/>
      <c r="G24" s="103"/>
      <c r="H24" s="103"/>
      <c r="I24" s="494">
        <f>SUM(C24:F24)</f>
        <v>0</v>
      </c>
      <c r="J24" s="494">
        <f>SUM(C24:H24)</f>
        <v>0</v>
      </c>
      <c r="K24" s="494">
        <f>SUM(J24*1.4+B24)</f>
        <v>0</v>
      </c>
      <c r="L24" s="494">
        <f>NORMSDIST((C$18-K24)/L$18)*100</f>
        <v>100</v>
      </c>
      <c r="M24" s="2"/>
      <c r="O24" s="2"/>
      <c r="P24" s="1"/>
      <c r="Q24" s="103"/>
      <c r="R24" s="103"/>
      <c r="S24" s="103"/>
      <c r="T24" s="103"/>
      <c r="U24" s="103"/>
      <c r="V24" s="103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NORMSDIST((Q$18-Y24)/Z$18)*100</f>
        <v>100</v>
      </c>
      <c r="AA24" s="2"/>
    </row>
    <row r="25" spans="1:28" ht="20.100000000000001" customHeight="1">
      <c r="A25" s="495"/>
      <c r="B25" s="497"/>
      <c r="C25" s="242"/>
      <c r="D25" s="241"/>
      <c r="E25" s="494"/>
      <c r="F25" s="241"/>
      <c r="G25" s="241"/>
      <c r="H25" s="241"/>
      <c r="I25" s="232">
        <f>SUM(C25,D25,F25)</f>
        <v>0</v>
      </c>
      <c r="J25" s="232">
        <f>SUM(C25,D25,F25,G25,H25)</f>
        <v>0</v>
      </c>
      <c r="K25" s="496">
        <f>FIXED(J25*1.4,0)+B25</f>
        <v>0</v>
      </c>
      <c r="L25" s="494">
        <f>NORMSDIST((C$18-K25)/L$18)*100</f>
        <v>100</v>
      </c>
      <c r="M25" s="30" t="s">
        <v>338</v>
      </c>
      <c r="N25" s="19"/>
      <c r="O25" s="229"/>
      <c r="P25" s="231"/>
      <c r="Q25" s="242"/>
      <c r="R25" s="241"/>
      <c r="S25" s="228"/>
      <c r="T25" s="241"/>
      <c r="U25" s="241"/>
      <c r="V25" s="241"/>
      <c r="W25" s="232">
        <f>SUM(Q25,R25,T25)</f>
        <v>0</v>
      </c>
      <c r="X25" s="232">
        <f>SUM(Q25,R25,T25,U25,V25)</f>
        <v>0</v>
      </c>
      <c r="Y25" s="230">
        <f>FIXED(X25*1.4,0)+P25</f>
        <v>0</v>
      </c>
      <c r="Z25" s="228">
        <f>NORMSDIST((Q$18-Y25)/Z$18)*100</f>
        <v>100</v>
      </c>
      <c r="AA25" s="30" t="s">
        <v>338</v>
      </c>
      <c r="AB25" s="96"/>
    </row>
    <row r="26" spans="1:28" ht="20.100000000000001" customHeight="1">
      <c r="B26" s="391"/>
      <c r="L26" s="391"/>
      <c r="P26" s="391"/>
      <c r="Z26" s="391"/>
    </row>
    <row r="27" spans="1:28" ht="20.100000000000001" customHeight="1">
      <c r="B27" s="391"/>
      <c r="L27" s="391"/>
      <c r="P27" s="391"/>
      <c r="Z27" s="391"/>
    </row>
    <row r="32" spans="1:28">
      <c r="M32" s="7"/>
      <c r="AA32" s="7"/>
    </row>
    <row r="33" spans="13:27">
      <c r="M33" s="7"/>
      <c r="AA33" s="7"/>
    </row>
    <row r="42" spans="13:27">
      <c r="M42" s="7"/>
      <c r="AA42" s="7"/>
    </row>
  </sheetData>
  <mergeCells count="14">
    <mergeCell ref="S20:T20"/>
    <mergeCell ref="E8:F8"/>
    <mergeCell ref="S8:T8"/>
    <mergeCell ref="C17:H17"/>
    <mergeCell ref="Q17:V17"/>
    <mergeCell ref="C18:H18"/>
    <mergeCell ref="Q18:V18"/>
    <mergeCell ref="E20:F20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pageSetup paperSize="9" orientation="portrait" r:id="rId1"/>
  <ignoredErrors>
    <ignoredError sqref="W21:X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4" tint="0.39997558519241921"/>
  </sheetPr>
  <dimension ref="A1:W50"/>
  <sheetViews>
    <sheetView topLeftCell="A13" workbookViewId="0">
      <selection activeCell="K9" sqref="K9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2" customWidth="1"/>
  </cols>
  <sheetData>
    <row r="1" spans="1:23" ht="26.25" customHeight="1">
      <c r="A1" s="625" t="s">
        <v>823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3" ht="19.5" customHeight="1">
      <c r="A3" s="624" t="s">
        <v>0</v>
      </c>
      <c r="B3" s="624"/>
      <c r="C3" s="624"/>
      <c r="D3" s="539"/>
      <c r="E3" s="539"/>
      <c r="F3" s="176"/>
      <c r="G3" s="176"/>
      <c r="H3" s="176"/>
      <c r="I3" s="176"/>
      <c r="J3" s="176"/>
      <c r="K3" s="176"/>
      <c r="L3" s="176"/>
      <c r="M3" s="624" t="s">
        <v>822</v>
      </c>
      <c r="N3" s="624"/>
      <c r="O3" s="624"/>
      <c r="P3" s="537"/>
      <c r="Q3" s="537"/>
      <c r="V3" s="176"/>
    </row>
    <row r="4" spans="1:23">
      <c r="E4" s="405" t="s">
        <v>774</v>
      </c>
      <c r="F4" s="405" t="s">
        <v>79</v>
      </c>
      <c r="Q4" s="405" t="s">
        <v>774</v>
      </c>
      <c r="R4" s="405" t="s">
        <v>79</v>
      </c>
    </row>
    <row r="5" spans="1:23" ht="20.100000000000001" customHeight="1">
      <c r="A5" s="406" t="s">
        <v>80</v>
      </c>
      <c r="B5" s="406" t="s">
        <v>81</v>
      </c>
      <c r="C5" s="406" t="s">
        <v>82</v>
      </c>
      <c r="D5" s="406" t="s">
        <v>83</v>
      </c>
      <c r="E5" s="628" t="s">
        <v>84</v>
      </c>
      <c r="F5" s="628"/>
      <c r="G5" s="406" t="s">
        <v>85</v>
      </c>
      <c r="H5" s="406" t="s">
        <v>86</v>
      </c>
      <c r="I5" s="406" t="s">
        <v>87</v>
      </c>
      <c r="J5" s="406" t="s">
        <v>88</v>
      </c>
      <c r="K5" s="406" t="s">
        <v>89</v>
      </c>
      <c r="L5" s="7"/>
      <c r="M5" s="407" t="s">
        <v>80</v>
      </c>
      <c r="N5" s="407" t="s">
        <v>81</v>
      </c>
      <c r="O5" s="407" t="s">
        <v>82</v>
      </c>
      <c r="P5" s="407" t="s">
        <v>83</v>
      </c>
      <c r="Q5" s="629" t="s">
        <v>84</v>
      </c>
      <c r="R5" s="629"/>
      <c r="S5" s="407" t="s">
        <v>85</v>
      </c>
      <c r="T5" s="407" t="s">
        <v>86</v>
      </c>
      <c r="U5" s="407" t="s">
        <v>87</v>
      </c>
      <c r="V5" s="407" t="s">
        <v>88</v>
      </c>
      <c r="W5" s="407" t="s">
        <v>89</v>
      </c>
    </row>
    <row r="6" spans="1:23" ht="19.5" customHeight="1">
      <c r="A6" s="167" t="s">
        <v>824</v>
      </c>
      <c r="B6" s="177">
        <v>267</v>
      </c>
      <c r="C6" s="118"/>
      <c r="D6" s="118"/>
      <c r="E6" s="118"/>
      <c r="F6" s="118"/>
      <c r="G6" s="118"/>
      <c r="H6" s="118"/>
      <c r="I6" s="119">
        <f>SUM(C6:F6)</f>
        <v>0</v>
      </c>
      <c r="J6" s="119">
        <f>SUM(C6:H6)</f>
        <v>0</v>
      </c>
      <c r="K6" s="407" t="s">
        <v>825</v>
      </c>
      <c r="L6" s="7"/>
      <c r="M6" s="167"/>
      <c r="N6" s="177"/>
      <c r="O6" s="118"/>
      <c r="P6" s="118"/>
      <c r="Q6" s="118"/>
      <c r="R6" s="118"/>
      <c r="S6" s="118"/>
      <c r="T6" s="118"/>
      <c r="U6" s="119">
        <f>SUM(O6:R6)</f>
        <v>0</v>
      </c>
      <c r="V6" s="119">
        <f>SUM(O6:T6)</f>
        <v>0</v>
      </c>
      <c r="W6" s="407" t="s">
        <v>22</v>
      </c>
    </row>
    <row r="7" spans="1:23" ht="19.5" customHeight="1">
      <c r="A7" s="167" t="s">
        <v>827</v>
      </c>
      <c r="B7" s="177">
        <v>226</v>
      </c>
      <c r="C7" s="118"/>
      <c r="D7" s="118"/>
      <c r="E7" s="118"/>
      <c r="F7" s="118"/>
      <c r="G7" s="118"/>
      <c r="H7" s="118"/>
      <c r="I7" s="119">
        <f>SUM(C7:F7)</f>
        <v>0</v>
      </c>
      <c r="J7" s="119">
        <f>SUM(C7:H7)</f>
        <v>0</v>
      </c>
      <c r="K7" s="538" t="s">
        <v>825</v>
      </c>
      <c r="L7" s="7"/>
      <c r="M7" s="167"/>
      <c r="N7" s="177"/>
      <c r="O7" s="118"/>
      <c r="P7" s="118"/>
      <c r="Q7" s="118"/>
      <c r="R7" s="118"/>
      <c r="S7" s="118"/>
      <c r="T7" s="118"/>
      <c r="U7" s="119">
        <f>SUM(O7:R7)</f>
        <v>0</v>
      </c>
      <c r="V7" s="119">
        <f>SUM(O7:T7)</f>
        <v>0</v>
      </c>
      <c r="W7" s="407" t="s">
        <v>113</v>
      </c>
    </row>
    <row r="8" spans="1:23" ht="19.5" customHeight="1">
      <c r="A8" s="167" t="s">
        <v>826</v>
      </c>
      <c r="B8" s="177">
        <v>276</v>
      </c>
      <c r="C8" s="118"/>
      <c r="D8" s="118"/>
      <c r="E8" s="118"/>
      <c r="F8" s="118"/>
      <c r="G8" s="118"/>
      <c r="H8" s="118"/>
      <c r="I8" s="119">
        <f>SUM(C8:F8)</f>
        <v>0</v>
      </c>
      <c r="J8" s="119">
        <f t="shared" ref="J8:J28" si="0">SUM(C8:H8)</f>
        <v>0</v>
      </c>
      <c r="K8" s="407" t="s">
        <v>1071</v>
      </c>
      <c r="L8" s="7"/>
      <c r="M8" s="167"/>
      <c r="N8" s="177"/>
      <c r="O8" s="118"/>
      <c r="P8" s="118"/>
      <c r="Q8" s="118"/>
      <c r="R8" s="118"/>
      <c r="S8" s="118"/>
      <c r="T8" s="118"/>
      <c r="U8" s="119">
        <f>SUM(O8:R8)</f>
        <v>0</v>
      </c>
      <c r="V8" s="119">
        <f t="shared" ref="V8:V32" si="1">SUM(O8:T8)</f>
        <v>0</v>
      </c>
      <c r="W8" s="407" t="s">
        <v>113</v>
      </c>
    </row>
    <row r="9" spans="1:23" ht="19.5" customHeight="1">
      <c r="A9" s="167" t="s">
        <v>828</v>
      </c>
      <c r="B9" s="177">
        <v>263</v>
      </c>
      <c r="C9" s="118"/>
      <c r="D9" s="118"/>
      <c r="E9" s="118"/>
      <c r="F9" s="118"/>
      <c r="G9" s="118"/>
      <c r="H9" s="118"/>
      <c r="I9" s="119">
        <f t="shared" ref="I9:I28" si="2">SUM(C9:F9)</f>
        <v>0</v>
      </c>
      <c r="J9" s="119">
        <f t="shared" si="0"/>
        <v>0</v>
      </c>
      <c r="K9" s="538" t="s">
        <v>35</v>
      </c>
      <c r="L9" s="7"/>
      <c r="M9" s="167"/>
      <c r="N9" s="177"/>
      <c r="O9" s="118"/>
      <c r="P9" s="118"/>
      <c r="Q9" s="118"/>
      <c r="R9" s="118"/>
      <c r="S9" s="118"/>
      <c r="T9" s="118"/>
      <c r="U9" s="119">
        <f t="shared" ref="U9:U32" si="3">SUM(O9:R9)</f>
        <v>0</v>
      </c>
      <c r="V9" s="119">
        <f t="shared" si="1"/>
        <v>0</v>
      </c>
      <c r="W9" s="408" t="s">
        <v>31</v>
      </c>
    </row>
    <row r="10" spans="1:23" ht="19.5" customHeight="1">
      <c r="A10" s="167" t="s">
        <v>833</v>
      </c>
      <c r="B10" s="177">
        <v>226</v>
      </c>
      <c r="C10" s="118"/>
      <c r="D10" s="118"/>
      <c r="E10" s="118"/>
      <c r="F10" s="118"/>
      <c r="G10" s="118"/>
      <c r="H10" s="118"/>
      <c r="I10" s="119">
        <f t="shared" si="2"/>
        <v>0</v>
      </c>
      <c r="J10" s="119">
        <f t="shared" si="0"/>
        <v>0</v>
      </c>
      <c r="K10" s="538" t="s">
        <v>35</v>
      </c>
      <c r="L10" s="7"/>
      <c r="M10" s="167"/>
      <c r="N10" s="177"/>
      <c r="O10" s="118"/>
      <c r="P10" s="118"/>
      <c r="Q10" s="118"/>
      <c r="R10" s="118"/>
      <c r="S10" s="118"/>
      <c r="T10" s="118"/>
      <c r="U10" s="119">
        <f t="shared" si="3"/>
        <v>0</v>
      </c>
      <c r="V10" s="119">
        <f t="shared" si="1"/>
        <v>0</v>
      </c>
      <c r="W10" s="407" t="s">
        <v>33</v>
      </c>
    </row>
    <row r="11" spans="1:23" ht="19.5" customHeight="1">
      <c r="A11" s="167" t="s">
        <v>834</v>
      </c>
      <c r="B11" s="177">
        <v>235</v>
      </c>
      <c r="C11" s="118"/>
      <c r="D11" s="118"/>
      <c r="E11" s="118"/>
      <c r="F11" s="118"/>
      <c r="G11" s="118"/>
      <c r="H11" s="118"/>
      <c r="I11" s="119">
        <f t="shared" ref="I11" si="4">SUM(C11:F11)</f>
        <v>0</v>
      </c>
      <c r="J11" s="119">
        <f t="shared" ref="J11" si="5">SUM(C11:H11)</f>
        <v>0</v>
      </c>
      <c r="K11" s="538" t="s">
        <v>35</v>
      </c>
      <c r="L11" s="7"/>
      <c r="M11" s="167"/>
      <c r="N11" s="177"/>
      <c r="O11" s="118"/>
      <c r="P11" s="118"/>
      <c r="Q11" s="118"/>
      <c r="R11" s="118"/>
      <c r="S11" s="118"/>
      <c r="T11" s="118"/>
      <c r="U11" s="119"/>
      <c r="V11" s="119"/>
      <c r="W11" s="538"/>
    </row>
    <row r="12" spans="1:23" ht="19.5" customHeight="1">
      <c r="A12" s="167" t="s">
        <v>838</v>
      </c>
      <c r="B12" s="177">
        <v>244</v>
      </c>
      <c r="C12" s="118"/>
      <c r="D12" s="118"/>
      <c r="E12" s="118"/>
      <c r="F12" s="118"/>
      <c r="G12" s="118"/>
      <c r="H12" s="118"/>
      <c r="I12" s="119">
        <f t="shared" ref="I12" si="6">SUM(C12:F12)</f>
        <v>0</v>
      </c>
      <c r="J12" s="119">
        <f t="shared" ref="J12" si="7">SUM(C12:H12)</f>
        <v>0</v>
      </c>
      <c r="K12" s="538" t="s">
        <v>35</v>
      </c>
      <c r="L12" s="7"/>
      <c r="M12" s="167"/>
      <c r="N12" s="177"/>
      <c r="O12" s="118"/>
      <c r="P12" s="118"/>
      <c r="Q12" s="118"/>
      <c r="R12" s="118"/>
      <c r="S12" s="118"/>
      <c r="T12" s="118"/>
      <c r="U12" s="119"/>
      <c r="V12" s="119"/>
      <c r="W12" s="538"/>
    </row>
    <row r="13" spans="1:23" ht="19.5" customHeight="1">
      <c r="A13" s="167" t="s">
        <v>839</v>
      </c>
      <c r="B13" s="177">
        <v>230</v>
      </c>
      <c r="C13" s="118"/>
      <c r="D13" s="118"/>
      <c r="E13" s="118"/>
      <c r="F13" s="118"/>
      <c r="G13" s="118"/>
      <c r="H13" s="118"/>
      <c r="I13" s="119">
        <f t="shared" ref="I13" si="8">SUM(C13:F13)</f>
        <v>0</v>
      </c>
      <c r="J13" s="119">
        <f t="shared" ref="J13" si="9">SUM(C13:H13)</f>
        <v>0</v>
      </c>
      <c r="K13" s="538" t="s">
        <v>35</v>
      </c>
      <c r="L13" s="7"/>
      <c r="M13" s="167"/>
      <c r="N13" s="177"/>
      <c r="O13" s="118"/>
      <c r="P13" s="118"/>
      <c r="Q13" s="118"/>
      <c r="R13" s="118"/>
      <c r="S13" s="118"/>
      <c r="T13" s="118"/>
      <c r="U13" s="119"/>
      <c r="V13" s="119"/>
      <c r="W13" s="538"/>
    </row>
    <row r="14" spans="1:23" ht="19.5" customHeight="1">
      <c r="A14" s="167" t="s">
        <v>832</v>
      </c>
      <c r="B14" s="177">
        <v>226</v>
      </c>
      <c r="C14" s="118"/>
      <c r="D14" s="118"/>
      <c r="E14" s="118"/>
      <c r="F14" s="118"/>
      <c r="G14" s="118"/>
      <c r="H14" s="118"/>
      <c r="I14" s="119">
        <f t="shared" si="2"/>
        <v>0</v>
      </c>
      <c r="J14" s="119">
        <f t="shared" si="0"/>
        <v>0</v>
      </c>
      <c r="K14" s="102" t="s">
        <v>46</v>
      </c>
      <c r="L14" s="7"/>
      <c r="M14" s="167"/>
      <c r="N14" s="177"/>
      <c r="O14" s="118"/>
      <c r="P14" s="118"/>
      <c r="Q14" s="118"/>
      <c r="R14" s="118"/>
      <c r="S14" s="118"/>
      <c r="T14" s="118"/>
      <c r="U14" s="119">
        <f t="shared" si="3"/>
        <v>0</v>
      </c>
      <c r="V14" s="119">
        <f t="shared" si="1"/>
        <v>0</v>
      </c>
      <c r="W14" s="407" t="s">
        <v>35</v>
      </c>
    </row>
    <row r="15" spans="1:23" ht="19.5" customHeight="1">
      <c r="A15" s="167" t="s">
        <v>851</v>
      </c>
      <c r="B15" s="177">
        <v>212</v>
      </c>
      <c r="C15" s="118"/>
      <c r="D15" s="118"/>
      <c r="E15" s="118"/>
      <c r="F15" s="118"/>
      <c r="G15" s="118"/>
      <c r="H15" s="118"/>
      <c r="I15" s="119">
        <f t="shared" ref="I15" si="10">SUM(C15:F15)</f>
        <v>0</v>
      </c>
      <c r="J15" s="119">
        <f t="shared" ref="J15" si="11">SUM(C15:H15)</f>
        <v>0</v>
      </c>
      <c r="K15" s="102" t="s">
        <v>46</v>
      </c>
      <c r="L15" s="7"/>
      <c r="M15" s="167"/>
      <c r="N15" s="177"/>
      <c r="O15" s="118"/>
      <c r="P15" s="118"/>
      <c r="Q15" s="118"/>
      <c r="R15" s="118"/>
      <c r="S15" s="118"/>
      <c r="T15" s="118"/>
      <c r="U15" s="119"/>
      <c r="V15" s="119"/>
      <c r="W15" s="538"/>
    </row>
    <row r="16" spans="1:23" ht="19.5" customHeight="1">
      <c r="A16" s="167" t="s">
        <v>835</v>
      </c>
      <c r="B16" s="177">
        <v>226</v>
      </c>
      <c r="C16" s="118"/>
      <c r="D16" s="118"/>
      <c r="E16" s="118"/>
      <c r="F16" s="118"/>
      <c r="G16" s="118"/>
      <c r="H16" s="118"/>
      <c r="I16" s="119">
        <f t="shared" ref="I16" si="12">SUM(C16:F16)</f>
        <v>0</v>
      </c>
      <c r="J16" s="119">
        <f t="shared" ref="J16" si="13">SUM(C16:H16)</f>
        <v>0</v>
      </c>
      <c r="K16" s="102" t="s">
        <v>46</v>
      </c>
      <c r="L16" s="7"/>
      <c r="M16" s="167"/>
      <c r="N16" s="177"/>
      <c r="O16" s="118"/>
      <c r="P16" s="118"/>
      <c r="Q16" s="118"/>
      <c r="R16" s="118"/>
      <c r="S16" s="118"/>
      <c r="T16" s="118"/>
      <c r="U16" s="119"/>
      <c r="V16" s="119"/>
      <c r="W16" s="538"/>
    </row>
    <row r="17" spans="1:23" ht="19.5" customHeight="1">
      <c r="A17" s="167" t="s">
        <v>836</v>
      </c>
      <c r="B17" s="177">
        <v>203</v>
      </c>
      <c r="C17" s="118"/>
      <c r="D17" s="118"/>
      <c r="E17" s="118"/>
      <c r="F17" s="118"/>
      <c r="G17" s="118"/>
      <c r="H17" s="118"/>
      <c r="I17" s="119">
        <f t="shared" ref="I17" si="14">SUM(C17:F17)</f>
        <v>0</v>
      </c>
      <c r="J17" s="119">
        <f t="shared" ref="J17" si="15">SUM(C17:H17)</f>
        <v>0</v>
      </c>
      <c r="K17" s="102" t="s">
        <v>46</v>
      </c>
      <c r="L17" s="7"/>
      <c r="M17" s="167"/>
      <c r="N17" s="177"/>
      <c r="O17" s="118"/>
      <c r="P17" s="118"/>
      <c r="Q17" s="118"/>
      <c r="R17" s="118"/>
      <c r="S17" s="118"/>
      <c r="T17" s="118"/>
      <c r="U17" s="119"/>
      <c r="V17" s="119"/>
      <c r="W17" s="538"/>
    </row>
    <row r="18" spans="1:23" ht="19.5" customHeight="1">
      <c r="A18" s="167" t="s">
        <v>850</v>
      </c>
      <c r="B18" s="177">
        <v>221</v>
      </c>
      <c r="C18" s="118"/>
      <c r="D18" s="118"/>
      <c r="E18" s="118"/>
      <c r="F18" s="118"/>
      <c r="G18" s="118"/>
      <c r="H18" s="118"/>
      <c r="I18" s="119">
        <f t="shared" ref="I18" si="16">SUM(C18:F18)</f>
        <v>0</v>
      </c>
      <c r="J18" s="119">
        <f t="shared" ref="J18" si="17">SUM(C18:H18)</f>
        <v>0</v>
      </c>
      <c r="K18" s="102" t="s">
        <v>46</v>
      </c>
      <c r="L18" s="7"/>
      <c r="M18" s="167"/>
      <c r="N18" s="177"/>
      <c r="O18" s="118"/>
      <c r="P18" s="118"/>
      <c r="Q18" s="118"/>
      <c r="R18" s="118"/>
      <c r="S18" s="118"/>
      <c r="T18" s="118"/>
      <c r="U18" s="119"/>
      <c r="V18" s="119"/>
      <c r="W18" s="538"/>
    </row>
    <row r="19" spans="1:23" ht="19.5" customHeight="1">
      <c r="A19" s="167" t="s">
        <v>831</v>
      </c>
      <c r="B19" s="177">
        <v>267</v>
      </c>
      <c r="C19" s="118"/>
      <c r="D19" s="118"/>
      <c r="E19" s="118"/>
      <c r="F19" s="118"/>
      <c r="G19" s="118"/>
      <c r="H19" s="118"/>
      <c r="I19" s="119">
        <f t="shared" si="2"/>
        <v>0</v>
      </c>
      <c r="J19" s="119">
        <f t="shared" si="0"/>
        <v>0</v>
      </c>
      <c r="K19" s="102" t="s">
        <v>46</v>
      </c>
      <c r="L19" s="7"/>
      <c r="M19" s="167"/>
      <c r="N19" s="177"/>
      <c r="O19" s="118"/>
      <c r="P19" s="118"/>
      <c r="Q19" s="118"/>
      <c r="R19" s="118"/>
      <c r="S19" s="118"/>
      <c r="T19" s="118"/>
      <c r="U19" s="119">
        <f t="shared" si="3"/>
        <v>0</v>
      </c>
      <c r="V19" s="119">
        <f t="shared" si="1"/>
        <v>0</v>
      </c>
      <c r="W19" s="407" t="s">
        <v>35</v>
      </c>
    </row>
    <row r="20" spans="1:23" ht="19.5" customHeight="1">
      <c r="A20" s="167" t="s">
        <v>840</v>
      </c>
      <c r="B20" s="177">
        <v>203</v>
      </c>
      <c r="C20" s="118"/>
      <c r="D20" s="118"/>
      <c r="E20" s="118"/>
      <c r="F20" s="118"/>
      <c r="G20" s="118"/>
      <c r="H20" s="118"/>
      <c r="I20" s="119">
        <f t="shared" si="2"/>
        <v>0</v>
      </c>
      <c r="J20" s="119">
        <f t="shared" si="0"/>
        <v>0</v>
      </c>
      <c r="K20" s="407" t="s">
        <v>830</v>
      </c>
      <c r="L20" s="7"/>
      <c r="M20" s="167"/>
      <c r="N20" s="177"/>
      <c r="O20" s="118"/>
      <c r="P20" s="118"/>
      <c r="Q20" s="118"/>
      <c r="R20" s="118"/>
      <c r="S20" s="118"/>
      <c r="T20" s="118"/>
      <c r="U20" s="119">
        <f t="shared" si="3"/>
        <v>0</v>
      </c>
      <c r="V20" s="119">
        <f t="shared" si="1"/>
        <v>0</v>
      </c>
      <c r="W20" s="407" t="s">
        <v>35</v>
      </c>
    </row>
    <row r="21" spans="1:23" ht="19.5" customHeight="1">
      <c r="A21" s="167" t="s">
        <v>829</v>
      </c>
      <c r="B21" s="177">
        <v>244</v>
      </c>
      <c r="C21" s="118"/>
      <c r="D21" s="118"/>
      <c r="E21" s="118"/>
      <c r="F21" s="118"/>
      <c r="G21" s="118"/>
      <c r="H21" s="118"/>
      <c r="I21" s="119">
        <f t="shared" si="2"/>
        <v>0</v>
      </c>
      <c r="J21" s="119">
        <f t="shared" si="0"/>
        <v>0</v>
      </c>
      <c r="K21" s="538" t="s">
        <v>830</v>
      </c>
      <c r="L21" s="7"/>
      <c r="M21" s="167"/>
      <c r="N21" s="177"/>
      <c r="O21" s="118"/>
      <c r="P21" s="118"/>
      <c r="Q21" s="118"/>
      <c r="R21" s="118"/>
      <c r="S21" s="118"/>
      <c r="T21" s="118"/>
      <c r="U21" s="119">
        <f t="shared" si="3"/>
        <v>0</v>
      </c>
      <c r="V21" s="119">
        <f t="shared" si="1"/>
        <v>0</v>
      </c>
      <c r="W21" s="102" t="s">
        <v>46</v>
      </c>
    </row>
    <row r="22" spans="1:23" ht="19.5" customHeight="1">
      <c r="A22" s="167" t="s">
        <v>849</v>
      </c>
      <c r="B22" s="177">
        <v>189</v>
      </c>
      <c r="C22" s="119"/>
      <c r="D22" s="119"/>
      <c r="E22" s="119"/>
      <c r="F22" s="119"/>
      <c r="G22" s="119"/>
      <c r="H22" s="119"/>
      <c r="I22" s="119">
        <f t="shared" si="2"/>
        <v>0</v>
      </c>
      <c r="J22" s="119">
        <f t="shared" si="0"/>
        <v>0</v>
      </c>
      <c r="K22" s="538" t="s">
        <v>830</v>
      </c>
      <c r="L22" s="7"/>
      <c r="M22" s="167"/>
      <c r="N22" s="177"/>
      <c r="O22" s="119"/>
      <c r="P22" s="119"/>
      <c r="Q22" s="119"/>
      <c r="R22" s="119"/>
      <c r="S22" s="119"/>
      <c r="T22" s="119"/>
      <c r="U22" s="119">
        <f t="shared" si="3"/>
        <v>0</v>
      </c>
      <c r="V22" s="119">
        <f t="shared" si="1"/>
        <v>0</v>
      </c>
      <c r="W22" s="407" t="s">
        <v>121</v>
      </c>
    </row>
    <row r="23" spans="1:23" ht="19.5" customHeight="1">
      <c r="A23" s="167" t="s">
        <v>846</v>
      </c>
      <c r="B23" s="177">
        <v>180</v>
      </c>
      <c r="C23" s="118"/>
      <c r="D23" s="118"/>
      <c r="E23" s="118"/>
      <c r="F23" s="118"/>
      <c r="G23" s="118"/>
      <c r="H23" s="118"/>
      <c r="I23" s="119">
        <f t="shared" si="2"/>
        <v>0</v>
      </c>
      <c r="J23" s="119">
        <f t="shared" si="0"/>
        <v>0</v>
      </c>
      <c r="K23" s="538" t="s">
        <v>830</v>
      </c>
      <c r="L23" s="7"/>
      <c r="M23" s="167"/>
      <c r="N23" s="177"/>
      <c r="O23" s="118"/>
      <c r="P23" s="118"/>
      <c r="Q23" s="118"/>
      <c r="R23" s="118"/>
      <c r="S23" s="118"/>
      <c r="T23" s="118"/>
      <c r="U23" s="119">
        <f t="shared" si="3"/>
        <v>0</v>
      </c>
      <c r="V23" s="119">
        <f t="shared" si="1"/>
        <v>0</v>
      </c>
      <c r="W23" s="99" t="s">
        <v>121</v>
      </c>
    </row>
    <row r="24" spans="1:23" ht="19.5" customHeight="1">
      <c r="A24" s="167" t="s">
        <v>837</v>
      </c>
      <c r="B24" s="177">
        <v>226</v>
      </c>
      <c r="C24" s="118"/>
      <c r="D24" s="118"/>
      <c r="E24" s="118"/>
      <c r="F24" s="118"/>
      <c r="G24" s="118"/>
      <c r="H24" s="118"/>
      <c r="I24" s="119">
        <f t="shared" si="2"/>
        <v>0</v>
      </c>
      <c r="J24" s="119">
        <f t="shared" si="0"/>
        <v>0</v>
      </c>
      <c r="K24" s="78" t="s">
        <v>121</v>
      </c>
      <c r="L24" s="7"/>
      <c r="M24" s="167"/>
      <c r="N24" s="177"/>
      <c r="O24" s="118"/>
      <c r="P24" s="118"/>
      <c r="Q24" s="118"/>
      <c r="R24" s="118"/>
      <c r="S24" s="118"/>
      <c r="T24" s="118"/>
      <c r="U24" s="119">
        <f t="shared" si="3"/>
        <v>0</v>
      </c>
      <c r="V24" s="119">
        <f t="shared" si="1"/>
        <v>0</v>
      </c>
      <c r="W24" s="78" t="s">
        <v>121</v>
      </c>
    </row>
    <row r="25" spans="1:23" ht="19.5" customHeight="1">
      <c r="A25" s="167" t="s">
        <v>841</v>
      </c>
      <c r="B25" s="177">
        <v>189</v>
      </c>
      <c r="C25" s="118"/>
      <c r="D25" s="118"/>
      <c r="E25" s="118"/>
      <c r="F25" s="118"/>
      <c r="G25" s="118"/>
      <c r="H25" s="118"/>
      <c r="I25" s="119">
        <f t="shared" si="2"/>
        <v>0</v>
      </c>
      <c r="J25" s="119">
        <f t="shared" si="0"/>
        <v>0</v>
      </c>
      <c r="K25" s="542" t="s">
        <v>64</v>
      </c>
      <c r="L25" s="7"/>
      <c r="M25" s="167"/>
      <c r="N25" s="177"/>
      <c r="O25" s="118"/>
      <c r="P25" s="118"/>
      <c r="Q25" s="118"/>
      <c r="R25" s="118"/>
      <c r="S25" s="118"/>
      <c r="T25" s="118"/>
      <c r="U25" s="119">
        <f t="shared" si="3"/>
        <v>0</v>
      </c>
      <c r="V25" s="119">
        <f t="shared" si="1"/>
        <v>0</v>
      </c>
      <c r="W25" s="407" t="s">
        <v>56</v>
      </c>
    </row>
    <row r="26" spans="1:23" ht="19.5" customHeight="1">
      <c r="A26" s="167" t="s">
        <v>842</v>
      </c>
      <c r="B26" s="177">
        <v>212</v>
      </c>
      <c r="C26" s="118"/>
      <c r="D26" s="118"/>
      <c r="E26" s="118"/>
      <c r="F26" s="118"/>
      <c r="G26" s="118"/>
      <c r="H26" s="118"/>
      <c r="I26" s="119">
        <f t="shared" si="2"/>
        <v>0</v>
      </c>
      <c r="J26" s="119">
        <f t="shared" si="0"/>
        <v>0</v>
      </c>
      <c r="K26" s="407" t="s">
        <v>843</v>
      </c>
      <c r="L26" s="7"/>
      <c r="M26" s="167"/>
      <c r="N26" s="177"/>
      <c r="O26" s="118"/>
      <c r="P26" s="118"/>
      <c r="Q26" s="118"/>
      <c r="R26" s="118"/>
      <c r="S26" s="118"/>
      <c r="T26" s="118"/>
      <c r="U26" s="119">
        <f t="shared" si="3"/>
        <v>0</v>
      </c>
      <c r="V26" s="119">
        <f t="shared" si="1"/>
        <v>0</v>
      </c>
      <c r="W26" s="407" t="s">
        <v>56</v>
      </c>
    </row>
    <row r="27" spans="1:23" ht="19.5" customHeight="1">
      <c r="A27" s="167" t="s">
        <v>844</v>
      </c>
      <c r="B27" s="177">
        <v>184</v>
      </c>
      <c r="C27" s="118"/>
      <c r="D27" s="118"/>
      <c r="E27" s="118"/>
      <c r="F27" s="118"/>
      <c r="G27" s="118"/>
      <c r="H27" s="118"/>
      <c r="I27" s="119">
        <f t="shared" si="2"/>
        <v>0</v>
      </c>
      <c r="J27" s="119">
        <f t="shared" si="0"/>
        <v>0</v>
      </c>
      <c r="K27" s="407" t="s">
        <v>845</v>
      </c>
      <c r="L27" s="7"/>
      <c r="M27" s="167"/>
      <c r="N27" s="177"/>
      <c r="O27" s="118"/>
      <c r="P27" s="118"/>
      <c r="Q27" s="118"/>
      <c r="R27" s="118"/>
      <c r="S27" s="118"/>
      <c r="T27" s="118"/>
      <c r="U27" s="119">
        <f t="shared" si="3"/>
        <v>0</v>
      </c>
      <c r="V27" s="119">
        <f t="shared" si="1"/>
        <v>0</v>
      </c>
      <c r="W27" s="407" t="s">
        <v>131</v>
      </c>
    </row>
    <row r="28" spans="1:23" ht="19.5" customHeight="1">
      <c r="A28" s="167" t="s">
        <v>847</v>
      </c>
      <c r="B28" s="177">
        <v>156</v>
      </c>
      <c r="C28" s="118"/>
      <c r="D28" s="118"/>
      <c r="E28" s="118"/>
      <c r="F28" s="118"/>
      <c r="G28" s="118"/>
      <c r="H28" s="118"/>
      <c r="I28" s="119">
        <f t="shared" si="2"/>
        <v>0</v>
      </c>
      <c r="J28" s="119">
        <f t="shared" si="0"/>
        <v>0</v>
      </c>
      <c r="K28" s="408" t="s">
        <v>848</v>
      </c>
      <c r="L28" s="7"/>
      <c r="M28" s="167"/>
      <c r="N28" s="177"/>
      <c r="O28" s="118"/>
      <c r="P28" s="118"/>
      <c r="Q28" s="118"/>
      <c r="R28" s="118"/>
      <c r="S28" s="118"/>
      <c r="T28" s="118"/>
      <c r="U28" s="119">
        <f t="shared" si="3"/>
        <v>0</v>
      </c>
      <c r="V28" s="119">
        <f t="shared" si="1"/>
        <v>0</v>
      </c>
      <c r="W28" s="408" t="s">
        <v>64</v>
      </c>
    </row>
    <row r="29" spans="1:23" ht="19.5" customHeight="1">
      <c r="A29" s="167"/>
      <c r="B29" s="177"/>
      <c r="C29" s="118"/>
      <c r="D29" s="118"/>
      <c r="E29" s="118"/>
      <c r="F29" s="118"/>
      <c r="G29" s="118"/>
      <c r="H29" s="118"/>
      <c r="I29" s="119"/>
      <c r="J29" s="119"/>
      <c r="K29" s="408"/>
      <c r="L29" s="7"/>
      <c r="M29" s="167"/>
      <c r="N29" s="177"/>
      <c r="O29" s="118"/>
      <c r="P29" s="118"/>
      <c r="Q29" s="118"/>
      <c r="R29" s="118"/>
      <c r="S29" s="118"/>
      <c r="T29" s="118"/>
      <c r="U29" s="119">
        <f t="shared" si="3"/>
        <v>0</v>
      </c>
      <c r="V29" s="119">
        <f>SUM(O29:T29)</f>
        <v>0</v>
      </c>
      <c r="W29" s="408" t="s">
        <v>135</v>
      </c>
    </row>
    <row r="30" spans="1:23" ht="19.5" customHeight="1">
      <c r="A30" s="167"/>
      <c r="B30" s="177"/>
      <c r="C30" s="118"/>
      <c r="D30" s="118"/>
      <c r="E30" s="118"/>
      <c r="F30" s="118"/>
      <c r="G30" s="118"/>
      <c r="H30" s="118"/>
      <c r="I30" s="119"/>
      <c r="J30" s="119"/>
      <c r="K30" s="408"/>
      <c r="L30" s="7"/>
      <c r="M30" s="167"/>
      <c r="N30" s="177"/>
      <c r="O30" s="118"/>
      <c r="P30" s="118"/>
      <c r="Q30" s="118"/>
      <c r="R30" s="118"/>
      <c r="S30" s="118"/>
      <c r="T30" s="118"/>
      <c r="U30" s="119">
        <f t="shared" si="3"/>
        <v>0</v>
      </c>
      <c r="V30" s="119">
        <f t="shared" si="1"/>
        <v>0</v>
      </c>
      <c r="W30" s="408" t="s">
        <v>137</v>
      </c>
    </row>
    <row r="31" spans="1:23" ht="19.5" customHeight="1">
      <c r="A31" s="167"/>
      <c r="B31" s="177"/>
      <c r="C31" s="118"/>
      <c r="D31" s="118"/>
      <c r="E31" s="118"/>
      <c r="F31" s="118"/>
      <c r="G31" s="118"/>
      <c r="H31" s="118"/>
      <c r="I31" s="119"/>
      <c r="J31" s="119"/>
      <c r="K31" s="408"/>
      <c r="L31" s="7"/>
      <c r="M31" s="167"/>
      <c r="N31" s="177"/>
      <c r="O31" s="118"/>
      <c r="P31" s="118"/>
      <c r="Q31" s="118"/>
      <c r="R31" s="118"/>
      <c r="S31" s="118"/>
      <c r="T31" s="118"/>
      <c r="U31" s="119">
        <f t="shared" si="3"/>
        <v>0</v>
      </c>
      <c r="V31" s="119">
        <f t="shared" si="1"/>
        <v>0</v>
      </c>
      <c r="W31" s="408" t="s">
        <v>137</v>
      </c>
    </row>
    <row r="32" spans="1:23" ht="19.5" customHeight="1">
      <c r="A32" s="167"/>
      <c r="B32" s="177"/>
      <c r="C32" s="118"/>
      <c r="D32" s="118"/>
      <c r="E32" s="118"/>
      <c r="F32" s="118"/>
      <c r="G32" s="118"/>
      <c r="H32" s="118"/>
      <c r="I32" s="119"/>
      <c r="J32" s="119"/>
      <c r="K32" s="408"/>
      <c r="L32" s="7"/>
      <c r="M32" s="167"/>
      <c r="N32" s="177"/>
      <c r="O32" s="118"/>
      <c r="P32" s="118"/>
      <c r="Q32" s="118"/>
      <c r="R32" s="118"/>
      <c r="S32" s="118"/>
      <c r="T32" s="118"/>
      <c r="U32" s="119">
        <f t="shared" si="3"/>
        <v>0</v>
      </c>
      <c r="V32" s="119">
        <f t="shared" si="1"/>
        <v>0</v>
      </c>
      <c r="W32" s="408" t="s">
        <v>140</v>
      </c>
    </row>
    <row r="33" spans="1:23" ht="19.5" customHeight="1">
      <c r="A33" s="167"/>
      <c r="B33" s="177"/>
      <c r="C33" s="118"/>
      <c r="D33" s="118"/>
      <c r="E33" s="118"/>
      <c r="F33" s="118"/>
      <c r="G33" s="118"/>
      <c r="H33" s="118"/>
      <c r="I33" s="119"/>
      <c r="J33" s="119"/>
      <c r="K33" s="408"/>
      <c r="L33" s="7"/>
      <c r="M33" s="167"/>
      <c r="N33" s="177"/>
      <c r="O33" s="118"/>
      <c r="P33" s="118"/>
      <c r="Q33" s="118"/>
      <c r="R33" s="118"/>
      <c r="S33" s="118"/>
      <c r="T33" s="118"/>
      <c r="U33" s="119"/>
      <c r="V33" s="119"/>
      <c r="W33" s="408"/>
    </row>
    <row r="34" spans="1:23" ht="19.5" customHeight="1">
      <c r="A34" s="167"/>
      <c r="B34" s="177"/>
      <c r="C34" s="118"/>
      <c r="D34" s="118"/>
      <c r="E34" s="118"/>
      <c r="F34" s="118"/>
      <c r="G34" s="118"/>
      <c r="H34" s="118"/>
      <c r="I34" s="119"/>
      <c r="J34" s="119"/>
      <c r="K34" s="408"/>
      <c r="L34" s="7"/>
      <c r="M34" s="167"/>
      <c r="N34" s="177"/>
      <c r="O34" s="118"/>
      <c r="P34" s="118"/>
      <c r="Q34" s="118"/>
      <c r="R34" s="118"/>
      <c r="S34" s="118"/>
      <c r="T34" s="118"/>
      <c r="U34" s="119"/>
      <c r="V34" s="119"/>
      <c r="W34" s="408"/>
    </row>
    <row r="35" spans="1:23" ht="19.5" customHeight="1">
      <c r="A35" s="229"/>
      <c r="B35" s="105"/>
      <c r="C35" s="104"/>
      <c r="D35" s="104"/>
      <c r="E35" s="104"/>
      <c r="F35" s="104"/>
      <c r="G35" s="104"/>
      <c r="H35" s="104"/>
      <c r="I35" s="103"/>
      <c r="J35" s="103"/>
      <c r="K35" s="407"/>
      <c r="L35" s="7"/>
      <c r="M35" s="229"/>
      <c r="N35" s="105"/>
      <c r="O35" s="104"/>
      <c r="P35" s="104"/>
      <c r="Q35" s="104"/>
      <c r="R35" s="104"/>
      <c r="S35" s="104"/>
      <c r="T35" s="104"/>
      <c r="U35" s="103"/>
      <c r="V35" s="103"/>
      <c r="W35" s="407"/>
    </row>
    <row r="36" spans="1:23" ht="19.5" customHeight="1">
      <c r="A36" s="229" t="s">
        <v>775</v>
      </c>
      <c r="B36" s="228">
        <f t="shared" ref="B36:H36" si="18">AVERAGE(B6:B35)</f>
        <v>221.95652173913044</v>
      </c>
      <c r="C36" s="228" t="e">
        <f t="shared" si="18"/>
        <v>#DIV/0!</v>
      </c>
      <c r="D36" s="228" t="e">
        <f t="shared" si="18"/>
        <v>#DIV/0!</v>
      </c>
      <c r="E36" s="228" t="e">
        <f t="shared" si="18"/>
        <v>#DIV/0!</v>
      </c>
      <c r="F36" s="228" t="e">
        <f t="shared" si="18"/>
        <v>#DIV/0!</v>
      </c>
      <c r="G36" s="228" t="e">
        <f t="shared" si="18"/>
        <v>#DIV/0!</v>
      </c>
      <c r="H36" s="228" t="e">
        <f t="shared" si="18"/>
        <v>#DIV/0!</v>
      </c>
      <c r="I36" s="103"/>
      <c r="J36" s="103"/>
      <c r="K36" s="407"/>
      <c r="L36" s="7"/>
      <c r="M36" s="229" t="s">
        <v>775</v>
      </c>
      <c r="N36" s="228" t="e">
        <f t="shared" ref="N36:T36" si="19">AVERAGE(N6:N35)</f>
        <v>#DIV/0!</v>
      </c>
      <c r="O36" s="228" t="e">
        <f t="shared" si="19"/>
        <v>#DIV/0!</v>
      </c>
      <c r="P36" s="228" t="e">
        <f t="shared" si="19"/>
        <v>#DIV/0!</v>
      </c>
      <c r="Q36" s="228" t="e">
        <f t="shared" si="19"/>
        <v>#DIV/0!</v>
      </c>
      <c r="R36" s="228" t="e">
        <f t="shared" si="19"/>
        <v>#DIV/0!</v>
      </c>
      <c r="S36" s="228" t="e">
        <f t="shared" si="19"/>
        <v>#DIV/0!</v>
      </c>
      <c r="T36" s="228" t="e">
        <f t="shared" si="19"/>
        <v>#DIV/0!</v>
      </c>
      <c r="U36" s="104"/>
      <c r="V36" s="104"/>
      <c r="W36" s="407"/>
    </row>
    <row r="37" spans="1:23" ht="19.5" customHeight="1">
      <c r="A37" s="102"/>
      <c r="B37" s="105"/>
      <c r="C37" s="228"/>
      <c r="D37" s="103"/>
      <c r="E37" s="103"/>
      <c r="F37" s="103"/>
      <c r="G37" s="103"/>
      <c r="H37" s="103"/>
      <c r="I37" s="103">
        <f>SUM(C37:F37)</f>
        <v>0</v>
      </c>
      <c r="J37" s="103">
        <f>SUM(C37:H37)</f>
        <v>0</v>
      </c>
      <c r="K37" s="407"/>
      <c r="L37" s="7"/>
      <c r="M37" s="102"/>
      <c r="N37" s="105"/>
      <c r="O37" s="104"/>
      <c r="P37" s="104"/>
      <c r="Q37" s="104"/>
      <c r="R37" s="104"/>
      <c r="S37" s="104"/>
      <c r="T37" s="104"/>
      <c r="U37" s="103">
        <f>SUM(O37:R37)</f>
        <v>0</v>
      </c>
      <c r="V37" s="103">
        <f>SUM(O37:T37)</f>
        <v>0</v>
      </c>
      <c r="W37" s="407"/>
    </row>
    <row r="40" spans="1:23" ht="13.5" customHeight="1"/>
    <row r="41" spans="1:23" ht="13.5" customHeight="1"/>
    <row r="42" spans="1:23" ht="13.5" customHeight="1"/>
    <row r="43" spans="1:23" ht="13.5" customHeight="1"/>
    <row r="44" spans="1:23" ht="13.5" customHeight="1"/>
    <row r="45" spans="1:23" ht="13.5" customHeight="1"/>
    <row r="46" spans="1:23" ht="13.5" customHeight="1"/>
    <row r="47" spans="1:23" ht="13.5" customHeight="1"/>
    <row r="48" spans="1:23" ht="13.5" customHeight="1"/>
    <row r="49" ht="13.5" customHeight="1"/>
    <row r="50" ht="13.5" customHeight="1"/>
  </sheetData>
  <mergeCells count="6">
    <mergeCell ref="A1:K1"/>
    <mergeCell ref="M1:W1"/>
    <mergeCell ref="A3:C3"/>
    <mergeCell ref="M3:O3"/>
    <mergeCell ref="E5:F5"/>
    <mergeCell ref="Q5:R5"/>
  </mergeCells>
  <phoneticPr fontId="9"/>
  <pageMargins left="0.7" right="0.7" top="0.75" bottom="0.75" header="0.3" footer="0.3"/>
  <pageSetup paperSize="9" orientation="portrait" r:id="rId1"/>
  <ignoredErrors>
    <ignoredError sqref="U6:V6 U19:V24 U8:V10 U14:V14 I19:J24 I6:J11 I16:J17 I18:J18 U25:V26 I25:J26 U27:V32 I27:J28 I14:J14 I12:J13 I15:J15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AB44"/>
  <sheetViews>
    <sheetView workbookViewId="0">
      <selection activeCell="O23" sqref="O23:V2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52" t="s">
        <v>680</v>
      </c>
      <c r="C3" s="11" t="s">
        <v>595</v>
      </c>
      <c r="J3" s="20" t="s">
        <v>591</v>
      </c>
      <c r="K3" s="20" t="s">
        <v>592</v>
      </c>
      <c r="O3" s="380" t="s">
        <v>680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58"/>
      <c r="J4" s="85"/>
      <c r="K4" s="85"/>
      <c r="P4" s="391"/>
      <c r="X4" s="85"/>
      <c r="Y4" s="85"/>
    </row>
    <row r="5" spans="1:27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58"/>
      <c r="C6" s="637"/>
      <c r="D6" s="638"/>
      <c r="E6" s="638"/>
      <c r="F6" s="638"/>
      <c r="G6" s="638"/>
      <c r="H6" s="639"/>
      <c r="I6" s="18"/>
      <c r="J6" s="18"/>
      <c r="K6" s="16" t="e">
        <f>(FIXED(1/J6,3))*100</f>
        <v>#DIV/0!</v>
      </c>
      <c r="L6" s="103">
        <v>60</v>
      </c>
      <c r="P6" s="391"/>
      <c r="Q6" s="637"/>
      <c r="R6" s="638"/>
      <c r="S6" s="638"/>
      <c r="T6" s="638"/>
      <c r="U6" s="638"/>
      <c r="V6" s="639"/>
      <c r="W6" s="18"/>
      <c r="X6" s="18"/>
      <c r="Y6" s="16" t="e">
        <f>(FIXED(1/X6,3))*100</f>
        <v>#DIV/0!</v>
      </c>
      <c r="Z6" s="103">
        <v>60</v>
      </c>
    </row>
    <row r="7" spans="1:27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7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1"/>
      <c r="B9" s="12"/>
      <c r="C9" s="103"/>
      <c r="D9" s="103"/>
      <c r="E9" s="103"/>
      <c r="F9" s="103"/>
      <c r="G9" s="103"/>
      <c r="H9" s="103"/>
      <c r="I9" s="494">
        <f>SUM(C9:F9)</f>
        <v>0</v>
      </c>
      <c r="J9" s="494">
        <f>SUM(C9:H9)</f>
        <v>0</v>
      </c>
      <c r="K9" s="494">
        <f t="shared" ref="K9:K15" si="0">SUM(J9*1.4+B9)</f>
        <v>0</v>
      </c>
      <c r="L9" s="494">
        <f t="shared" ref="L9:L15" si="1">NORMSDIST((C$6-K9)/L$6)*100</f>
        <v>50</v>
      </c>
      <c r="M9" s="553"/>
      <c r="O9" s="1"/>
      <c r="P9" s="12"/>
      <c r="Q9" s="103"/>
      <c r="R9" s="103"/>
      <c r="S9" s="103"/>
      <c r="T9" s="103"/>
      <c r="U9" s="103"/>
      <c r="V9" s="103"/>
      <c r="W9" s="228">
        <f>SUM(Q9:T9)</f>
        <v>0</v>
      </c>
      <c r="X9" s="228">
        <f>SUM(Q9:V9)</f>
        <v>0</v>
      </c>
      <c r="Y9" s="228">
        <f t="shared" ref="Y9:Y15" si="2">SUM(X9*1.4+P9)</f>
        <v>0</v>
      </c>
      <c r="Z9" s="228">
        <f t="shared" ref="Z9:Z15" si="3">NORMSDIST((Q$6-Y9)/Z$6)*100</f>
        <v>50</v>
      </c>
      <c r="AA9" s="379"/>
    </row>
    <row r="10" spans="1:27" ht="20.100000000000001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 t="shared" si="0"/>
        <v>0</v>
      </c>
      <c r="L10" s="494">
        <f t="shared" si="1"/>
        <v>50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 t="shared" si="2"/>
        <v>0</v>
      </c>
      <c r="Z10" s="228">
        <f t="shared" si="3"/>
        <v>50</v>
      </c>
      <c r="AA10" s="2"/>
    </row>
    <row r="11" spans="1:27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 t="shared" si="0"/>
        <v>0</v>
      </c>
      <c r="L11" s="494">
        <f t="shared" si="1"/>
        <v>50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 t="shared" si="2"/>
        <v>0</v>
      </c>
      <c r="Z11" s="228">
        <f t="shared" si="3"/>
        <v>50</v>
      </c>
      <c r="AA11" s="2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 t="shared" si="0"/>
        <v>0</v>
      </c>
      <c r="L12" s="494">
        <f t="shared" si="1"/>
        <v>50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 t="shared" si="2"/>
        <v>0</v>
      </c>
      <c r="Z12" s="228">
        <f t="shared" si="3"/>
        <v>50</v>
      </c>
      <c r="AA12" s="2"/>
    </row>
    <row r="13" spans="1:27" ht="20.100000000000001" customHeight="1">
      <c r="A13" s="2"/>
      <c r="B13" s="1"/>
      <c r="C13" s="103"/>
      <c r="D13" s="103"/>
      <c r="E13" s="103"/>
      <c r="F13" s="103"/>
      <c r="G13" s="103"/>
      <c r="H13" s="103"/>
      <c r="I13" s="494">
        <f>SUM(C13:F13)</f>
        <v>0</v>
      </c>
      <c r="J13" s="494">
        <f>SUM(C13:H13)</f>
        <v>0</v>
      </c>
      <c r="K13" s="494">
        <f t="shared" si="0"/>
        <v>0</v>
      </c>
      <c r="L13" s="494">
        <f t="shared" si="1"/>
        <v>50</v>
      </c>
      <c r="M13" s="2"/>
      <c r="O13" s="2"/>
      <c r="P13" s="1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>SUM(Q13:V13)</f>
        <v>0</v>
      </c>
      <c r="Y13" s="228">
        <f t="shared" si="2"/>
        <v>0</v>
      </c>
      <c r="Z13" s="228">
        <f t="shared" si="3"/>
        <v>50</v>
      </c>
      <c r="AA13" s="2"/>
    </row>
    <row r="14" spans="1:27" ht="20.100000000000001" customHeight="1">
      <c r="A14" s="495"/>
      <c r="B14" s="556"/>
      <c r="C14" s="494"/>
      <c r="D14" s="494"/>
      <c r="E14" s="494"/>
      <c r="F14" s="494"/>
      <c r="G14" s="494"/>
      <c r="H14" s="494"/>
      <c r="I14" s="494">
        <f>C14+D14+E14+F14</f>
        <v>0</v>
      </c>
      <c r="J14" s="494">
        <f>G14+H14+I14</f>
        <v>0</v>
      </c>
      <c r="K14" s="494">
        <f t="shared" si="0"/>
        <v>0</v>
      </c>
      <c r="L14" s="494">
        <f t="shared" si="1"/>
        <v>50</v>
      </c>
      <c r="M14" s="556" t="s">
        <v>345</v>
      </c>
      <c r="N14" s="19"/>
      <c r="O14" s="229"/>
      <c r="P14" s="243"/>
      <c r="Q14" s="228"/>
      <c r="R14" s="228"/>
      <c r="S14" s="228"/>
      <c r="T14" s="228"/>
      <c r="U14" s="228"/>
      <c r="V14" s="228"/>
      <c r="W14" s="228">
        <f>Q14+R14+S14+T14</f>
        <v>0</v>
      </c>
      <c r="X14" s="228">
        <f>U14+V14+W14</f>
        <v>0</v>
      </c>
      <c r="Y14" s="228">
        <f t="shared" si="2"/>
        <v>0</v>
      </c>
      <c r="Z14" s="228">
        <f t="shared" si="3"/>
        <v>50</v>
      </c>
      <c r="AA14" s="243" t="s">
        <v>345</v>
      </c>
    </row>
    <row r="15" spans="1:27" ht="20.100000000000001" customHeight="1">
      <c r="A15" s="495"/>
      <c r="B15" s="241"/>
      <c r="C15" s="142"/>
      <c r="D15" s="143"/>
      <c r="E15" s="494"/>
      <c r="F15" s="143"/>
      <c r="G15" s="143"/>
      <c r="H15" s="143"/>
      <c r="I15" s="232">
        <f>SUM(C15,D15,F15)</f>
        <v>0</v>
      </c>
      <c r="J15" s="232">
        <f>SUM(C15,D15,F15,G15,H15)</f>
        <v>0</v>
      </c>
      <c r="K15" s="494">
        <f t="shared" si="0"/>
        <v>0</v>
      </c>
      <c r="L15" s="494">
        <f t="shared" si="1"/>
        <v>50</v>
      </c>
      <c r="M15" s="30" t="s">
        <v>338</v>
      </c>
      <c r="O15" s="229"/>
      <c r="P15" s="241"/>
      <c r="Q15" s="142"/>
      <c r="R15" s="143"/>
      <c r="S15" s="228"/>
      <c r="T15" s="143"/>
      <c r="U15" s="143"/>
      <c r="V15" s="143"/>
      <c r="W15" s="232">
        <f>SUM(Q15,R15,T15)</f>
        <v>0</v>
      </c>
      <c r="X15" s="232">
        <f>SUM(Q15,R15,T15,U15,V15)</f>
        <v>0</v>
      </c>
      <c r="Y15" s="228">
        <f t="shared" si="2"/>
        <v>0</v>
      </c>
      <c r="Z15" s="228">
        <f t="shared" si="3"/>
        <v>50</v>
      </c>
      <c r="AA15" s="30" t="s">
        <v>338</v>
      </c>
    </row>
    <row r="16" spans="1:27" ht="20.100000000000001" customHeight="1">
      <c r="L16" s="552"/>
      <c r="Z16" s="380"/>
    </row>
    <row r="17" spans="1:28" ht="18.75" customHeight="1">
      <c r="A17" s="552" t="s">
        <v>681</v>
      </c>
      <c r="C17" s="11" t="s">
        <v>595</v>
      </c>
      <c r="J17" s="20" t="s">
        <v>591</v>
      </c>
      <c r="K17" s="20" t="s">
        <v>592</v>
      </c>
      <c r="O17" s="380" t="s">
        <v>681</v>
      </c>
      <c r="Q17" s="11" t="s">
        <v>595</v>
      </c>
      <c r="X17" s="20" t="s">
        <v>591</v>
      </c>
      <c r="Y17" s="20" t="s">
        <v>592</v>
      </c>
    </row>
    <row r="18" spans="1:28" ht="18.75" customHeight="1">
      <c r="B18" s="558"/>
      <c r="J18" s="85">
        <v>690</v>
      </c>
      <c r="K18" s="85">
        <v>690</v>
      </c>
      <c r="P18" s="391"/>
      <c r="X18" s="85">
        <v>690</v>
      </c>
      <c r="Y18" s="85">
        <v>690</v>
      </c>
    </row>
    <row r="19" spans="1:28" ht="18.75" customHeight="1">
      <c r="B19" s="558"/>
      <c r="C19" s="666" t="s">
        <v>644</v>
      </c>
      <c r="D19" s="667"/>
      <c r="E19" s="667"/>
      <c r="F19" s="667"/>
      <c r="G19" s="667"/>
      <c r="H19" s="668"/>
      <c r="I19" s="553" t="s">
        <v>571</v>
      </c>
      <c r="J19" s="553" t="s">
        <v>572</v>
      </c>
      <c r="K19" s="553" t="s">
        <v>643</v>
      </c>
      <c r="L19" s="556" t="s">
        <v>328</v>
      </c>
      <c r="P19" s="391"/>
      <c r="Q19" s="666" t="s">
        <v>644</v>
      </c>
      <c r="R19" s="667"/>
      <c r="S19" s="667"/>
      <c r="T19" s="667"/>
      <c r="U19" s="667"/>
      <c r="V19" s="668"/>
      <c r="W19" s="379" t="s">
        <v>571</v>
      </c>
      <c r="X19" s="379" t="s">
        <v>572</v>
      </c>
      <c r="Y19" s="379" t="s">
        <v>643</v>
      </c>
      <c r="Z19" s="243" t="s">
        <v>328</v>
      </c>
    </row>
    <row r="20" spans="1:28" ht="18.75" customHeight="1">
      <c r="B20" s="558"/>
      <c r="C20" s="637">
        <v>695</v>
      </c>
      <c r="D20" s="638"/>
      <c r="E20" s="638"/>
      <c r="F20" s="638"/>
      <c r="G20" s="638"/>
      <c r="H20" s="639"/>
      <c r="I20" s="172">
        <v>1.79</v>
      </c>
      <c r="J20" s="172">
        <v>1.68</v>
      </c>
      <c r="K20" s="250">
        <f>(FIXED(1/J20,3))*100</f>
        <v>59.5</v>
      </c>
      <c r="L20" s="103">
        <v>60</v>
      </c>
      <c r="P20" s="391"/>
      <c r="Q20" s="637">
        <v>695</v>
      </c>
      <c r="R20" s="638"/>
      <c r="S20" s="638"/>
      <c r="T20" s="638"/>
      <c r="U20" s="638"/>
      <c r="V20" s="639"/>
      <c r="W20" s="172">
        <v>1.79</v>
      </c>
      <c r="X20" s="172">
        <v>1.68</v>
      </c>
      <c r="Y20" s="250">
        <f>(FIXED(1/X20,3))*100</f>
        <v>59.5</v>
      </c>
      <c r="Z20" s="103">
        <v>60</v>
      </c>
    </row>
    <row r="21" spans="1:28" ht="21.75" customHeight="1">
      <c r="E21" s="554" t="s">
        <v>78</v>
      </c>
      <c r="F21" s="554" t="s">
        <v>79</v>
      </c>
      <c r="S21" s="375" t="s">
        <v>78</v>
      </c>
      <c r="T21" s="375" t="s">
        <v>79</v>
      </c>
    </row>
    <row r="22" spans="1:28" ht="20.100000000000001" customHeight="1">
      <c r="A22" s="553" t="s">
        <v>80</v>
      </c>
      <c r="B22" s="553" t="s">
        <v>81</v>
      </c>
      <c r="C22" s="553" t="s">
        <v>82</v>
      </c>
      <c r="D22" s="553" t="s">
        <v>83</v>
      </c>
      <c r="E22" s="626" t="s">
        <v>84</v>
      </c>
      <c r="F22" s="627"/>
      <c r="G22" s="553" t="s">
        <v>85</v>
      </c>
      <c r="H22" s="553" t="s">
        <v>86</v>
      </c>
      <c r="I22" s="553" t="s">
        <v>87</v>
      </c>
      <c r="J22" s="553" t="s">
        <v>88</v>
      </c>
      <c r="K22" s="553" t="s">
        <v>318</v>
      </c>
      <c r="L22" s="553" t="s">
        <v>319</v>
      </c>
      <c r="M22" s="553" t="s">
        <v>645</v>
      </c>
      <c r="O22" s="379" t="s">
        <v>80</v>
      </c>
      <c r="P22" s="379" t="s">
        <v>81</v>
      </c>
      <c r="Q22" s="379" t="s">
        <v>82</v>
      </c>
      <c r="R22" s="379" t="s">
        <v>83</v>
      </c>
      <c r="S22" s="626" t="s">
        <v>84</v>
      </c>
      <c r="T22" s="627"/>
      <c r="U22" s="379" t="s">
        <v>85</v>
      </c>
      <c r="V22" s="379" t="s">
        <v>86</v>
      </c>
      <c r="W22" s="379" t="s">
        <v>87</v>
      </c>
      <c r="X22" s="379" t="s">
        <v>88</v>
      </c>
      <c r="Y22" s="379" t="s">
        <v>318</v>
      </c>
      <c r="Z22" s="379" t="s">
        <v>319</v>
      </c>
      <c r="AA22" s="379" t="s">
        <v>645</v>
      </c>
    </row>
    <row r="23" spans="1:28" ht="20.100000000000001" customHeight="1">
      <c r="A23" s="556"/>
      <c r="B23" s="241"/>
      <c r="C23" s="241"/>
      <c r="D23" s="241"/>
      <c r="E23" s="241"/>
      <c r="F23" s="241"/>
      <c r="G23" s="241"/>
      <c r="H23" s="241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NORMSDIST((C$20-K23)/L$20)*100</f>
        <v>100</v>
      </c>
      <c r="M23" s="556" t="s">
        <v>345</v>
      </c>
      <c r="N23" s="19"/>
      <c r="O23" s="556"/>
      <c r="P23" s="241"/>
      <c r="Q23" s="241"/>
      <c r="R23" s="241"/>
      <c r="S23" s="241"/>
      <c r="T23" s="241"/>
      <c r="U23" s="241"/>
      <c r="V23" s="241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NORMSDIST((Q$20-Y23)/Z$20)*100</f>
        <v>100</v>
      </c>
      <c r="AA23" s="556" t="s">
        <v>345</v>
      </c>
      <c r="AB23" s="23" t="s">
        <v>111</v>
      </c>
    </row>
    <row r="24" spans="1:28" ht="20.100000000000001" customHeight="1">
      <c r="A24" s="556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4">
        <f>NORMSDIST((C$20-K24)/L$20)*100</f>
        <v>100</v>
      </c>
      <c r="M24" s="556"/>
      <c r="N24" s="19"/>
      <c r="O24" s="243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NORMSDIST((Q$20-Y24)/Z$20)*100</f>
        <v>100</v>
      </c>
      <c r="AA24" s="243"/>
    </row>
    <row r="25" spans="1:28" ht="20.100000000000001" customHeight="1">
      <c r="A25" s="13"/>
      <c r="B25" s="227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4">
        <f>NORMSDIST((C$20-K25)/L$20)*100</f>
        <v>100</v>
      </c>
      <c r="M25" s="13"/>
      <c r="N25" s="19"/>
      <c r="O25" s="13"/>
      <c r="P25" s="227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28">
        <f>NORMSDIST((Q$20-Y25)/Z$20)*100</f>
        <v>100</v>
      </c>
      <c r="AA25" s="13"/>
    </row>
    <row r="26" spans="1:28" ht="20.100000000000001" customHeight="1">
      <c r="A26" s="13"/>
      <c r="B26" s="227"/>
      <c r="C26" s="494"/>
      <c r="D26" s="494"/>
      <c r="E26" s="494"/>
      <c r="F26" s="494"/>
      <c r="G26" s="494"/>
      <c r="H26" s="494"/>
      <c r="I26" s="494">
        <f>SUM(C26:F26)</f>
        <v>0</v>
      </c>
      <c r="J26" s="494">
        <f>SUM(C26:H26)</f>
        <v>0</v>
      </c>
      <c r="K26" s="494">
        <f>SUM(J26*1.4+B26)</f>
        <v>0</v>
      </c>
      <c r="L26" s="494">
        <f>NORMSDIST((C$20-K26)/L$20)*100</f>
        <v>100</v>
      </c>
      <c r="M26" s="13"/>
      <c r="N26" s="19"/>
      <c r="O26" s="13"/>
      <c r="P26" s="227"/>
      <c r="Q26" s="228"/>
      <c r="R26" s="228"/>
      <c r="S26" s="228"/>
      <c r="T26" s="228"/>
      <c r="U26" s="228"/>
      <c r="V26" s="228"/>
      <c r="W26" s="228">
        <f>SUM(Q26:T26)</f>
        <v>0</v>
      </c>
      <c r="X26" s="228">
        <f>SUM(Q26:V26)</f>
        <v>0</v>
      </c>
      <c r="Y26" s="228">
        <f>SUM(X26*1.4+P26)</f>
        <v>0</v>
      </c>
      <c r="Z26" s="228">
        <f>NORMSDIST((Q$20-Y26)/Z$20)*100</f>
        <v>100</v>
      </c>
      <c r="AA26" s="13"/>
    </row>
    <row r="27" spans="1:28" ht="20.100000000000001" customHeight="1">
      <c r="A27" s="94" t="s">
        <v>770</v>
      </c>
      <c r="B27" s="45">
        <v>258</v>
      </c>
      <c r="C27" s="45">
        <v>71</v>
      </c>
      <c r="D27" s="45">
        <v>55</v>
      </c>
      <c r="E27" s="45">
        <v>14</v>
      </c>
      <c r="F27" s="45">
        <v>44</v>
      </c>
      <c r="G27" s="45">
        <v>55</v>
      </c>
      <c r="H27" s="45">
        <v>48</v>
      </c>
      <c r="I27" s="95">
        <f>SUM(C27:F27)</f>
        <v>184</v>
      </c>
      <c r="J27" s="95">
        <f>SUM(C27:H27)</f>
        <v>287</v>
      </c>
      <c r="K27" s="95">
        <f>SUM(J27*1.4+B27)</f>
        <v>659.8</v>
      </c>
      <c r="L27" s="95">
        <f>NORMSDIST((C$20-K27)/L$20)*100</f>
        <v>72.128620051215506</v>
      </c>
      <c r="M27" s="94" t="s">
        <v>345</v>
      </c>
      <c r="N27" s="19"/>
      <c r="O27" s="13"/>
      <c r="P27" s="227"/>
      <c r="Q27" s="228"/>
      <c r="R27" s="228"/>
      <c r="S27" s="228"/>
      <c r="T27" s="228"/>
      <c r="U27" s="228"/>
      <c r="V27" s="228"/>
      <c r="W27" s="228">
        <f>SUM(Q27:T27)</f>
        <v>0</v>
      </c>
      <c r="X27" s="228">
        <f>SUM(Q27:V27)</f>
        <v>0</v>
      </c>
      <c r="Y27" s="228">
        <f>SUM(X27*1.4+P27)</f>
        <v>0</v>
      </c>
      <c r="Z27" s="228">
        <f>NORMSDIST((Q$20-Y27)/Z$20)*100</f>
        <v>100</v>
      </c>
      <c r="AA27" s="13"/>
    </row>
    <row r="28" spans="1:28" ht="20.100000000000001" customHeight="1">
      <c r="B28" s="391"/>
      <c r="L28" s="391"/>
      <c r="P28" s="391"/>
      <c r="Z28" s="391"/>
    </row>
    <row r="29" spans="1:28" ht="20.100000000000001" customHeight="1">
      <c r="B29" s="391"/>
      <c r="L29" s="391"/>
      <c r="P29" s="391"/>
      <c r="Z29" s="391"/>
    </row>
    <row r="34" spans="13:27">
      <c r="M34" s="7"/>
      <c r="AA34" s="7"/>
    </row>
    <row r="35" spans="13:27">
      <c r="M35" s="7"/>
      <c r="AA35" s="7"/>
    </row>
    <row r="44" spans="13:27">
      <c r="M44" s="7"/>
      <c r="AA44" s="7"/>
    </row>
  </sheetData>
  <mergeCells count="14">
    <mergeCell ref="A1:M1"/>
    <mergeCell ref="O1:AA1"/>
    <mergeCell ref="C5:H5"/>
    <mergeCell ref="Q5:V5"/>
    <mergeCell ref="C6:H6"/>
    <mergeCell ref="Q6:V6"/>
    <mergeCell ref="E22:F22"/>
    <mergeCell ref="S22:T22"/>
    <mergeCell ref="E8:F8"/>
    <mergeCell ref="S8:T8"/>
    <mergeCell ref="C19:H19"/>
    <mergeCell ref="Q19:V19"/>
    <mergeCell ref="C20:H20"/>
    <mergeCell ref="Q20:V20"/>
  </mergeCells>
  <phoneticPr fontId="9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6">
    <tabColor theme="6"/>
  </sheetPr>
  <dimension ref="A1:AB89"/>
  <sheetViews>
    <sheetView topLeftCell="A43" zoomScaleNormal="100" workbookViewId="0">
      <selection activeCell="H50" sqref="H50:H51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8" t="s">
        <v>682</v>
      </c>
      <c r="C3" s="11" t="s">
        <v>595</v>
      </c>
      <c r="H3" s="22">
        <v>0.6</v>
      </c>
      <c r="I3" t="s">
        <v>667</v>
      </c>
      <c r="J3" s="20" t="s">
        <v>591</v>
      </c>
      <c r="K3" s="20" t="s">
        <v>592</v>
      </c>
      <c r="O3" s="391" t="s">
        <v>682</v>
      </c>
      <c r="Q3" s="11" t="s">
        <v>595</v>
      </c>
      <c r="V3" s="22">
        <v>0.6</v>
      </c>
      <c r="W3" t="s">
        <v>667</v>
      </c>
      <c r="X3" s="20" t="s">
        <v>591</v>
      </c>
      <c r="Y3" s="20" t="s">
        <v>592</v>
      </c>
    </row>
    <row r="4" spans="1:28" ht="18.75" customHeight="1">
      <c r="B4" s="558"/>
      <c r="J4" s="75">
        <v>815</v>
      </c>
      <c r="K4" s="75">
        <v>790</v>
      </c>
      <c r="P4" s="391"/>
      <c r="X4" s="75">
        <v>815</v>
      </c>
      <c r="Y4" s="75">
        <v>790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58"/>
      <c r="C6" s="637">
        <v>796</v>
      </c>
      <c r="D6" s="638"/>
      <c r="E6" s="638"/>
      <c r="F6" s="638"/>
      <c r="G6" s="638"/>
      <c r="H6" s="639"/>
      <c r="I6" s="18">
        <v>1.47</v>
      </c>
      <c r="J6" s="18">
        <v>1.36</v>
      </c>
      <c r="K6" s="16">
        <f>(FIXED(1/J6,3))*100</f>
        <v>73.5</v>
      </c>
      <c r="L6" s="103">
        <v>50</v>
      </c>
      <c r="P6" s="391"/>
      <c r="Q6" s="637">
        <v>796</v>
      </c>
      <c r="R6" s="638"/>
      <c r="S6" s="638"/>
      <c r="T6" s="638"/>
      <c r="U6" s="638"/>
      <c r="V6" s="639"/>
      <c r="W6" s="18">
        <v>1.47</v>
      </c>
      <c r="X6" s="18">
        <v>1.36</v>
      </c>
      <c r="Y6" s="16">
        <f>(FIXED(1/X6,3))*100</f>
        <v>73.5</v>
      </c>
      <c r="Z6" s="103">
        <v>50</v>
      </c>
    </row>
    <row r="7" spans="1:28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946</v>
      </c>
      <c r="B9" s="418">
        <v>230</v>
      </c>
      <c r="C9" s="420">
        <v>86</v>
      </c>
      <c r="D9" s="420">
        <v>77</v>
      </c>
      <c r="E9" s="420">
        <v>8</v>
      </c>
      <c r="F9" s="420">
        <v>56</v>
      </c>
      <c r="G9" s="420">
        <v>85</v>
      </c>
      <c r="H9" s="420">
        <v>64</v>
      </c>
      <c r="I9" s="416">
        <f t="shared" ref="I9:I12" si="0">SUM(C9:F9)</f>
        <v>227</v>
      </c>
      <c r="J9" s="416">
        <f t="shared" ref="J9:J12" si="1">SUM(C9:H9)</f>
        <v>376</v>
      </c>
      <c r="K9" s="416">
        <f>SUM(J9*1.4+B9)</f>
        <v>756.4</v>
      </c>
      <c r="L9" s="416">
        <f>NORMSDIST((C$6-K9)/L$6)*100</f>
        <v>78.581966188346271</v>
      </c>
      <c r="M9" s="414" t="s">
        <v>345</v>
      </c>
      <c r="N9" s="19"/>
      <c r="O9" s="77"/>
      <c r="P9" s="64"/>
      <c r="Q9" s="64"/>
      <c r="R9" s="64"/>
      <c r="S9" s="64"/>
      <c r="T9" s="64"/>
      <c r="U9" s="64"/>
      <c r="V9" s="263"/>
      <c r="W9" s="494">
        <f t="shared" ref="W9:W21" si="2">SUM(Q9:T9)</f>
        <v>0</v>
      </c>
      <c r="X9" s="494">
        <f t="shared" ref="X9:X21" si="3">SUM(Q9:V9)</f>
        <v>0</v>
      </c>
      <c r="Y9" s="494">
        <f>SUM(X9*1.4+P9)</f>
        <v>0</v>
      </c>
      <c r="Z9" s="494">
        <f>NORMSDIST((Q$6-Y9)/Z$6)*100</f>
        <v>100</v>
      </c>
      <c r="AA9" s="556" t="s">
        <v>338</v>
      </c>
    </row>
    <row r="10" spans="1:28" ht="20.100000000000001" customHeight="1">
      <c r="A10" s="417" t="s">
        <v>948</v>
      </c>
      <c r="B10" s="422">
        <v>198</v>
      </c>
      <c r="C10" s="420">
        <v>83</v>
      </c>
      <c r="D10" s="420">
        <v>63</v>
      </c>
      <c r="E10" s="420">
        <v>16</v>
      </c>
      <c r="F10" s="420">
        <v>64</v>
      </c>
      <c r="G10" s="420">
        <v>85</v>
      </c>
      <c r="H10" s="420">
        <v>74</v>
      </c>
      <c r="I10" s="416">
        <f t="shared" si="0"/>
        <v>226</v>
      </c>
      <c r="J10" s="416">
        <f t="shared" si="1"/>
        <v>385</v>
      </c>
      <c r="K10" s="416">
        <f>SUM(J10*1.4+B10)</f>
        <v>737</v>
      </c>
      <c r="L10" s="416">
        <f>NORMSDIST((C$6-K10)/L$6)*100</f>
        <v>88.099989254479922</v>
      </c>
      <c r="M10" s="414" t="s">
        <v>345</v>
      </c>
      <c r="N10" s="19"/>
      <c r="O10" s="77"/>
      <c r="P10" s="64"/>
      <c r="Q10" s="64"/>
      <c r="R10" s="64"/>
      <c r="S10" s="64"/>
      <c r="T10" s="64"/>
      <c r="U10" s="64"/>
      <c r="V10" s="263"/>
      <c r="W10" s="494">
        <f t="shared" si="2"/>
        <v>0</v>
      </c>
      <c r="X10" s="494">
        <f t="shared" si="3"/>
        <v>0</v>
      </c>
      <c r="Y10" s="494">
        <f>SUM(X10*1.4+P10)</f>
        <v>0</v>
      </c>
      <c r="Z10" s="494">
        <f>NORMSDIST((Q$6-Y10)/Z$6)*100</f>
        <v>100</v>
      </c>
      <c r="AA10" s="556" t="s">
        <v>345</v>
      </c>
      <c r="AB10" s="435" t="s">
        <v>656</v>
      </c>
    </row>
    <row r="11" spans="1:28" ht="20.100000000000001" customHeight="1">
      <c r="A11" s="417" t="s">
        <v>949</v>
      </c>
      <c r="B11" s="422">
        <v>175</v>
      </c>
      <c r="C11" s="420">
        <v>89</v>
      </c>
      <c r="D11" s="420">
        <v>78</v>
      </c>
      <c r="E11" s="420">
        <v>12</v>
      </c>
      <c r="F11" s="420">
        <v>66</v>
      </c>
      <c r="G11" s="420">
        <v>69</v>
      </c>
      <c r="H11" s="420">
        <v>74</v>
      </c>
      <c r="I11" s="416">
        <f t="shared" si="0"/>
        <v>245</v>
      </c>
      <c r="J11" s="416">
        <f t="shared" si="1"/>
        <v>388</v>
      </c>
      <c r="K11" s="416">
        <f t="shared" ref="K11:K13" si="4">SUM(J11*1.4+B11)</f>
        <v>718.19999999999993</v>
      </c>
      <c r="L11" s="416">
        <f t="shared" ref="L11:L13" si="5">NORMSDIST((C$6-K11)/L$6)*100</f>
        <v>94.014595381621604</v>
      </c>
      <c r="M11" s="414" t="s">
        <v>345</v>
      </c>
      <c r="N11" s="19"/>
      <c r="O11" s="52"/>
      <c r="P11" s="494"/>
      <c r="Q11" s="494"/>
      <c r="R11" s="494"/>
      <c r="S11" s="494"/>
      <c r="T11" s="494"/>
      <c r="U11" s="494"/>
      <c r="V11" s="264"/>
      <c r="W11" s="494">
        <f t="shared" si="2"/>
        <v>0</v>
      </c>
      <c r="X11" s="494">
        <f t="shared" si="3"/>
        <v>0</v>
      </c>
      <c r="Y11" s="494">
        <f t="shared" ref="Y11:Y32" si="6">SUM(X11*1.4+P11)</f>
        <v>0</v>
      </c>
      <c r="Z11" s="494">
        <f t="shared" ref="Z11:Z32" si="7">NORMSDIST((Q$6-Y11)/Z$6)*100</f>
        <v>100</v>
      </c>
      <c r="AA11" s="556" t="s">
        <v>349</v>
      </c>
      <c r="AB11" s="435" t="s">
        <v>656</v>
      </c>
    </row>
    <row r="12" spans="1:28" ht="20.100000000000001" customHeight="1">
      <c r="A12" s="417" t="s">
        <v>950</v>
      </c>
      <c r="B12" s="422">
        <v>212</v>
      </c>
      <c r="C12" s="420">
        <v>74</v>
      </c>
      <c r="D12" s="420">
        <v>65</v>
      </c>
      <c r="E12" s="420">
        <v>12</v>
      </c>
      <c r="F12" s="420">
        <v>36</v>
      </c>
      <c r="G12" s="420">
        <v>64</v>
      </c>
      <c r="H12" s="420">
        <v>65</v>
      </c>
      <c r="I12" s="416">
        <f t="shared" si="0"/>
        <v>187</v>
      </c>
      <c r="J12" s="416">
        <f t="shared" si="1"/>
        <v>316</v>
      </c>
      <c r="K12" s="416">
        <f t="shared" si="4"/>
        <v>654.4</v>
      </c>
      <c r="L12" s="416">
        <f t="shared" si="5"/>
        <v>99.768710756656844</v>
      </c>
      <c r="M12" s="414" t="s">
        <v>345</v>
      </c>
      <c r="N12" s="19"/>
      <c r="O12" s="354"/>
      <c r="P12" s="494"/>
      <c r="Q12" s="494"/>
      <c r="R12" s="494"/>
      <c r="S12" s="494"/>
      <c r="T12" s="494"/>
      <c r="U12" s="494"/>
      <c r="V12" s="494"/>
      <c r="W12" s="494">
        <f t="shared" si="2"/>
        <v>0</v>
      </c>
      <c r="X12" s="494">
        <f t="shared" si="3"/>
        <v>0</v>
      </c>
      <c r="Y12" s="494">
        <f t="shared" si="6"/>
        <v>0</v>
      </c>
      <c r="Z12" s="494">
        <f t="shared" si="7"/>
        <v>100</v>
      </c>
      <c r="AA12" s="556" t="s">
        <v>338</v>
      </c>
      <c r="AB12" s="145"/>
    </row>
    <row r="13" spans="1:28" ht="20.100000000000001" customHeight="1">
      <c r="A13" s="425" t="s">
        <v>1033</v>
      </c>
      <c r="B13" s="426">
        <v>272</v>
      </c>
      <c r="C13" s="426">
        <v>76</v>
      </c>
      <c r="D13" s="426">
        <v>67</v>
      </c>
      <c r="E13" s="426">
        <v>8</v>
      </c>
      <c r="F13" s="426">
        <v>48</v>
      </c>
      <c r="G13" s="426">
        <v>45</v>
      </c>
      <c r="H13" s="426">
        <v>76</v>
      </c>
      <c r="I13" s="426">
        <f>C13+D13+E13+F13</f>
        <v>199</v>
      </c>
      <c r="J13" s="426">
        <f>I13+G13+H13</f>
        <v>320</v>
      </c>
      <c r="K13" s="357">
        <f t="shared" si="4"/>
        <v>720</v>
      </c>
      <c r="L13" s="357">
        <f t="shared" si="5"/>
        <v>93.574451218106418</v>
      </c>
      <c r="M13" s="425" t="s">
        <v>345</v>
      </c>
      <c r="N13" s="19"/>
      <c r="O13" s="52"/>
      <c r="P13" s="494"/>
      <c r="Q13" s="494"/>
      <c r="R13" s="494"/>
      <c r="S13" s="494"/>
      <c r="T13" s="494"/>
      <c r="U13" s="494"/>
      <c r="V13" s="264"/>
      <c r="W13" s="494">
        <f t="shared" si="2"/>
        <v>0</v>
      </c>
      <c r="X13" s="494">
        <f t="shared" si="3"/>
        <v>0</v>
      </c>
      <c r="Y13" s="494">
        <f t="shared" si="6"/>
        <v>0</v>
      </c>
      <c r="Z13" s="494">
        <f t="shared" si="7"/>
        <v>100</v>
      </c>
      <c r="AA13" s="556" t="s">
        <v>338</v>
      </c>
      <c r="AB13" s="23"/>
    </row>
    <row r="14" spans="1:28" ht="20.100000000000001" customHeight="1">
      <c r="A14" s="77" t="s">
        <v>897</v>
      </c>
      <c r="B14" s="64">
        <v>244</v>
      </c>
      <c r="C14" s="64">
        <v>88</v>
      </c>
      <c r="D14" s="64">
        <v>67</v>
      </c>
      <c r="E14" s="64">
        <v>16</v>
      </c>
      <c r="F14" s="64">
        <v>60</v>
      </c>
      <c r="G14" s="64">
        <v>77</v>
      </c>
      <c r="H14" s="263">
        <v>68</v>
      </c>
      <c r="I14" s="64">
        <f t="shared" ref="I14:I18" si="8">SUM(C14:F14)</f>
        <v>231</v>
      </c>
      <c r="J14" s="494">
        <f t="shared" ref="J14:J18" si="9">SUM(C14:H14)</f>
        <v>376</v>
      </c>
      <c r="K14" s="494">
        <f>SUM(J14*1.4+B14)</f>
        <v>770.4</v>
      </c>
      <c r="L14" s="494">
        <f>NORMSDIST((C$6-K14)/L$6)*100</f>
        <v>69.567449521669573</v>
      </c>
      <c r="M14" s="556" t="s">
        <v>338</v>
      </c>
      <c r="N14" s="19"/>
      <c r="O14" s="495"/>
      <c r="P14" s="497"/>
      <c r="Q14" s="496"/>
      <c r="R14" s="496"/>
      <c r="S14" s="496"/>
      <c r="T14" s="496"/>
      <c r="U14" s="496"/>
      <c r="V14" s="496"/>
      <c r="W14" s="494">
        <f t="shared" si="2"/>
        <v>0</v>
      </c>
      <c r="X14" s="494">
        <f t="shared" si="3"/>
        <v>0</v>
      </c>
      <c r="Y14" s="494">
        <f>SUM(X14*1.4+P14)</f>
        <v>0</v>
      </c>
      <c r="Z14" s="494">
        <f>NORMSDIST((Q$6-Y14)/Z$6)*100</f>
        <v>100</v>
      </c>
      <c r="AA14" s="556" t="s">
        <v>338</v>
      </c>
      <c r="AB14" s="23"/>
    </row>
    <row r="15" spans="1:28" ht="20.100000000000001" customHeight="1">
      <c r="A15" s="77" t="s">
        <v>888</v>
      </c>
      <c r="B15" s="64">
        <v>203</v>
      </c>
      <c r="C15" s="64">
        <v>69</v>
      </c>
      <c r="D15" s="64">
        <v>83</v>
      </c>
      <c r="E15" s="64">
        <v>12</v>
      </c>
      <c r="F15" s="64">
        <v>48</v>
      </c>
      <c r="G15" s="64">
        <v>66</v>
      </c>
      <c r="H15" s="263">
        <v>72</v>
      </c>
      <c r="I15" s="494">
        <f t="shared" si="8"/>
        <v>212</v>
      </c>
      <c r="J15" s="494">
        <f t="shared" si="9"/>
        <v>350</v>
      </c>
      <c r="K15" s="494">
        <f>SUM(J15*1.4+B15)</f>
        <v>693</v>
      </c>
      <c r="L15" s="494">
        <f>NORMSDIST((C$6-K15)/L$6)*100</f>
        <v>98.030072959062323</v>
      </c>
      <c r="M15" s="621" t="s">
        <v>345</v>
      </c>
      <c r="N15" s="19"/>
      <c r="O15" s="556"/>
      <c r="P15" s="241"/>
      <c r="Q15" s="241"/>
      <c r="R15" s="241"/>
      <c r="S15" s="241"/>
      <c r="T15" s="241"/>
      <c r="U15" s="241"/>
      <c r="V15" s="241"/>
      <c r="W15" s="494">
        <f t="shared" si="2"/>
        <v>0</v>
      </c>
      <c r="X15" s="494">
        <f t="shared" si="3"/>
        <v>0</v>
      </c>
      <c r="Y15" s="494">
        <f>SUM(X15*1.4+P15)</f>
        <v>0</v>
      </c>
      <c r="Z15" s="494">
        <f>NORMSDIST((Q$6-Y15)/Z$6)*100</f>
        <v>100</v>
      </c>
      <c r="AA15" s="556" t="s">
        <v>338</v>
      </c>
      <c r="AB15" s="23"/>
    </row>
    <row r="16" spans="1:28" ht="20.100000000000001" customHeight="1">
      <c r="A16" s="52" t="s">
        <v>889</v>
      </c>
      <c r="B16" s="494">
        <v>226</v>
      </c>
      <c r="C16" s="494">
        <v>73</v>
      </c>
      <c r="D16" s="494">
        <v>69</v>
      </c>
      <c r="E16" s="494">
        <v>16</v>
      </c>
      <c r="F16" s="494">
        <v>32</v>
      </c>
      <c r="G16" s="494">
        <v>73</v>
      </c>
      <c r="H16" s="264">
        <v>72</v>
      </c>
      <c r="I16" s="494">
        <f t="shared" si="8"/>
        <v>190</v>
      </c>
      <c r="J16" s="494">
        <f t="shared" si="9"/>
        <v>335</v>
      </c>
      <c r="K16" s="494">
        <f t="shared" ref="K16" si="10">SUM(J16*1.4+B16)</f>
        <v>695</v>
      </c>
      <c r="L16" s="494">
        <f t="shared" ref="L16:L19" si="11">NORMSDIST((C$6-K16)/L$6)*100</f>
        <v>97.8308306232353</v>
      </c>
      <c r="M16" s="621" t="s">
        <v>345</v>
      </c>
      <c r="N16" s="19"/>
      <c r="O16" s="556"/>
      <c r="P16" s="241"/>
      <c r="Q16" s="241"/>
      <c r="R16" s="241"/>
      <c r="S16" s="241"/>
      <c r="T16" s="241"/>
      <c r="U16" s="241"/>
      <c r="V16" s="241"/>
      <c r="W16" s="494">
        <f t="shared" si="2"/>
        <v>0</v>
      </c>
      <c r="X16" s="494">
        <f t="shared" si="3"/>
        <v>0</v>
      </c>
      <c r="Y16" s="494">
        <f t="shared" si="6"/>
        <v>0</v>
      </c>
      <c r="Z16" s="494">
        <f t="shared" si="7"/>
        <v>100</v>
      </c>
      <c r="AA16" s="556" t="s">
        <v>338</v>
      </c>
      <c r="AB16" s="23"/>
    </row>
    <row r="17" spans="1:28" ht="20.100000000000001" customHeight="1">
      <c r="A17" s="52" t="s">
        <v>891</v>
      </c>
      <c r="B17" s="494">
        <v>276</v>
      </c>
      <c r="C17" s="494">
        <v>83</v>
      </c>
      <c r="D17" s="494">
        <v>77</v>
      </c>
      <c r="E17" s="494">
        <v>16</v>
      </c>
      <c r="F17" s="494">
        <v>70</v>
      </c>
      <c r="G17" s="494">
        <v>74</v>
      </c>
      <c r="H17" s="264">
        <v>74</v>
      </c>
      <c r="I17" s="494">
        <f t="shared" si="8"/>
        <v>246</v>
      </c>
      <c r="J17" s="494">
        <f t="shared" si="9"/>
        <v>394</v>
      </c>
      <c r="K17" s="494">
        <f>SUM(J17*1.4+B17)</f>
        <v>827.59999999999991</v>
      </c>
      <c r="L17" s="494">
        <f t="shared" si="11"/>
        <v>26.369343861189687</v>
      </c>
      <c r="M17" s="556" t="s">
        <v>338</v>
      </c>
      <c r="N17" s="19"/>
      <c r="O17" s="546"/>
      <c r="P17" s="258"/>
      <c r="Q17" s="547"/>
      <c r="R17" s="494"/>
      <c r="S17" s="494"/>
      <c r="T17" s="494"/>
      <c r="U17" s="494"/>
      <c r="V17" s="494"/>
      <c r="W17" s="494">
        <f t="shared" si="2"/>
        <v>0</v>
      </c>
      <c r="X17" s="494">
        <f t="shared" si="3"/>
        <v>0</v>
      </c>
      <c r="Y17" s="494">
        <f>SUM(X17*1.4+P17)</f>
        <v>0</v>
      </c>
      <c r="Z17" s="494">
        <f t="shared" si="7"/>
        <v>100</v>
      </c>
      <c r="AA17" s="556" t="s">
        <v>338</v>
      </c>
      <c r="AB17" s="23"/>
    </row>
    <row r="18" spans="1:28" ht="20.100000000000001" customHeight="1">
      <c r="A18" s="77" t="s">
        <v>895</v>
      </c>
      <c r="B18" s="64">
        <v>240</v>
      </c>
      <c r="C18" s="64">
        <v>72</v>
      </c>
      <c r="D18" s="64">
        <v>69</v>
      </c>
      <c r="E18" s="64">
        <v>16</v>
      </c>
      <c r="F18" s="64">
        <v>66</v>
      </c>
      <c r="G18" s="64">
        <v>70</v>
      </c>
      <c r="H18" s="263">
        <v>76</v>
      </c>
      <c r="I18" s="64">
        <f>SUM(C18:H18)</f>
        <v>369</v>
      </c>
      <c r="J18" s="64">
        <f>SUM(C18:H18)</f>
        <v>369</v>
      </c>
      <c r="K18" s="494">
        <f>SUM(J18*1.4+B18)</f>
        <v>756.6</v>
      </c>
      <c r="L18" s="494">
        <f t="shared" si="11"/>
        <v>78.465164705805051</v>
      </c>
      <c r="M18" s="556" t="s">
        <v>345</v>
      </c>
      <c r="N18" s="19"/>
      <c r="O18" s="546"/>
      <c r="P18" s="258"/>
      <c r="Q18" s="547"/>
      <c r="R18" s="494"/>
      <c r="S18" s="494"/>
      <c r="T18" s="494"/>
      <c r="U18" s="494"/>
      <c r="V18" s="494"/>
      <c r="W18" s="494">
        <f t="shared" si="2"/>
        <v>0</v>
      </c>
      <c r="X18" s="494">
        <f t="shared" si="3"/>
        <v>0</v>
      </c>
      <c r="Y18" s="494">
        <f>SUM(X18*1.4+P18)</f>
        <v>0</v>
      </c>
      <c r="Z18" s="494">
        <f t="shared" si="7"/>
        <v>100</v>
      </c>
      <c r="AA18" s="556" t="s">
        <v>345</v>
      </c>
      <c r="AB18" s="23" t="s">
        <v>111</v>
      </c>
    </row>
    <row r="19" spans="1:28" ht="20.100000000000001" customHeight="1">
      <c r="A19" s="52"/>
      <c r="B19" s="494"/>
      <c r="C19" s="494"/>
      <c r="D19" s="494"/>
      <c r="E19" s="494"/>
      <c r="F19" s="494"/>
      <c r="G19" s="494"/>
      <c r="H19" s="494"/>
      <c r="I19" s="494">
        <f t="shared" ref="I14:I19" si="12">SUM(C19:F19)</f>
        <v>0</v>
      </c>
      <c r="J19" s="494">
        <f t="shared" ref="J14:J32" si="13">SUM(C19:H19)</f>
        <v>0</v>
      </c>
      <c r="K19" s="494">
        <f>SUM(J19*1.4+B19)</f>
        <v>0</v>
      </c>
      <c r="L19" s="494">
        <f t="shared" si="11"/>
        <v>100</v>
      </c>
      <c r="M19" s="556" t="s">
        <v>338</v>
      </c>
      <c r="N19" s="19"/>
      <c r="O19" s="52"/>
      <c r="P19" s="494"/>
      <c r="Q19" s="494"/>
      <c r="R19" s="494"/>
      <c r="S19" s="494"/>
      <c r="T19" s="494"/>
      <c r="U19" s="494"/>
      <c r="V19" s="494"/>
      <c r="W19" s="494">
        <f t="shared" si="2"/>
        <v>0</v>
      </c>
      <c r="X19" s="494">
        <f t="shared" si="3"/>
        <v>0</v>
      </c>
      <c r="Y19" s="494">
        <f>SUM(X19*1.4+P19)</f>
        <v>0</v>
      </c>
      <c r="Z19" s="494">
        <f t="shared" si="7"/>
        <v>100</v>
      </c>
      <c r="AA19" s="556" t="s">
        <v>338</v>
      </c>
      <c r="AB19" s="23"/>
    </row>
    <row r="20" spans="1:28" ht="20.100000000000001" customHeight="1">
      <c r="A20" s="97" t="s">
        <v>34</v>
      </c>
      <c r="B20" s="112">
        <v>253</v>
      </c>
      <c r="C20" s="112">
        <v>92</v>
      </c>
      <c r="D20" s="112">
        <v>90</v>
      </c>
      <c r="E20" s="112">
        <v>18</v>
      </c>
      <c r="F20" s="112">
        <v>70</v>
      </c>
      <c r="G20" s="112">
        <v>93</v>
      </c>
      <c r="H20" s="351">
        <v>80</v>
      </c>
      <c r="I20" s="95">
        <f t="shared" ref="I20:I30" si="14">SUM(C20:F20)</f>
        <v>270</v>
      </c>
      <c r="J20" s="95">
        <f t="shared" ref="J20:J30" si="15">SUM(C20:H20)</f>
        <v>443</v>
      </c>
      <c r="K20" s="95">
        <f>SUM(J20*1.4+B20)</f>
        <v>873.19999999999993</v>
      </c>
      <c r="L20" s="95">
        <f>NORMSDIST((C$6-K20)/L$6)*100</f>
        <v>6.1294166310569285</v>
      </c>
      <c r="M20" s="94" t="s">
        <v>338</v>
      </c>
      <c r="O20" s="255"/>
      <c r="P20" s="347"/>
      <c r="Q20" s="259"/>
      <c r="R20" s="259"/>
      <c r="S20" s="259"/>
      <c r="T20" s="259"/>
      <c r="U20" s="259"/>
      <c r="V20" s="259"/>
      <c r="W20" s="228">
        <f t="shared" si="2"/>
        <v>0</v>
      </c>
      <c r="X20" s="228">
        <f t="shared" si="3"/>
        <v>0</v>
      </c>
      <c r="Y20" s="228">
        <f>SUM(X20*1.4+P20)</f>
        <v>0</v>
      </c>
      <c r="Z20" s="228">
        <f>NORMSDIST((Q$6-Y20)/Z$6)*100</f>
        <v>100</v>
      </c>
      <c r="AA20" s="243" t="s">
        <v>345</v>
      </c>
      <c r="AB20" s="23"/>
    </row>
    <row r="21" spans="1:28" ht="20.100000000000001" customHeight="1">
      <c r="A21" s="97" t="s">
        <v>36</v>
      </c>
      <c r="B21" s="112">
        <v>226</v>
      </c>
      <c r="C21" s="112">
        <v>73</v>
      </c>
      <c r="D21" s="112">
        <v>89</v>
      </c>
      <c r="E21" s="112">
        <v>16</v>
      </c>
      <c r="F21" s="112">
        <v>64</v>
      </c>
      <c r="G21" s="112">
        <v>55</v>
      </c>
      <c r="H21" s="351">
        <v>64</v>
      </c>
      <c r="I21" s="95">
        <f t="shared" si="14"/>
        <v>242</v>
      </c>
      <c r="J21" s="95">
        <f t="shared" si="15"/>
        <v>361</v>
      </c>
      <c r="K21" s="95">
        <f>SUM(J21*1.4+B21)</f>
        <v>731.4</v>
      </c>
      <c r="L21" s="95">
        <f>NORMSDIST((C$6-K21)/L$6)*100</f>
        <v>90.182142770440336</v>
      </c>
      <c r="M21" s="94" t="s">
        <v>345</v>
      </c>
      <c r="O21" s="229"/>
      <c r="P21" s="231"/>
      <c r="Q21" s="230"/>
      <c r="R21" s="230"/>
      <c r="S21" s="230"/>
      <c r="T21" s="230"/>
      <c r="U21" s="230"/>
      <c r="V21" s="230"/>
      <c r="W21" s="228">
        <f t="shared" si="2"/>
        <v>0</v>
      </c>
      <c r="X21" s="228">
        <f t="shared" si="3"/>
        <v>0</v>
      </c>
      <c r="Y21" s="228">
        <f>SUM(X21*1.4+P21)</f>
        <v>0</v>
      </c>
      <c r="Z21" s="228">
        <f>NORMSDIST((Q$6-Y21)/Z$6)*100</f>
        <v>100</v>
      </c>
      <c r="AA21" s="243" t="s">
        <v>345</v>
      </c>
      <c r="AB21" s="23"/>
    </row>
    <row r="22" spans="1:28" ht="20.100000000000001" customHeight="1">
      <c r="A22" s="67" t="s">
        <v>37</v>
      </c>
      <c r="B22" s="95">
        <v>230</v>
      </c>
      <c r="C22" s="95">
        <v>85</v>
      </c>
      <c r="D22" s="95">
        <v>83</v>
      </c>
      <c r="E22" s="95">
        <v>14</v>
      </c>
      <c r="F22" s="95">
        <v>48</v>
      </c>
      <c r="G22" s="95">
        <v>82</v>
      </c>
      <c r="H22" s="344">
        <v>74</v>
      </c>
      <c r="I22" s="95">
        <f t="shared" si="14"/>
        <v>230</v>
      </c>
      <c r="J22" s="95">
        <f t="shared" si="15"/>
        <v>386</v>
      </c>
      <c r="K22" s="95">
        <f t="shared" ref="K22:K24" si="16">SUM(J22*1.4+B22)</f>
        <v>770.4</v>
      </c>
      <c r="L22" s="95">
        <f t="shared" ref="L22:L24" si="17">NORMSDIST((C$6-K22)/L$6)*100</f>
        <v>69.567449521669587</v>
      </c>
      <c r="M22" s="94" t="s">
        <v>349</v>
      </c>
      <c r="O22" s="243"/>
      <c r="P22" s="241"/>
      <c r="Q22" s="232"/>
      <c r="R22" s="232"/>
      <c r="S22" s="241"/>
      <c r="T22" s="232"/>
      <c r="U22" s="230"/>
      <c r="V22" s="230"/>
      <c r="W22" s="228">
        <f t="shared" ref="W22:W27" si="18">SUM(Q22:T22)</f>
        <v>0</v>
      </c>
      <c r="X22" s="228">
        <f t="shared" ref="X22:X32" si="19">SUM(Q22:V22)</f>
        <v>0</v>
      </c>
      <c r="Y22" s="228">
        <f t="shared" si="6"/>
        <v>0</v>
      </c>
      <c r="Z22" s="228">
        <f t="shared" si="7"/>
        <v>100</v>
      </c>
      <c r="AA22" s="243" t="s">
        <v>345</v>
      </c>
    </row>
    <row r="23" spans="1:28" ht="20.100000000000001" customHeight="1">
      <c r="A23" s="572" t="s">
        <v>38</v>
      </c>
      <c r="B23" s="95">
        <v>230</v>
      </c>
      <c r="C23" s="95">
        <v>96</v>
      </c>
      <c r="D23" s="95">
        <v>83</v>
      </c>
      <c r="E23" s="95">
        <v>20</v>
      </c>
      <c r="F23" s="95">
        <v>75</v>
      </c>
      <c r="G23" s="95">
        <v>68</v>
      </c>
      <c r="H23" s="95">
        <v>76</v>
      </c>
      <c r="I23" s="95">
        <f t="shared" si="14"/>
        <v>274</v>
      </c>
      <c r="J23" s="95">
        <f t="shared" si="15"/>
        <v>418</v>
      </c>
      <c r="K23" s="95">
        <f t="shared" si="16"/>
        <v>815.19999999999993</v>
      </c>
      <c r="L23" s="95">
        <f t="shared" si="17"/>
        <v>35.048922374918909</v>
      </c>
      <c r="M23" s="94" t="s">
        <v>338</v>
      </c>
      <c r="O23" s="243"/>
      <c r="P23" s="241"/>
      <c r="Q23" s="241"/>
      <c r="R23" s="241"/>
      <c r="S23" s="241"/>
      <c r="T23" s="241"/>
      <c r="U23" s="241"/>
      <c r="V23" s="241"/>
      <c r="W23" s="228">
        <f t="shared" si="18"/>
        <v>0</v>
      </c>
      <c r="X23" s="228">
        <f t="shared" si="19"/>
        <v>0</v>
      </c>
      <c r="Y23" s="228">
        <f t="shared" si="6"/>
        <v>0</v>
      </c>
      <c r="Z23" s="228">
        <f t="shared" si="7"/>
        <v>100</v>
      </c>
      <c r="AA23" s="243" t="s">
        <v>338</v>
      </c>
    </row>
    <row r="24" spans="1:28" ht="20.100000000000001" customHeight="1">
      <c r="A24" s="67" t="s">
        <v>39</v>
      </c>
      <c r="B24" s="95">
        <v>244</v>
      </c>
      <c r="C24" s="95">
        <v>85</v>
      </c>
      <c r="D24" s="95">
        <v>90</v>
      </c>
      <c r="E24" s="95">
        <v>16</v>
      </c>
      <c r="F24" s="95">
        <v>56</v>
      </c>
      <c r="G24" s="95">
        <v>72</v>
      </c>
      <c r="H24" s="344">
        <v>72</v>
      </c>
      <c r="I24" s="95">
        <f t="shared" si="14"/>
        <v>247</v>
      </c>
      <c r="J24" s="95">
        <f t="shared" si="15"/>
        <v>391</v>
      </c>
      <c r="K24" s="95">
        <f t="shared" si="16"/>
        <v>791.4</v>
      </c>
      <c r="L24" s="95">
        <f t="shared" si="17"/>
        <v>53.665098020354975</v>
      </c>
      <c r="M24" s="94" t="s">
        <v>338</v>
      </c>
      <c r="O24" s="52"/>
      <c r="P24" s="228"/>
      <c r="Q24" s="228"/>
      <c r="R24" s="228"/>
      <c r="S24" s="228"/>
      <c r="T24" s="228"/>
      <c r="U24" s="228"/>
      <c r="V24" s="228"/>
      <c r="W24" s="228">
        <f t="shared" si="18"/>
        <v>0</v>
      </c>
      <c r="X24" s="228">
        <f t="shared" si="19"/>
        <v>0</v>
      </c>
      <c r="Y24" s="228">
        <f t="shared" si="6"/>
        <v>0</v>
      </c>
      <c r="Z24" s="228">
        <f t="shared" si="7"/>
        <v>100</v>
      </c>
      <c r="AA24" s="243" t="s">
        <v>338</v>
      </c>
    </row>
    <row r="25" spans="1:28" ht="20.100000000000001" customHeight="1">
      <c r="A25" s="34" t="s">
        <v>117</v>
      </c>
      <c r="B25" s="46">
        <v>221</v>
      </c>
      <c r="C25" s="15">
        <v>77</v>
      </c>
      <c r="D25" s="15">
        <v>88</v>
      </c>
      <c r="E25" s="15">
        <v>16</v>
      </c>
      <c r="F25" s="15">
        <v>78</v>
      </c>
      <c r="G25" s="15">
        <v>56</v>
      </c>
      <c r="H25" s="15">
        <v>89</v>
      </c>
      <c r="I25" s="95">
        <f t="shared" si="14"/>
        <v>259</v>
      </c>
      <c r="J25" s="95">
        <f t="shared" si="15"/>
        <v>404</v>
      </c>
      <c r="K25" s="95">
        <f>SUM(J25*1.4+B25)</f>
        <v>786.59999999999991</v>
      </c>
      <c r="L25" s="95">
        <f>NORMSDIST((C$6-K25)/L$6)*100</f>
        <v>57.456167440985872</v>
      </c>
      <c r="M25" s="94" t="s">
        <v>338</v>
      </c>
      <c r="N25" s="19"/>
      <c r="O25" s="243"/>
      <c r="P25" s="241"/>
      <c r="Q25" s="140"/>
      <c r="R25" s="141"/>
      <c r="S25" s="228"/>
      <c r="T25" s="141"/>
      <c r="U25" s="141"/>
      <c r="V25" s="141"/>
      <c r="W25" s="228">
        <f t="shared" si="18"/>
        <v>0</v>
      </c>
      <c r="X25" s="228">
        <f t="shared" si="19"/>
        <v>0</v>
      </c>
      <c r="Y25" s="228">
        <f t="shared" si="6"/>
        <v>0</v>
      </c>
      <c r="Z25" s="228">
        <f t="shared" si="7"/>
        <v>100</v>
      </c>
      <c r="AA25" s="243" t="s">
        <v>345</v>
      </c>
      <c r="AB25" s="109"/>
    </row>
    <row r="26" spans="1:28" ht="20.100000000000001" customHeight="1">
      <c r="A26" s="94" t="s">
        <v>283</v>
      </c>
      <c r="B26" s="45">
        <v>235</v>
      </c>
      <c r="C26" s="45">
        <v>90</v>
      </c>
      <c r="D26" s="45">
        <v>83</v>
      </c>
      <c r="E26" s="45">
        <v>16</v>
      </c>
      <c r="F26" s="45">
        <v>56</v>
      </c>
      <c r="G26" s="45">
        <v>89</v>
      </c>
      <c r="H26" s="45">
        <v>76</v>
      </c>
      <c r="I26" s="95">
        <f t="shared" si="14"/>
        <v>245</v>
      </c>
      <c r="J26" s="95">
        <f t="shared" si="15"/>
        <v>410</v>
      </c>
      <c r="K26" s="95">
        <f>SUM(J26*1.4+B26)</f>
        <v>809</v>
      </c>
      <c r="L26" s="95">
        <f>NORMSDIST((C$6-K26)/L$6)*100</f>
        <v>39.743188679823952</v>
      </c>
      <c r="M26" s="94" t="s">
        <v>338</v>
      </c>
      <c r="N26" s="19"/>
      <c r="O26" s="243"/>
      <c r="P26" s="241"/>
      <c r="Q26" s="140"/>
      <c r="R26" s="141"/>
      <c r="S26" s="228"/>
      <c r="T26" s="141"/>
      <c r="U26" s="141"/>
      <c r="V26" s="141"/>
      <c r="W26" s="228">
        <f t="shared" si="18"/>
        <v>0</v>
      </c>
      <c r="X26" s="228">
        <f t="shared" si="19"/>
        <v>0</v>
      </c>
      <c r="Y26" s="228">
        <f t="shared" si="6"/>
        <v>0</v>
      </c>
      <c r="Z26" s="228">
        <f t="shared" si="7"/>
        <v>100</v>
      </c>
      <c r="AA26" s="243"/>
      <c r="AB26" s="109"/>
    </row>
    <row r="27" spans="1:28" ht="20.100000000000001" customHeight="1">
      <c r="A27" s="94" t="s">
        <v>285</v>
      </c>
      <c r="B27" s="45">
        <v>235</v>
      </c>
      <c r="C27" s="45">
        <v>86</v>
      </c>
      <c r="D27" s="45">
        <v>88</v>
      </c>
      <c r="E27" s="45">
        <v>18</v>
      </c>
      <c r="F27" s="45">
        <v>72</v>
      </c>
      <c r="G27" s="45">
        <v>79</v>
      </c>
      <c r="H27" s="45">
        <v>80</v>
      </c>
      <c r="I27" s="95">
        <f t="shared" si="14"/>
        <v>264</v>
      </c>
      <c r="J27" s="95">
        <f t="shared" si="15"/>
        <v>423</v>
      </c>
      <c r="K27" s="95">
        <f t="shared" ref="K27" si="20">SUM(J27*1.4+B27)</f>
        <v>827.19999999999993</v>
      </c>
      <c r="L27" s="95">
        <f t="shared" ref="L27:L30" si="21">NORMSDIST((C$6-K27)/L$6)*100</f>
        <v>26.631379253420285</v>
      </c>
      <c r="M27" s="94" t="s">
        <v>338</v>
      </c>
      <c r="N27" s="19"/>
      <c r="O27" s="243"/>
      <c r="P27" s="241"/>
      <c r="Q27" s="140"/>
      <c r="R27" s="141"/>
      <c r="S27" s="228"/>
      <c r="T27" s="141"/>
      <c r="U27" s="141"/>
      <c r="V27" s="141"/>
      <c r="W27" s="228">
        <f t="shared" si="18"/>
        <v>0</v>
      </c>
      <c r="X27" s="228">
        <f t="shared" si="19"/>
        <v>0</v>
      </c>
      <c r="Y27" s="228">
        <f t="shared" si="6"/>
        <v>0</v>
      </c>
      <c r="Z27" s="228">
        <f t="shared" si="7"/>
        <v>100</v>
      </c>
      <c r="AA27" s="243" t="s">
        <v>338</v>
      </c>
      <c r="AB27" s="23"/>
    </row>
    <row r="28" spans="1:28" ht="20.100000000000001" customHeight="1">
      <c r="A28" s="349" t="s">
        <v>241</v>
      </c>
      <c r="B28" s="352">
        <v>249</v>
      </c>
      <c r="C28" s="545">
        <v>76</v>
      </c>
      <c r="D28" s="95">
        <v>88</v>
      </c>
      <c r="E28" s="95">
        <v>20</v>
      </c>
      <c r="F28" s="95">
        <v>68</v>
      </c>
      <c r="G28" s="95">
        <v>75</v>
      </c>
      <c r="H28" s="95">
        <v>94</v>
      </c>
      <c r="I28" s="95">
        <f t="shared" si="14"/>
        <v>252</v>
      </c>
      <c r="J28" s="95">
        <f t="shared" si="15"/>
        <v>421</v>
      </c>
      <c r="K28" s="95">
        <f>SUM(J28*1.4+B28)</f>
        <v>838.4</v>
      </c>
      <c r="L28" s="95">
        <f t="shared" si="21"/>
        <v>19.821898536604763</v>
      </c>
      <c r="M28" s="94" t="s">
        <v>338</v>
      </c>
      <c r="N28" s="19"/>
      <c r="O28" s="52"/>
      <c r="P28" s="228"/>
      <c r="Q28" s="42"/>
      <c r="R28" s="24"/>
      <c r="S28" s="228"/>
      <c r="T28" s="24"/>
      <c r="U28" s="24"/>
      <c r="V28" s="24"/>
      <c r="W28" s="24">
        <f t="shared" ref="W28:W34" si="22">SUM(Q28,R28,T28)</f>
        <v>0</v>
      </c>
      <c r="X28" s="228">
        <f t="shared" si="19"/>
        <v>0</v>
      </c>
      <c r="Y28" s="228">
        <f t="shared" si="6"/>
        <v>0</v>
      </c>
      <c r="Z28" s="228">
        <f t="shared" si="7"/>
        <v>100</v>
      </c>
      <c r="AA28" s="30" t="s">
        <v>345</v>
      </c>
      <c r="AB28" s="23"/>
    </row>
    <row r="29" spans="1:28" ht="20.100000000000001" customHeight="1">
      <c r="A29" s="349" t="s">
        <v>243</v>
      </c>
      <c r="B29" s="352">
        <v>244</v>
      </c>
      <c r="C29" s="545">
        <v>76</v>
      </c>
      <c r="D29" s="95">
        <v>51</v>
      </c>
      <c r="E29" s="95">
        <v>16</v>
      </c>
      <c r="F29" s="95">
        <v>48</v>
      </c>
      <c r="G29" s="95">
        <v>68</v>
      </c>
      <c r="H29" s="95">
        <v>68</v>
      </c>
      <c r="I29" s="95">
        <f t="shared" si="14"/>
        <v>191</v>
      </c>
      <c r="J29" s="95">
        <f t="shared" si="15"/>
        <v>327</v>
      </c>
      <c r="K29" s="95">
        <f>SUM(J29*1.4+B29)</f>
        <v>701.8</v>
      </c>
      <c r="L29" s="95">
        <f t="shared" si="21"/>
        <v>97.02175122654026</v>
      </c>
      <c r="M29" s="94" t="s">
        <v>345</v>
      </c>
      <c r="N29" s="19"/>
      <c r="O29" s="52"/>
      <c r="P29" s="228"/>
      <c r="Q29" s="42"/>
      <c r="R29" s="24"/>
      <c r="S29" s="228"/>
      <c r="T29" s="24"/>
      <c r="U29" s="24"/>
      <c r="V29" s="24"/>
      <c r="W29" s="24">
        <f t="shared" si="22"/>
        <v>0</v>
      </c>
      <c r="X29" s="228">
        <f t="shared" si="19"/>
        <v>0</v>
      </c>
      <c r="Y29" s="228">
        <f t="shared" si="6"/>
        <v>0</v>
      </c>
      <c r="Z29" s="228">
        <f t="shared" si="7"/>
        <v>100</v>
      </c>
      <c r="AA29" s="44" t="s">
        <v>338</v>
      </c>
      <c r="AB29" s="23"/>
    </row>
    <row r="30" spans="1:28" ht="20.100000000000001" customHeight="1">
      <c r="A30" s="67" t="s">
        <v>53</v>
      </c>
      <c r="B30" s="95">
        <v>230</v>
      </c>
      <c r="C30" s="95">
        <v>77</v>
      </c>
      <c r="D30" s="95">
        <v>78</v>
      </c>
      <c r="E30" s="95">
        <v>16</v>
      </c>
      <c r="F30" s="95">
        <v>56</v>
      </c>
      <c r="G30" s="95">
        <v>74</v>
      </c>
      <c r="H30" s="95">
        <v>92</v>
      </c>
      <c r="I30" s="95">
        <f t="shared" si="14"/>
        <v>227</v>
      </c>
      <c r="J30" s="95">
        <f t="shared" si="15"/>
        <v>393</v>
      </c>
      <c r="K30" s="95">
        <f>SUM(J30*1.4+B30)</f>
        <v>780.19999999999993</v>
      </c>
      <c r="L30" s="95">
        <f t="shared" si="21"/>
        <v>62.399874593329372</v>
      </c>
      <c r="M30" s="94" t="s">
        <v>338</v>
      </c>
      <c r="O30" s="229"/>
      <c r="P30" s="231"/>
      <c r="Q30" s="42"/>
      <c r="R30" s="24"/>
      <c r="S30" s="228"/>
      <c r="T30" s="24"/>
      <c r="U30" s="24"/>
      <c r="V30" s="24"/>
      <c r="W30" s="24">
        <f t="shared" si="22"/>
        <v>0</v>
      </c>
      <c r="X30" s="228">
        <f t="shared" si="19"/>
        <v>0</v>
      </c>
      <c r="Y30" s="228">
        <f t="shared" si="6"/>
        <v>0</v>
      </c>
      <c r="Z30" s="228">
        <f t="shared" si="7"/>
        <v>100</v>
      </c>
      <c r="AA30" s="30" t="s">
        <v>338</v>
      </c>
    </row>
    <row r="31" spans="1:28" ht="20.100000000000001" customHeight="1">
      <c r="A31" s="362" t="s">
        <v>386</v>
      </c>
      <c r="B31" s="90">
        <v>253</v>
      </c>
      <c r="C31" s="65">
        <v>85</v>
      </c>
      <c r="D31" s="93">
        <v>89</v>
      </c>
      <c r="E31" s="90" t="s">
        <v>337</v>
      </c>
      <c r="F31" s="93">
        <v>86</v>
      </c>
      <c r="G31" s="93">
        <v>77</v>
      </c>
      <c r="H31" s="93">
        <v>84</v>
      </c>
      <c r="I31" s="93">
        <f t="shared" ref="I31:I34" si="23">SUM(C31,D31,F31)</f>
        <v>260</v>
      </c>
      <c r="J31" s="90">
        <f t="shared" si="13"/>
        <v>421</v>
      </c>
      <c r="K31" s="90">
        <f t="shared" ref="K31:K32" si="24">SUM(J31*1.4+B31)</f>
        <v>842.4</v>
      </c>
      <c r="L31" s="90">
        <f t="shared" ref="L31:L32" si="25">NORMSDIST((C$6-K31)/L$6)*100</f>
        <v>17.670378480956149</v>
      </c>
      <c r="M31" s="66" t="s">
        <v>338</v>
      </c>
      <c r="O31" s="77"/>
      <c r="P31" s="494"/>
      <c r="Q31" s="497"/>
      <c r="R31" s="496"/>
      <c r="S31" s="494"/>
      <c r="T31" s="496"/>
      <c r="U31" s="496"/>
      <c r="V31" s="496"/>
      <c r="W31" s="496">
        <f t="shared" si="22"/>
        <v>0</v>
      </c>
      <c r="X31" s="494">
        <f t="shared" si="19"/>
        <v>0</v>
      </c>
      <c r="Y31" s="494">
        <f t="shared" si="6"/>
        <v>0</v>
      </c>
      <c r="Z31" s="494">
        <f t="shared" si="7"/>
        <v>100</v>
      </c>
      <c r="AA31" s="30" t="s">
        <v>338</v>
      </c>
      <c r="AB31" s="23"/>
    </row>
    <row r="32" spans="1:28" ht="20.100000000000001" customHeight="1">
      <c r="A32" s="88" t="s">
        <v>388</v>
      </c>
      <c r="B32" s="90">
        <v>235</v>
      </c>
      <c r="C32" s="65">
        <v>89</v>
      </c>
      <c r="D32" s="93">
        <v>83</v>
      </c>
      <c r="E32" s="90" t="s">
        <v>337</v>
      </c>
      <c r="F32" s="93">
        <v>98</v>
      </c>
      <c r="G32" s="93">
        <v>76</v>
      </c>
      <c r="H32" s="93">
        <v>76</v>
      </c>
      <c r="I32" s="91">
        <f t="shared" si="23"/>
        <v>270</v>
      </c>
      <c r="J32" s="90">
        <f t="shared" si="13"/>
        <v>422</v>
      </c>
      <c r="K32" s="90">
        <f t="shared" si="24"/>
        <v>825.8</v>
      </c>
      <c r="L32" s="90">
        <f t="shared" si="25"/>
        <v>27.558761335929425</v>
      </c>
      <c r="M32" s="66" t="s">
        <v>338</v>
      </c>
      <c r="O32" s="52"/>
      <c r="P32" s="494"/>
      <c r="Q32" s="497"/>
      <c r="R32" s="496"/>
      <c r="S32" s="494"/>
      <c r="T32" s="496"/>
      <c r="U32" s="496"/>
      <c r="V32" s="496"/>
      <c r="W32" s="232">
        <f t="shared" si="22"/>
        <v>0</v>
      </c>
      <c r="X32" s="494">
        <f t="shared" si="19"/>
        <v>0</v>
      </c>
      <c r="Y32" s="494">
        <f t="shared" si="6"/>
        <v>0</v>
      </c>
      <c r="Z32" s="494">
        <f t="shared" si="7"/>
        <v>100</v>
      </c>
      <c r="AA32" s="30" t="s">
        <v>338</v>
      </c>
      <c r="AB32" s="23"/>
    </row>
    <row r="33" spans="1:28" ht="20.100000000000001" customHeight="1">
      <c r="A33" s="89" t="s">
        <v>390</v>
      </c>
      <c r="B33" s="65">
        <v>240</v>
      </c>
      <c r="C33" s="65">
        <v>91</v>
      </c>
      <c r="D33" s="93">
        <v>74</v>
      </c>
      <c r="E33" s="90" t="s">
        <v>337</v>
      </c>
      <c r="F33" s="93">
        <v>91</v>
      </c>
      <c r="G33" s="93">
        <v>75</v>
      </c>
      <c r="H33" s="93">
        <v>79</v>
      </c>
      <c r="I33" s="91">
        <f t="shared" si="23"/>
        <v>256</v>
      </c>
      <c r="J33" s="91">
        <f>SUM(C33,D33,F33,G33,H33)</f>
        <v>410</v>
      </c>
      <c r="K33" s="93">
        <f>FIXED(J33*1.4,0)+B33</f>
        <v>814</v>
      </c>
      <c r="L33" s="90">
        <f>NORMSDIST((C$6-K33)/L$6)*100</f>
        <v>35.942356678200873</v>
      </c>
      <c r="M33" s="66" t="s">
        <v>338</v>
      </c>
      <c r="O33" s="556"/>
      <c r="P33" s="497"/>
      <c r="Q33" s="497"/>
      <c r="R33" s="496"/>
      <c r="S33" s="494"/>
      <c r="T33" s="496"/>
      <c r="U33" s="496"/>
      <c r="V33" s="496"/>
      <c r="W33" s="232">
        <f t="shared" si="22"/>
        <v>0</v>
      </c>
      <c r="X33" s="232">
        <f>SUM(Q33,R33,T33,U33,V33)</f>
        <v>0</v>
      </c>
      <c r="Y33" s="496">
        <f>FIXED(X33*1.4,0)+P33</f>
        <v>0</v>
      </c>
      <c r="Z33" s="494">
        <f>NORMSDIST((Q$6-Y33)/Z$6)*100</f>
        <v>100</v>
      </c>
      <c r="AA33" s="30" t="s">
        <v>338</v>
      </c>
    </row>
    <row r="34" spans="1:28" ht="20.100000000000001" customHeight="1">
      <c r="A34" s="89" t="s">
        <v>393</v>
      </c>
      <c r="B34" s="65">
        <v>198</v>
      </c>
      <c r="C34" s="170">
        <v>82</v>
      </c>
      <c r="D34" s="90">
        <v>64</v>
      </c>
      <c r="E34" s="90" t="s">
        <v>337</v>
      </c>
      <c r="F34" s="90">
        <v>60</v>
      </c>
      <c r="G34" s="90">
        <v>93</v>
      </c>
      <c r="H34" s="90">
        <v>88</v>
      </c>
      <c r="I34" s="91">
        <f t="shared" si="23"/>
        <v>206</v>
      </c>
      <c r="J34" s="91">
        <f>SUM(C34,D34,F34,G34,H34)</f>
        <v>387</v>
      </c>
      <c r="K34" s="93">
        <f>FIXED(J34*1.4,0)+B34</f>
        <v>740</v>
      </c>
      <c r="L34" s="90">
        <f>NORMSDIST((C$6-K34)/L$6)*100</f>
        <v>86.864311895726928</v>
      </c>
      <c r="M34" s="66" t="s">
        <v>345</v>
      </c>
      <c r="O34" s="556"/>
      <c r="P34" s="497"/>
      <c r="Q34" s="555"/>
      <c r="R34" s="494"/>
      <c r="S34" s="494"/>
      <c r="T34" s="494"/>
      <c r="U34" s="494"/>
      <c r="V34" s="494"/>
      <c r="W34" s="232">
        <f t="shared" si="22"/>
        <v>0</v>
      </c>
      <c r="X34" s="232">
        <f>SUM(Q34,R34,T34,U34,V34)</f>
        <v>0</v>
      </c>
      <c r="Y34" s="496">
        <f>FIXED(X34*1.4,0)+P34</f>
        <v>0</v>
      </c>
      <c r="Z34" s="494">
        <f>NORMSDIST((Q$6-Y34)/Z$6)*100</f>
        <v>100</v>
      </c>
      <c r="AA34" s="30" t="s">
        <v>345</v>
      </c>
    </row>
    <row r="35" spans="1:28" ht="20.100000000000001" customHeight="1">
      <c r="A35" s="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7"/>
      <c r="O35" s="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7"/>
    </row>
    <row r="36" spans="1:28" ht="18.75" customHeight="1">
      <c r="A36" s="558" t="s">
        <v>683</v>
      </c>
      <c r="B36" s="11" t="s">
        <v>595</v>
      </c>
      <c r="H36" s="22">
        <v>0.6</v>
      </c>
      <c r="I36" t="s">
        <v>667</v>
      </c>
      <c r="J36" s="20" t="s">
        <v>591</v>
      </c>
      <c r="K36" s="20" t="s">
        <v>592</v>
      </c>
      <c r="L36" s="17"/>
      <c r="M36" s="7"/>
      <c r="O36" s="391" t="s">
        <v>683</v>
      </c>
      <c r="P36" s="11" t="s">
        <v>595</v>
      </c>
      <c r="V36" s="22">
        <v>0.6</v>
      </c>
      <c r="W36" t="s">
        <v>667</v>
      </c>
      <c r="X36" s="20" t="s">
        <v>591</v>
      </c>
      <c r="Y36" s="20" t="s">
        <v>592</v>
      </c>
      <c r="Z36" s="17"/>
      <c r="AA36" s="7"/>
    </row>
    <row r="37" spans="1:28" ht="18.75" customHeight="1">
      <c r="A37" s="5"/>
      <c r="J37" s="127">
        <v>830</v>
      </c>
      <c r="K37" s="127">
        <v>800</v>
      </c>
      <c r="L37" s="17"/>
      <c r="M37" s="5"/>
      <c r="O37" s="5"/>
      <c r="X37" s="127">
        <v>830</v>
      </c>
      <c r="Y37" s="127">
        <v>800</v>
      </c>
      <c r="Z37" s="17"/>
      <c r="AA37" s="5"/>
    </row>
    <row r="38" spans="1:28" ht="18.75" customHeight="1">
      <c r="B38" s="558"/>
      <c r="C38" s="666" t="s">
        <v>644</v>
      </c>
      <c r="D38" s="667"/>
      <c r="E38" s="667"/>
      <c r="F38" s="667"/>
      <c r="G38" s="667"/>
      <c r="H38" s="668"/>
      <c r="I38" s="553" t="s">
        <v>571</v>
      </c>
      <c r="J38" s="553" t="s">
        <v>572</v>
      </c>
      <c r="K38" s="553" t="s">
        <v>643</v>
      </c>
      <c r="L38" s="556" t="s">
        <v>328</v>
      </c>
      <c r="M38" s="5"/>
      <c r="P38" s="391"/>
      <c r="Q38" s="666" t="s">
        <v>644</v>
      </c>
      <c r="R38" s="667"/>
      <c r="S38" s="667"/>
      <c r="T38" s="667"/>
      <c r="U38" s="667"/>
      <c r="V38" s="668"/>
      <c r="W38" s="379" t="s">
        <v>571</v>
      </c>
      <c r="X38" s="379" t="s">
        <v>572</v>
      </c>
      <c r="Y38" s="379" t="s">
        <v>643</v>
      </c>
      <c r="Z38" s="243" t="s">
        <v>328</v>
      </c>
      <c r="AA38" s="5"/>
    </row>
    <row r="39" spans="1:28" ht="18.75" customHeight="1">
      <c r="A39" s="5"/>
      <c r="B39" s="558"/>
      <c r="C39" s="637">
        <v>818</v>
      </c>
      <c r="D39" s="638"/>
      <c r="E39" s="638"/>
      <c r="F39" s="638"/>
      <c r="G39" s="638"/>
      <c r="H39" s="639"/>
      <c r="I39" s="18">
        <v>1.49</v>
      </c>
      <c r="J39" s="18">
        <v>1.46</v>
      </c>
      <c r="K39" s="16">
        <f>(FIXED(1/J39,3))*100</f>
        <v>68.5</v>
      </c>
      <c r="L39" s="103">
        <v>50</v>
      </c>
      <c r="M39" s="5"/>
      <c r="O39" s="5"/>
      <c r="P39" s="391"/>
      <c r="Q39" s="637">
        <v>818</v>
      </c>
      <c r="R39" s="638"/>
      <c r="S39" s="638"/>
      <c r="T39" s="638"/>
      <c r="U39" s="638"/>
      <c r="V39" s="639"/>
      <c r="W39" s="18">
        <v>1.49</v>
      </c>
      <c r="X39" s="18">
        <v>1.46</v>
      </c>
      <c r="Y39" s="16">
        <f>(FIXED(1/X39,3))*100</f>
        <v>68.5</v>
      </c>
      <c r="Z39" s="103">
        <v>50</v>
      </c>
      <c r="AA39" s="5"/>
    </row>
    <row r="40" spans="1:28" ht="21.75" customHeight="1">
      <c r="A40" s="5"/>
      <c r="B40" s="6"/>
      <c r="C40" s="17"/>
      <c r="D40" s="17"/>
      <c r="E40" s="554" t="s">
        <v>78</v>
      </c>
      <c r="F40" s="554" t="s">
        <v>79</v>
      </c>
      <c r="G40" s="17"/>
      <c r="H40" s="17"/>
      <c r="I40" s="17"/>
      <c r="J40" s="17"/>
      <c r="K40" s="17"/>
      <c r="L40" s="17"/>
      <c r="M40" s="5"/>
      <c r="O40" s="5"/>
      <c r="P40" s="6"/>
      <c r="Q40" s="17"/>
      <c r="R40" s="17"/>
      <c r="S40" s="375" t="s">
        <v>78</v>
      </c>
      <c r="T40" s="375" t="s">
        <v>79</v>
      </c>
      <c r="U40" s="17"/>
      <c r="V40" s="17"/>
      <c r="W40" s="17"/>
      <c r="X40" s="17"/>
      <c r="Y40" s="17"/>
      <c r="Z40" s="17"/>
      <c r="AA40" s="5"/>
    </row>
    <row r="41" spans="1:28" ht="20.100000000000001" customHeight="1">
      <c r="A41" s="553" t="s">
        <v>80</v>
      </c>
      <c r="B41" s="553" t="s">
        <v>81</v>
      </c>
      <c r="C41" s="553" t="s">
        <v>82</v>
      </c>
      <c r="D41" s="553" t="s">
        <v>83</v>
      </c>
      <c r="E41" s="626" t="s">
        <v>84</v>
      </c>
      <c r="F41" s="627"/>
      <c r="G41" s="553" t="s">
        <v>85</v>
      </c>
      <c r="H41" s="553" t="s">
        <v>86</v>
      </c>
      <c r="I41" s="553" t="s">
        <v>87</v>
      </c>
      <c r="J41" s="553" t="s">
        <v>88</v>
      </c>
      <c r="K41" s="553" t="s">
        <v>318</v>
      </c>
      <c r="L41" s="553" t="s">
        <v>319</v>
      </c>
      <c r="M41" s="553" t="s">
        <v>645</v>
      </c>
      <c r="O41" s="379" t="s">
        <v>80</v>
      </c>
      <c r="P41" s="379" t="s">
        <v>81</v>
      </c>
      <c r="Q41" s="379" t="s">
        <v>82</v>
      </c>
      <c r="R41" s="379" t="s">
        <v>83</v>
      </c>
      <c r="S41" s="626" t="s">
        <v>84</v>
      </c>
      <c r="T41" s="627"/>
      <c r="U41" s="379" t="s">
        <v>85</v>
      </c>
      <c r="V41" s="379" t="s">
        <v>86</v>
      </c>
      <c r="W41" s="379" t="s">
        <v>87</v>
      </c>
      <c r="X41" s="379" t="s">
        <v>88</v>
      </c>
      <c r="Y41" s="379" t="s">
        <v>318</v>
      </c>
      <c r="Z41" s="379" t="s">
        <v>319</v>
      </c>
      <c r="AA41" s="379" t="s">
        <v>645</v>
      </c>
    </row>
    <row r="42" spans="1:28" ht="20.100000000000001" customHeight="1">
      <c r="A42" s="417" t="s">
        <v>951</v>
      </c>
      <c r="B42" s="422">
        <v>240</v>
      </c>
      <c r="C42" s="420">
        <v>68</v>
      </c>
      <c r="D42" s="420">
        <v>66</v>
      </c>
      <c r="E42" s="420">
        <v>20</v>
      </c>
      <c r="F42" s="420">
        <v>80</v>
      </c>
      <c r="G42" s="420">
        <v>49</v>
      </c>
      <c r="H42" s="420">
        <v>67</v>
      </c>
      <c r="I42" s="416">
        <f t="shared" ref="I42:I43" si="26">SUM(C42:F42)</f>
        <v>234</v>
      </c>
      <c r="J42" s="416">
        <f t="shared" ref="J42:J46" si="27">SUM(C42:H42)</f>
        <v>350</v>
      </c>
      <c r="K42" s="416">
        <f>SUM(J42*1.4+B42)</f>
        <v>730</v>
      </c>
      <c r="L42" s="416">
        <f>NORMSDIST((C$39-K42)/L$39)*100</f>
        <v>96.079609671251731</v>
      </c>
      <c r="M42" s="414" t="s">
        <v>345</v>
      </c>
      <c r="N42" s="19"/>
      <c r="O42" s="52"/>
      <c r="P42" s="494"/>
      <c r="Q42" s="494"/>
      <c r="R42" s="494"/>
      <c r="S42" s="494"/>
      <c r="T42" s="494"/>
      <c r="U42" s="494"/>
      <c r="V42" s="264"/>
      <c r="W42" s="494">
        <f>SUM(Q42:T42)</f>
        <v>0</v>
      </c>
      <c r="X42" s="494">
        <f>SUM(Q42:V42)</f>
        <v>0</v>
      </c>
      <c r="Y42" s="494">
        <f>SUM(X42*1.4+P42)</f>
        <v>0</v>
      </c>
      <c r="Z42" s="494">
        <f>NORMSDIST((Q$39-Y42)/Z$39)*100</f>
        <v>100</v>
      </c>
      <c r="AA42" s="556" t="s">
        <v>345</v>
      </c>
      <c r="AB42" s="272" t="s">
        <v>783</v>
      </c>
    </row>
    <row r="43" spans="1:28" ht="20.100000000000001" customHeight="1">
      <c r="A43" s="417" t="s">
        <v>952</v>
      </c>
      <c r="B43" s="422">
        <v>272</v>
      </c>
      <c r="C43" s="420">
        <v>97</v>
      </c>
      <c r="D43" s="420">
        <v>77</v>
      </c>
      <c r="E43" s="420">
        <v>20</v>
      </c>
      <c r="F43" s="420">
        <v>76</v>
      </c>
      <c r="G43" s="420">
        <v>78</v>
      </c>
      <c r="H43" s="420">
        <v>68</v>
      </c>
      <c r="I43" s="416">
        <f t="shared" si="26"/>
        <v>270</v>
      </c>
      <c r="J43" s="416">
        <f t="shared" si="27"/>
        <v>416</v>
      </c>
      <c r="K43" s="416">
        <f>SUM(J43*1.4+B43)</f>
        <v>854.4</v>
      </c>
      <c r="L43" s="416">
        <f>NORMSDIST((C$39-K43)/L$39)*100</f>
        <v>23.33067931462649</v>
      </c>
      <c r="M43" s="414" t="s">
        <v>338</v>
      </c>
      <c r="N43" s="19"/>
      <c r="O43" s="52"/>
      <c r="P43" s="494"/>
      <c r="Q43" s="494"/>
      <c r="R43" s="494"/>
      <c r="S43" s="494"/>
      <c r="T43" s="494"/>
      <c r="U43" s="494"/>
      <c r="V43" s="264"/>
      <c r="W43" s="494">
        <f>SUM(Q43:T43)</f>
        <v>0</v>
      </c>
      <c r="X43" s="494">
        <f>SUM(Q43:V43)</f>
        <v>0</v>
      </c>
      <c r="Y43" s="494">
        <f>SUM(X43*1.4+P43)</f>
        <v>0</v>
      </c>
      <c r="Z43" s="494">
        <f>NORMSDIST((Q$39-Y43)/Z$39)*100</f>
        <v>100</v>
      </c>
      <c r="AA43" s="556" t="s">
        <v>345</v>
      </c>
      <c r="AB43" s="272" t="s">
        <v>656</v>
      </c>
    </row>
    <row r="44" spans="1:28" ht="19.5" customHeight="1">
      <c r="A44" s="77" t="s">
        <v>885</v>
      </c>
      <c r="B44" s="64">
        <v>253</v>
      </c>
      <c r="C44" s="494">
        <v>77</v>
      </c>
      <c r="D44" s="494">
        <v>63</v>
      </c>
      <c r="E44" s="494">
        <v>16</v>
      </c>
      <c r="F44" s="494">
        <v>68</v>
      </c>
      <c r="G44" s="494">
        <v>64</v>
      </c>
      <c r="H44" s="264">
        <v>68</v>
      </c>
      <c r="I44" s="494">
        <f t="shared" ref="I44:I47" si="28">SUM(C44:F44)</f>
        <v>224</v>
      </c>
      <c r="J44" s="494">
        <f t="shared" si="27"/>
        <v>356</v>
      </c>
      <c r="K44" s="494">
        <f>SUM(J44*1.4+B44)</f>
        <v>751.4</v>
      </c>
      <c r="L44" s="494">
        <f>NORMSDIST((C$39-K44)/L$39)*100</f>
        <v>90.856990574189325</v>
      </c>
      <c r="M44" s="556" t="s">
        <v>345</v>
      </c>
      <c r="N44" s="19"/>
      <c r="O44" s="354"/>
      <c r="P44" s="494"/>
      <c r="Q44" s="494"/>
      <c r="R44" s="494"/>
      <c r="S44" s="494"/>
      <c r="T44" s="494"/>
      <c r="U44" s="494"/>
      <c r="V44" s="264"/>
      <c r="W44" s="494">
        <f>SUM(Q44:T44)</f>
        <v>0</v>
      </c>
      <c r="X44" s="494">
        <f>SUM(Q44:V44)</f>
        <v>0</v>
      </c>
      <c r="Y44" s="494">
        <f>SUM(X44*1.4+P44)</f>
        <v>0</v>
      </c>
      <c r="Z44" s="494">
        <f>NORMSDIST((Q$39-Y44)/Z$39)*100</f>
        <v>100</v>
      </c>
      <c r="AA44" s="556" t="s">
        <v>345</v>
      </c>
      <c r="AB44" s="272" t="s">
        <v>656</v>
      </c>
    </row>
    <row r="45" spans="1:28" ht="20.100000000000001" customHeight="1">
      <c r="A45" s="354" t="s">
        <v>898</v>
      </c>
      <c r="B45" s="494">
        <v>240</v>
      </c>
      <c r="C45" s="494">
        <v>79</v>
      </c>
      <c r="D45" s="494">
        <v>60</v>
      </c>
      <c r="E45" s="494">
        <v>18</v>
      </c>
      <c r="F45" s="494">
        <v>68</v>
      </c>
      <c r="G45" s="494">
        <v>60</v>
      </c>
      <c r="H45" s="264">
        <v>60</v>
      </c>
      <c r="I45" s="494">
        <f t="shared" si="28"/>
        <v>225</v>
      </c>
      <c r="J45" s="494">
        <f t="shared" si="27"/>
        <v>345</v>
      </c>
      <c r="K45" s="494">
        <f>SUM(J45*1.4+B45)</f>
        <v>723</v>
      </c>
      <c r="L45" s="494">
        <f t="shared" ref="L45" si="29">NORMSDIST((C$39-K45)/L$39)*100</f>
        <v>97.128344018399801</v>
      </c>
      <c r="M45" s="621" t="s">
        <v>345</v>
      </c>
      <c r="N45" s="19"/>
      <c r="O45" s="52"/>
      <c r="P45" s="494"/>
      <c r="Q45" s="494"/>
      <c r="R45" s="494"/>
      <c r="S45" s="494"/>
      <c r="T45" s="494"/>
      <c r="U45" s="494"/>
      <c r="V45" s="264"/>
      <c r="W45" s="494">
        <f>SUM(Q45:T45)</f>
        <v>0</v>
      </c>
      <c r="X45" s="494">
        <f>SUM(Q45:V45)</f>
        <v>0</v>
      </c>
      <c r="Y45" s="494">
        <f>SUM(X45*1.4+P45)</f>
        <v>0</v>
      </c>
      <c r="Z45" s="494">
        <f t="shared" ref="Z45:Z62" si="30">NORMSDIST((Q$39-Y45)/Z$39)*100</f>
        <v>100</v>
      </c>
      <c r="AA45" s="556" t="s">
        <v>349</v>
      </c>
      <c r="AB45" s="272" t="s">
        <v>785</v>
      </c>
    </row>
    <row r="46" spans="1:28" ht="20.100000000000001" customHeight="1">
      <c r="A46" s="52" t="s">
        <v>890</v>
      </c>
      <c r="B46" s="494">
        <v>286</v>
      </c>
      <c r="C46" s="494">
        <v>89</v>
      </c>
      <c r="D46" s="494">
        <v>70</v>
      </c>
      <c r="E46" s="494">
        <v>18</v>
      </c>
      <c r="F46" s="494">
        <v>76</v>
      </c>
      <c r="G46" s="494">
        <v>68</v>
      </c>
      <c r="H46" s="264">
        <v>72</v>
      </c>
      <c r="I46" s="494">
        <f t="shared" si="28"/>
        <v>253</v>
      </c>
      <c r="J46" s="494">
        <f t="shared" si="27"/>
        <v>393</v>
      </c>
      <c r="K46" s="494">
        <f>SUM(J46*1.4+B46)</f>
        <v>836.19999999999993</v>
      </c>
      <c r="L46" s="494">
        <f>NORMSDIST((C$39-K46)/L$39)*100</f>
        <v>35.792900469041754</v>
      </c>
      <c r="M46" s="621" t="s">
        <v>338</v>
      </c>
      <c r="N46" s="19"/>
      <c r="O46" s="52"/>
      <c r="P46" s="494"/>
      <c r="Q46" s="494"/>
      <c r="R46" s="494"/>
      <c r="S46" s="494"/>
      <c r="T46" s="494"/>
      <c r="U46" s="494"/>
      <c r="V46" s="264"/>
      <c r="W46" s="494">
        <f>SUM(Q46:T46)</f>
        <v>0</v>
      </c>
      <c r="X46" s="494">
        <f>SUM(Q46:V46)</f>
        <v>0</v>
      </c>
      <c r="Y46" s="494">
        <f>SUM(X46*1.4+P46)</f>
        <v>0</v>
      </c>
      <c r="Z46" s="494">
        <f>NORMSDIST((Q$39-Y46)/Z$39)*100</f>
        <v>100</v>
      </c>
      <c r="AA46" s="556" t="s">
        <v>345</v>
      </c>
      <c r="AB46" s="23" t="s">
        <v>111</v>
      </c>
    </row>
    <row r="47" spans="1:28" ht="20.100000000000001" customHeight="1">
      <c r="A47" s="52" t="s">
        <v>894</v>
      </c>
      <c r="B47" s="494">
        <v>230</v>
      </c>
      <c r="C47" s="494">
        <v>79</v>
      </c>
      <c r="D47" s="494">
        <v>62</v>
      </c>
      <c r="E47" s="494">
        <v>18</v>
      </c>
      <c r="F47" s="494">
        <v>67</v>
      </c>
      <c r="G47" s="494">
        <v>68</v>
      </c>
      <c r="H47" s="264">
        <v>64</v>
      </c>
      <c r="I47" s="494">
        <f>SUM(C47:F47)</f>
        <v>226</v>
      </c>
      <c r="J47" s="494">
        <f>SUM(C47:H47)</f>
        <v>358</v>
      </c>
      <c r="K47" s="494">
        <f t="shared" ref="K47:K54" si="31">SUM(J47*1.4+B47)</f>
        <v>731.2</v>
      </c>
      <c r="L47" s="494">
        <f t="shared" ref="L47:L54" si="32">NORMSDIST((C$39-K47)/L$39)*100</f>
        <v>95.871808271857546</v>
      </c>
      <c r="M47" s="556" t="s">
        <v>345</v>
      </c>
      <c r="N47" s="19"/>
      <c r="O47" s="495"/>
      <c r="P47" s="497"/>
      <c r="Q47" s="496"/>
      <c r="R47" s="496"/>
      <c r="S47" s="496"/>
      <c r="T47" s="496"/>
      <c r="U47" s="496"/>
      <c r="V47" s="496"/>
      <c r="W47" s="494">
        <f t="shared" ref="W47:W56" si="33">SUM(Q47:T47)</f>
        <v>0</v>
      </c>
      <c r="X47" s="494">
        <f t="shared" ref="X47:X56" si="34">SUM(Q47:V47)</f>
        <v>0</v>
      </c>
      <c r="Y47" s="494">
        <f t="shared" ref="Y47:Y53" si="35">SUM(X47*1.4+P47)</f>
        <v>0</v>
      </c>
      <c r="Z47" s="494">
        <f t="shared" ref="Z47:Z53" si="36">NORMSDIST((Q$39-Y47)/Z$39)*100</f>
        <v>100</v>
      </c>
      <c r="AA47" s="556" t="s">
        <v>345</v>
      </c>
      <c r="AB47" s="23" t="s">
        <v>111</v>
      </c>
    </row>
    <row r="48" spans="1:28" ht="20.100000000000001" customHeight="1">
      <c r="A48" s="495"/>
      <c r="B48" s="497"/>
      <c r="C48" s="496"/>
      <c r="D48" s="496"/>
      <c r="E48" s="496"/>
      <c r="F48" s="496"/>
      <c r="G48" s="496"/>
      <c r="H48" s="496"/>
      <c r="I48" s="494">
        <f t="shared" ref="I47:I54" si="37">SUM(C48:F48)</f>
        <v>0</v>
      </c>
      <c r="J48" s="494">
        <f t="shared" ref="J47:J54" si="38">SUM(C48:H48)</f>
        <v>0</v>
      </c>
      <c r="K48" s="494">
        <f t="shared" si="31"/>
        <v>0</v>
      </c>
      <c r="L48" s="494">
        <f t="shared" si="32"/>
        <v>100</v>
      </c>
      <c r="M48" s="556" t="s">
        <v>345</v>
      </c>
      <c r="N48" s="19"/>
      <c r="O48" s="495"/>
      <c r="P48" s="497"/>
      <c r="Q48" s="496"/>
      <c r="R48" s="496"/>
      <c r="S48" s="496"/>
      <c r="T48" s="496"/>
      <c r="U48" s="496"/>
      <c r="V48" s="496"/>
      <c r="W48" s="494">
        <f t="shared" si="33"/>
        <v>0</v>
      </c>
      <c r="X48" s="494">
        <f t="shared" si="34"/>
        <v>0</v>
      </c>
      <c r="Y48" s="494">
        <f t="shared" si="35"/>
        <v>0</v>
      </c>
      <c r="Z48" s="494">
        <f t="shared" si="36"/>
        <v>100</v>
      </c>
      <c r="AA48" s="556" t="s">
        <v>345</v>
      </c>
      <c r="AB48" s="23" t="s">
        <v>111</v>
      </c>
    </row>
    <row r="49" spans="1:28" ht="20.100000000000001" customHeight="1">
      <c r="A49" s="556"/>
      <c r="B49" s="497"/>
      <c r="C49" s="496"/>
      <c r="D49" s="496"/>
      <c r="E49" s="496"/>
      <c r="F49" s="496"/>
      <c r="G49" s="496"/>
      <c r="H49" s="496"/>
      <c r="I49" s="494">
        <f t="shared" si="37"/>
        <v>0</v>
      </c>
      <c r="J49" s="494">
        <f t="shared" si="38"/>
        <v>0</v>
      </c>
      <c r="K49" s="494">
        <f t="shared" si="31"/>
        <v>0</v>
      </c>
      <c r="L49" s="494">
        <f t="shared" si="32"/>
        <v>100</v>
      </c>
      <c r="M49" s="556" t="s">
        <v>349</v>
      </c>
      <c r="N49" s="19"/>
      <c r="O49" s="556"/>
      <c r="P49" s="497"/>
      <c r="Q49" s="496"/>
      <c r="R49" s="496"/>
      <c r="S49" s="496"/>
      <c r="T49" s="496"/>
      <c r="U49" s="496"/>
      <c r="V49" s="496"/>
      <c r="W49" s="494">
        <f t="shared" si="33"/>
        <v>0</v>
      </c>
      <c r="X49" s="494">
        <f t="shared" si="34"/>
        <v>0</v>
      </c>
      <c r="Y49" s="494">
        <f t="shared" si="35"/>
        <v>0</v>
      </c>
      <c r="Z49" s="494">
        <f t="shared" si="36"/>
        <v>100</v>
      </c>
      <c r="AA49" s="556" t="s">
        <v>349</v>
      </c>
      <c r="AB49" s="23" t="s">
        <v>779</v>
      </c>
    </row>
    <row r="50" spans="1:28" ht="20.100000000000001" customHeight="1">
      <c r="A50" s="556"/>
      <c r="B50" s="497"/>
      <c r="C50" s="496"/>
      <c r="D50" s="496"/>
      <c r="E50" s="496"/>
      <c r="F50" s="496"/>
      <c r="G50" s="496"/>
      <c r="H50" s="496"/>
      <c r="I50" s="494">
        <f t="shared" si="37"/>
        <v>0</v>
      </c>
      <c r="J50" s="494">
        <f t="shared" si="38"/>
        <v>0</v>
      </c>
      <c r="K50" s="494">
        <f t="shared" si="31"/>
        <v>0</v>
      </c>
      <c r="L50" s="494">
        <f t="shared" si="32"/>
        <v>100</v>
      </c>
      <c r="M50" s="556" t="s">
        <v>338</v>
      </c>
      <c r="N50" s="19"/>
      <c r="O50" s="556"/>
      <c r="P50" s="497"/>
      <c r="Q50" s="496"/>
      <c r="R50" s="496"/>
      <c r="S50" s="496"/>
      <c r="T50" s="496"/>
      <c r="U50" s="496"/>
      <c r="V50" s="496"/>
      <c r="W50" s="494">
        <f t="shared" si="33"/>
        <v>0</v>
      </c>
      <c r="X50" s="494">
        <f t="shared" si="34"/>
        <v>0</v>
      </c>
      <c r="Y50" s="494">
        <f t="shared" si="35"/>
        <v>0</v>
      </c>
      <c r="Z50" s="494">
        <f t="shared" si="36"/>
        <v>100</v>
      </c>
      <c r="AA50" s="556" t="s">
        <v>338</v>
      </c>
      <c r="AB50" s="109"/>
    </row>
    <row r="51" spans="1:28" ht="20.100000000000001" customHeight="1">
      <c r="A51" s="556"/>
      <c r="B51" s="497"/>
      <c r="C51" s="496"/>
      <c r="D51" s="496"/>
      <c r="E51" s="496"/>
      <c r="F51" s="496"/>
      <c r="G51" s="496"/>
      <c r="H51" s="496"/>
      <c r="I51" s="494">
        <f t="shared" si="37"/>
        <v>0</v>
      </c>
      <c r="J51" s="494">
        <f t="shared" si="38"/>
        <v>0</v>
      </c>
      <c r="K51" s="494">
        <f t="shared" si="31"/>
        <v>0</v>
      </c>
      <c r="L51" s="494">
        <f t="shared" si="32"/>
        <v>100</v>
      </c>
      <c r="M51" s="556" t="s">
        <v>345</v>
      </c>
      <c r="N51" s="19"/>
      <c r="O51" s="556"/>
      <c r="P51" s="497"/>
      <c r="Q51" s="496"/>
      <c r="R51" s="496"/>
      <c r="S51" s="496"/>
      <c r="T51" s="496"/>
      <c r="U51" s="496"/>
      <c r="V51" s="496"/>
      <c r="W51" s="494">
        <f t="shared" si="33"/>
        <v>0</v>
      </c>
      <c r="X51" s="494">
        <f t="shared" si="34"/>
        <v>0</v>
      </c>
      <c r="Y51" s="494">
        <f t="shared" si="35"/>
        <v>0</v>
      </c>
      <c r="Z51" s="494">
        <f t="shared" si="36"/>
        <v>100</v>
      </c>
      <c r="AA51" s="556" t="s">
        <v>345</v>
      </c>
      <c r="AB51" s="23" t="s">
        <v>111</v>
      </c>
    </row>
    <row r="52" spans="1:28" ht="20.100000000000001" customHeight="1">
      <c r="A52" s="556"/>
      <c r="B52" s="494"/>
      <c r="C52" s="496"/>
      <c r="D52" s="496"/>
      <c r="E52" s="496"/>
      <c r="F52" s="496"/>
      <c r="G52" s="496"/>
      <c r="H52" s="496"/>
      <c r="I52" s="494">
        <f t="shared" si="37"/>
        <v>0</v>
      </c>
      <c r="J52" s="494">
        <f t="shared" si="38"/>
        <v>0</v>
      </c>
      <c r="K52" s="494">
        <f t="shared" si="31"/>
        <v>0</v>
      </c>
      <c r="L52" s="494">
        <f t="shared" si="32"/>
        <v>100</v>
      </c>
      <c r="M52" s="556" t="s">
        <v>345</v>
      </c>
      <c r="N52" s="19"/>
      <c r="O52" s="556"/>
      <c r="P52" s="494"/>
      <c r="Q52" s="496"/>
      <c r="R52" s="496"/>
      <c r="S52" s="496"/>
      <c r="T52" s="496"/>
      <c r="U52" s="496"/>
      <c r="V52" s="496"/>
      <c r="W52" s="494">
        <f t="shared" si="33"/>
        <v>0</v>
      </c>
      <c r="X52" s="494">
        <f t="shared" si="34"/>
        <v>0</v>
      </c>
      <c r="Y52" s="494">
        <f t="shared" si="35"/>
        <v>0</v>
      </c>
      <c r="Z52" s="494">
        <f t="shared" si="36"/>
        <v>100</v>
      </c>
      <c r="AA52" s="556" t="s">
        <v>345</v>
      </c>
      <c r="AB52" s="23" t="s">
        <v>111</v>
      </c>
    </row>
    <row r="53" spans="1:28" ht="20.100000000000001" customHeight="1">
      <c r="A53" s="556"/>
      <c r="B53" s="497"/>
      <c r="C53" s="496"/>
      <c r="D53" s="496"/>
      <c r="E53" s="496"/>
      <c r="F53" s="496"/>
      <c r="G53" s="496"/>
      <c r="H53" s="496"/>
      <c r="I53" s="494">
        <f t="shared" si="37"/>
        <v>0</v>
      </c>
      <c r="J53" s="494">
        <f t="shared" si="38"/>
        <v>0</v>
      </c>
      <c r="K53" s="494">
        <f t="shared" si="31"/>
        <v>0</v>
      </c>
      <c r="L53" s="494">
        <f t="shared" si="32"/>
        <v>100</v>
      </c>
      <c r="M53" s="556" t="s">
        <v>338</v>
      </c>
      <c r="N53" s="19"/>
      <c r="O53" s="556"/>
      <c r="P53" s="497"/>
      <c r="Q53" s="496"/>
      <c r="R53" s="496"/>
      <c r="S53" s="496"/>
      <c r="T53" s="496"/>
      <c r="U53" s="496"/>
      <c r="V53" s="496"/>
      <c r="W53" s="494">
        <f t="shared" si="33"/>
        <v>0</v>
      </c>
      <c r="X53" s="494">
        <f t="shared" si="34"/>
        <v>0</v>
      </c>
      <c r="Y53" s="494">
        <f t="shared" si="35"/>
        <v>0</v>
      </c>
      <c r="Z53" s="494">
        <f t="shared" si="36"/>
        <v>100</v>
      </c>
      <c r="AA53" s="556" t="s">
        <v>338</v>
      </c>
      <c r="AB53" s="23" t="s">
        <v>779</v>
      </c>
    </row>
    <row r="54" spans="1:28" ht="19.5" customHeight="1">
      <c r="A54" s="556"/>
      <c r="B54" s="241"/>
      <c r="C54" s="259"/>
      <c r="D54" s="259"/>
      <c r="E54" s="259"/>
      <c r="F54" s="259"/>
      <c r="G54" s="259"/>
      <c r="H54" s="259"/>
      <c r="I54" s="494">
        <f t="shared" si="37"/>
        <v>0</v>
      </c>
      <c r="J54" s="494">
        <f t="shared" si="38"/>
        <v>0</v>
      </c>
      <c r="K54" s="494">
        <f t="shared" si="31"/>
        <v>0</v>
      </c>
      <c r="L54" s="494">
        <f t="shared" si="32"/>
        <v>100</v>
      </c>
      <c r="M54" s="556" t="s">
        <v>345</v>
      </c>
      <c r="N54" s="19"/>
      <c r="O54" s="556"/>
      <c r="P54" s="241"/>
      <c r="Q54" s="259"/>
      <c r="R54" s="259"/>
      <c r="S54" s="259"/>
      <c r="T54" s="259"/>
      <c r="U54" s="259"/>
      <c r="V54" s="259"/>
      <c r="W54" s="494">
        <f t="shared" si="33"/>
        <v>0</v>
      </c>
      <c r="X54" s="494">
        <f t="shared" si="34"/>
        <v>0</v>
      </c>
      <c r="Y54" s="494">
        <f t="shared" ref="Y54:Y66" si="39">SUM(X54*1.4+P54)</f>
        <v>0</v>
      </c>
      <c r="Z54" s="494">
        <f t="shared" si="30"/>
        <v>100</v>
      </c>
      <c r="AA54" s="556" t="s">
        <v>345</v>
      </c>
      <c r="AB54" s="23" t="s">
        <v>111</v>
      </c>
    </row>
    <row r="55" spans="1:28" ht="20.100000000000001" customHeight="1">
      <c r="A55" s="67" t="s">
        <v>40</v>
      </c>
      <c r="B55" s="95">
        <v>244</v>
      </c>
      <c r="C55" s="95">
        <v>68</v>
      </c>
      <c r="D55" s="95">
        <v>85</v>
      </c>
      <c r="E55" s="95">
        <v>12</v>
      </c>
      <c r="F55" s="95">
        <v>50</v>
      </c>
      <c r="G55" s="95">
        <v>49</v>
      </c>
      <c r="H55" s="344">
        <v>62</v>
      </c>
      <c r="I55" s="95">
        <f>SUM(C55:F55)</f>
        <v>215</v>
      </c>
      <c r="J55" s="95">
        <f>SUM(C55:H55)</f>
        <v>326</v>
      </c>
      <c r="K55" s="95">
        <f>SUM(J55*1.4+B55)</f>
        <v>700.4</v>
      </c>
      <c r="L55" s="95">
        <f>NORMSDIST((C$39-K55)/L$39)*100</f>
        <v>99.066361253132442</v>
      </c>
      <c r="M55" s="94" t="s">
        <v>345</v>
      </c>
      <c r="O55" s="255"/>
      <c r="P55" s="347"/>
      <c r="Q55" s="259"/>
      <c r="R55" s="259"/>
      <c r="S55" s="259"/>
      <c r="T55" s="259"/>
      <c r="U55" s="259"/>
      <c r="V55" s="259"/>
      <c r="W55" s="494">
        <f t="shared" si="33"/>
        <v>0</v>
      </c>
      <c r="X55" s="494">
        <f t="shared" si="34"/>
        <v>0</v>
      </c>
      <c r="Y55" s="494">
        <f t="shared" si="39"/>
        <v>0</v>
      </c>
      <c r="Z55" s="494">
        <f t="shared" si="30"/>
        <v>100</v>
      </c>
      <c r="AA55" s="556" t="s">
        <v>345</v>
      </c>
      <c r="AB55" s="23" t="s">
        <v>111</v>
      </c>
    </row>
    <row r="56" spans="1:28" ht="20.100000000000001" customHeight="1">
      <c r="A56" s="67" t="s">
        <v>41</v>
      </c>
      <c r="B56" s="95">
        <v>198</v>
      </c>
      <c r="C56" s="95">
        <v>89</v>
      </c>
      <c r="D56" s="95">
        <v>76</v>
      </c>
      <c r="E56" s="95">
        <v>16</v>
      </c>
      <c r="F56" s="95">
        <v>56</v>
      </c>
      <c r="G56" s="95">
        <v>57</v>
      </c>
      <c r="H56" s="344">
        <v>62</v>
      </c>
      <c r="I56" s="95">
        <f>SUM(C56:F56)</f>
        <v>237</v>
      </c>
      <c r="J56" s="95">
        <f>SUM(C56:H56)</f>
        <v>356</v>
      </c>
      <c r="K56" s="95">
        <f>SUM(J56*1.4+B56)</f>
        <v>696.4</v>
      </c>
      <c r="L56" s="95">
        <f>NORMSDIST((C$39-K56)/L$39)*100</f>
        <v>99.249214634276953</v>
      </c>
      <c r="M56" s="94" t="s">
        <v>345</v>
      </c>
      <c r="O56" s="255"/>
      <c r="P56" s="258"/>
      <c r="Q56" s="259"/>
      <c r="R56" s="259"/>
      <c r="S56" s="259"/>
      <c r="T56" s="259"/>
      <c r="U56" s="259"/>
      <c r="V56" s="259"/>
      <c r="W56" s="494">
        <f t="shared" si="33"/>
        <v>0</v>
      </c>
      <c r="X56" s="494">
        <f t="shared" si="34"/>
        <v>0</v>
      </c>
      <c r="Y56" s="494">
        <f t="shared" si="39"/>
        <v>0</v>
      </c>
      <c r="Z56" s="494">
        <f t="shared" si="30"/>
        <v>100</v>
      </c>
      <c r="AA56" s="556" t="s">
        <v>345</v>
      </c>
      <c r="AB56" s="23" t="s">
        <v>111</v>
      </c>
    </row>
    <row r="57" spans="1:28" ht="20.100000000000001" customHeight="1">
      <c r="A57" s="572" t="s">
        <v>42</v>
      </c>
      <c r="B57" s="95">
        <v>249</v>
      </c>
      <c r="C57" s="95">
        <v>85</v>
      </c>
      <c r="D57" s="95">
        <v>67</v>
      </c>
      <c r="E57" s="95">
        <v>12</v>
      </c>
      <c r="F57" s="95">
        <v>48</v>
      </c>
      <c r="G57" s="95">
        <v>67</v>
      </c>
      <c r="H57" s="344">
        <v>88</v>
      </c>
      <c r="I57" s="95">
        <f>SUM(C57:F57)</f>
        <v>212</v>
      </c>
      <c r="J57" s="95">
        <f>SUM(C57:H57)</f>
        <v>367</v>
      </c>
      <c r="K57" s="95">
        <f>SUM(J57*1.4+B57)</f>
        <v>762.8</v>
      </c>
      <c r="L57" s="95">
        <f>NORMSDIST((C$39-K57)/L$39)*100</f>
        <v>86.520343115514905</v>
      </c>
      <c r="M57" s="94" t="s">
        <v>345</v>
      </c>
      <c r="O57" s="556"/>
      <c r="P57" s="241"/>
      <c r="Q57" s="232"/>
      <c r="R57" s="232"/>
      <c r="S57" s="241"/>
      <c r="T57" s="232"/>
      <c r="U57" s="496"/>
      <c r="V57" s="496"/>
      <c r="W57" s="494">
        <f>Q57+R57+S57+T57</f>
        <v>0</v>
      </c>
      <c r="X57" s="494">
        <f>U57+V57+W57</f>
        <v>0</v>
      </c>
      <c r="Y57" s="494">
        <f t="shared" si="39"/>
        <v>0</v>
      </c>
      <c r="Z57" s="494">
        <f t="shared" si="30"/>
        <v>100</v>
      </c>
      <c r="AA57" s="556" t="s">
        <v>345</v>
      </c>
    </row>
    <row r="58" spans="1:28" ht="20.100000000000001" customHeight="1">
      <c r="A58" s="67" t="s">
        <v>43</v>
      </c>
      <c r="B58" s="95">
        <v>240</v>
      </c>
      <c r="C58" s="95">
        <v>80</v>
      </c>
      <c r="D58" s="95">
        <v>90</v>
      </c>
      <c r="E58" s="95">
        <v>16</v>
      </c>
      <c r="F58" s="95">
        <v>66</v>
      </c>
      <c r="G58" s="95">
        <v>73</v>
      </c>
      <c r="H58" s="344">
        <v>76</v>
      </c>
      <c r="I58" s="95">
        <f>SUM(C58:F58)</f>
        <v>252</v>
      </c>
      <c r="J58" s="95">
        <f>SUM(C58:H58)</f>
        <v>401</v>
      </c>
      <c r="K58" s="95">
        <f>SUM(J58*1.4+B58)</f>
        <v>801.4</v>
      </c>
      <c r="L58" s="95">
        <f t="shared" ref="L58" si="40">NORMSDIST((C$39-K58)/L$39)*100</f>
        <v>63.005537049663182</v>
      </c>
      <c r="M58" s="94" t="s">
        <v>349</v>
      </c>
      <c r="O58" s="556"/>
      <c r="P58" s="241"/>
      <c r="Q58" s="232"/>
      <c r="R58" s="232"/>
      <c r="S58" s="241"/>
      <c r="T58" s="232"/>
      <c r="U58" s="496"/>
      <c r="V58" s="496"/>
      <c r="W58" s="494">
        <f>Q58+R58+S58+T58</f>
        <v>0</v>
      </c>
      <c r="X58" s="494">
        <f>U58+V58+W58</f>
        <v>0</v>
      </c>
      <c r="Y58" s="494">
        <f t="shared" si="39"/>
        <v>0</v>
      </c>
      <c r="Z58" s="494">
        <f t="shared" si="30"/>
        <v>100</v>
      </c>
      <c r="AA58" s="556" t="s">
        <v>345</v>
      </c>
    </row>
    <row r="59" spans="1:28" ht="20.100000000000001" customHeight="1">
      <c r="A59" s="67" t="s">
        <v>44</v>
      </c>
      <c r="B59" s="95">
        <v>276</v>
      </c>
      <c r="C59" s="95">
        <v>81</v>
      </c>
      <c r="D59" s="95">
        <v>68</v>
      </c>
      <c r="E59" s="95">
        <v>16</v>
      </c>
      <c r="F59" s="95">
        <v>43</v>
      </c>
      <c r="G59" s="95">
        <v>62</v>
      </c>
      <c r="H59" s="344">
        <v>96</v>
      </c>
      <c r="I59" s="95">
        <f>SUM(C59:F59)</f>
        <v>208</v>
      </c>
      <c r="J59" s="95">
        <f>SUM(C59:H59)</f>
        <v>366</v>
      </c>
      <c r="K59" s="95">
        <f>SUM(J59*1.4+B59)</f>
        <v>788.4</v>
      </c>
      <c r="L59" s="95">
        <f>NORMSDIST((C$39-K59)/L$39)*100</f>
        <v>72.30747058029165</v>
      </c>
      <c r="M59" s="94" t="s">
        <v>345</v>
      </c>
      <c r="O59" s="556"/>
      <c r="P59" s="241"/>
      <c r="Q59" s="232"/>
      <c r="R59" s="232"/>
      <c r="S59" s="241"/>
      <c r="T59" s="232"/>
      <c r="U59" s="496"/>
      <c r="V59" s="496"/>
      <c r="W59" s="494">
        <f>Q59+R59+S59+T59</f>
        <v>0</v>
      </c>
      <c r="X59" s="494">
        <f>U59+V59+W59</f>
        <v>0</v>
      </c>
      <c r="Y59" s="494">
        <f t="shared" si="39"/>
        <v>0</v>
      </c>
      <c r="Z59" s="494">
        <f t="shared" si="30"/>
        <v>100</v>
      </c>
      <c r="AA59" s="556" t="s">
        <v>349</v>
      </c>
    </row>
    <row r="60" spans="1:28" ht="20.100000000000001" customHeight="1">
      <c r="A60" s="34" t="s">
        <v>118</v>
      </c>
      <c r="B60" s="46">
        <v>272</v>
      </c>
      <c r="C60" s="15">
        <v>78</v>
      </c>
      <c r="D60" s="15">
        <v>62</v>
      </c>
      <c r="E60" s="15">
        <v>12</v>
      </c>
      <c r="F60" s="15">
        <v>62</v>
      </c>
      <c r="G60" s="15">
        <v>65</v>
      </c>
      <c r="H60" s="15">
        <v>76</v>
      </c>
      <c r="I60" s="95">
        <f t="shared" ref="I60:I69" si="41">SUM(C60:F60)</f>
        <v>214</v>
      </c>
      <c r="J60" s="95">
        <f t="shared" ref="J60:J69" si="42">SUM(C60:H60)</f>
        <v>355</v>
      </c>
      <c r="K60" s="95">
        <f t="shared" ref="K60:K69" si="43">SUM(J60*1.4+B60)</f>
        <v>769</v>
      </c>
      <c r="L60" s="95">
        <f t="shared" ref="L60:L72" si="44">NORMSDIST((C$39-K60)/L$39)*100</f>
        <v>83.645694067230764</v>
      </c>
      <c r="M60" s="94" t="s">
        <v>345</v>
      </c>
      <c r="O60" s="556"/>
      <c r="P60" s="241"/>
      <c r="Q60" s="232"/>
      <c r="R60" s="232"/>
      <c r="S60" s="241"/>
      <c r="T60" s="232"/>
      <c r="U60" s="496"/>
      <c r="V60" s="496"/>
      <c r="W60" s="494">
        <f>Q60+R60+S60+T60</f>
        <v>0</v>
      </c>
      <c r="X60" s="494">
        <f>U60+V60+W60</f>
        <v>0</v>
      </c>
      <c r="Y60" s="494">
        <f t="shared" si="39"/>
        <v>0</v>
      </c>
      <c r="Z60" s="494">
        <f t="shared" si="30"/>
        <v>100</v>
      </c>
      <c r="AA60" s="556" t="s">
        <v>345</v>
      </c>
    </row>
    <row r="61" spans="1:28" ht="20.100000000000001" customHeight="1">
      <c r="A61" s="34" t="s">
        <v>119</v>
      </c>
      <c r="B61" s="46">
        <v>240</v>
      </c>
      <c r="C61" s="15">
        <v>80</v>
      </c>
      <c r="D61" s="15">
        <v>83</v>
      </c>
      <c r="E61" s="15">
        <v>16</v>
      </c>
      <c r="F61" s="15">
        <v>50</v>
      </c>
      <c r="G61" s="15">
        <v>66</v>
      </c>
      <c r="H61" s="15">
        <v>62</v>
      </c>
      <c r="I61" s="95">
        <f t="shared" si="41"/>
        <v>229</v>
      </c>
      <c r="J61" s="95">
        <f t="shared" si="42"/>
        <v>357</v>
      </c>
      <c r="K61" s="95">
        <f t="shared" si="43"/>
        <v>739.8</v>
      </c>
      <c r="L61" s="95">
        <f t="shared" si="44"/>
        <v>94.109121579034081</v>
      </c>
      <c r="M61" s="94" t="s">
        <v>345</v>
      </c>
      <c r="O61" s="556"/>
      <c r="P61" s="494"/>
      <c r="Q61" s="494"/>
      <c r="R61" s="494"/>
      <c r="S61" s="494"/>
      <c r="T61" s="494"/>
      <c r="U61" s="494"/>
      <c r="V61" s="494"/>
      <c r="W61" s="494">
        <f t="shared" ref="W61:W66" si="45">SUM(Q61:T61)</f>
        <v>0</v>
      </c>
      <c r="X61" s="494">
        <f t="shared" ref="X61:X66" si="46">SUM(Q61:V61)</f>
        <v>0</v>
      </c>
      <c r="Y61" s="494">
        <f t="shared" si="39"/>
        <v>0</v>
      </c>
      <c r="Z61" s="494">
        <f t="shared" si="30"/>
        <v>100</v>
      </c>
      <c r="AA61" s="556" t="s">
        <v>338</v>
      </c>
    </row>
    <row r="62" spans="1:28" ht="20.100000000000001" customHeight="1">
      <c r="A62" s="94" t="s">
        <v>92</v>
      </c>
      <c r="B62" s="46">
        <v>226</v>
      </c>
      <c r="C62" s="15">
        <v>88</v>
      </c>
      <c r="D62" s="15">
        <v>80</v>
      </c>
      <c r="E62" s="15">
        <v>20</v>
      </c>
      <c r="F62" s="15">
        <v>74</v>
      </c>
      <c r="G62" s="15">
        <v>71</v>
      </c>
      <c r="H62" s="15">
        <v>72</v>
      </c>
      <c r="I62" s="95">
        <f t="shared" si="41"/>
        <v>262</v>
      </c>
      <c r="J62" s="95">
        <f t="shared" si="42"/>
        <v>405</v>
      </c>
      <c r="K62" s="95">
        <f t="shared" si="43"/>
        <v>793</v>
      </c>
      <c r="L62" s="95">
        <f t="shared" si="44"/>
        <v>69.146246127401312</v>
      </c>
      <c r="M62" s="94" t="s">
        <v>349</v>
      </c>
      <c r="O62" s="52"/>
      <c r="P62" s="494"/>
      <c r="Q62" s="494"/>
      <c r="R62" s="494"/>
      <c r="S62" s="494"/>
      <c r="T62" s="494"/>
      <c r="U62" s="494"/>
      <c r="V62" s="494"/>
      <c r="W62" s="494">
        <f t="shared" si="45"/>
        <v>0</v>
      </c>
      <c r="X62" s="494">
        <f t="shared" si="46"/>
        <v>0</v>
      </c>
      <c r="Y62" s="494">
        <f t="shared" si="39"/>
        <v>0</v>
      </c>
      <c r="Z62" s="494">
        <f t="shared" si="30"/>
        <v>100</v>
      </c>
      <c r="AA62" s="556" t="s">
        <v>345</v>
      </c>
      <c r="AB62" s="96"/>
    </row>
    <row r="63" spans="1:28" ht="20.100000000000001" customHeight="1">
      <c r="A63" s="94" t="s">
        <v>93</v>
      </c>
      <c r="B63" s="46">
        <v>267</v>
      </c>
      <c r="C63" s="15">
        <v>83</v>
      </c>
      <c r="D63" s="15">
        <v>83</v>
      </c>
      <c r="E63" s="15">
        <v>20</v>
      </c>
      <c r="F63" s="15">
        <v>68</v>
      </c>
      <c r="G63" s="15">
        <v>77</v>
      </c>
      <c r="H63" s="15">
        <v>80</v>
      </c>
      <c r="I63" s="95">
        <f t="shared" si="41"/>
        <v>254</v>
      </c>
      <c r="J63" s="95">
        <f t="shared" si="42"/>
        <v>411</v>
      </c>
      <c r="K63" s="95">
        <f t="shared" si="43"/>
        <v>842.4</v>
      </c>
      <c r="L63" s="95">
        <f t="shared" si="44"/>
        <v>31.277492053570775</v>
      </c>
      <c r="M63" s="94" t="s">
        <v>338</v>
      </c>
      <c r="N63" s="19"/>
      <c r="O63" s="52"/>
      <c r="P63" s="494"/>
      <c r="Q63" s="494"/>
      <c r="R63" s="494"/>
      <c r="S63" s="494"/>
      <c r="T63" s="494"/>
      <c r="U63" s="494"/>
      <c r="V63" s="494"/>
      <c r="W63" s="494">
        <f t="shared" si="45"/>
        <v>0</v>
      </c>
      <c r="X63" s="494">
        <f t="shared" si="46"/>
        <v>0</v>
      </c>
      <c r="Y63" s="494">
        <f t="shared" si="39"/>
        <v>0</v>
      </c>
      <c r="Z63" s="494">
        <f t="shared" ref="Z63:Z72" si="47">NORMSDIST((Q$39-Y63)/Z$39)*100</f>
        <v>100</v>
      </c>
      <c r="AA63" s="556" t="s">
        <v>345</v>
      </c>
      <c r="AB63" s="96"/>
    </row>
    <row r="64" spans="1:28" ht="20.100000000000001" customHeight="1">
      <c r="A64" s="94" t="s">
        <v>94</v>
      </c>
      <c r="B64" s="46">
        <v>253</v>
      </c>
      <c r="C64" s="15">
        <v>75</v>
      </c>
      <c r="D64" s="15">
        <v>80</v>
      </c>
      <c r="E64" s="15">
        <v>18</v>
      </c>
      <c r="F64" s="15">
        <v>56</v>
      </c>
      <c r="G64" s="15">
        <v>65</v>
      </c>
      <c r="H64" s="15">
        <v>58</v>
      </c>
      <c r="I64" s="95">
        <f t="shared" si="41"/>
        <v>229</v>
      </c>
      <c r="J64" s="95">
        <f t="shared" si="42"/>
        <v>352</v>
      </c>
      <c r="K64" s="95">
        <f t="shared" si="43"/>
        <v>745.8</v>
      </c>
      <c r="L64" s="95">
        <f t="shared" si="44"/>
        <v>92.563051232974161</v>
      </c>
      <c r="M64" s="94" t="s">
        <v>345</v>
      </c>
      <c r="N64" s="19"/>
      <c r="O64" s="52"/>
      <c r="P64" s="494"/>
      <c r="Q64" s="494"/>
      <c r="R64" s="494"/>
      <c r="S64" s="494"/>
      <c r="T64" s="494"/>
      <c r="U64" s="494"/>
      <c r="V64" s="494"/>
      <c r="W64" s="494">
        <f t="shared" si="45"/>
        <v>0</v>
      </c>
      <c r="X64" s="494">
        <f t="shared" si="46"/>
        <v>0</v>
      </c>
      <c r="Y64" s="494">
        <f t="shared" si="39"/>
        <v>0</v>
      </c>
      <c r="Z64" s="494">
        <f t="shared" si="47"/>
        <v>100</v>
      </c>
      <c r="AA64" s="556" t="s">
        <v>345</v>
      </c>
      <c r="AB64" s="96"/>
    </row>
    <row r="65" spans="1:28" ht="20.100000000000001" customHeight="1">
      <c r="A65" s="94" t="s">
        <v>95</v>
      </c>
      <c r="B65" s="95">
        <v>253</v>
      </c>
      <c r="C65" s="15">
        <v>90</v>
      </c>
      <c r="D65" s="15">
        <v>74</v>
      </c>
      <c r="E65" s="15">
        <v>20</v>
      </c>
      <c r="F65" s="15">
        <v>66</v>
      </c>
      <c r="G65" s="15">
        <v>75</v>
      </c>
      <c r="H65" s="15">
        <v>48</v>
      </c>
      <c r="I65" s="95">
        <f t="shared" si="41"/>
        <v>250</v>
      </c>
      <c r="J65" s="95">
        <f t="shared" si="42"/>
        <v>373</v>
      </c>
      <c r="K65" s="95">
        <f t="shared" si="43"/>
        <v>775.19999999999993</v>
      </c>
      <c r="L65" s="95">
        <f t="shared" si="44"/>
        <v>80.400111027731214</v>
      </c>
      <c r="M65" s="94" t="s">
        <v>345</v>
      </c>
      <c r="N65" s="19"/>
      <c r="O65" s="495"/>
      <c r="P65" s="497"/>
      <c r="Q65" s="496"/>
      <c r="R65" s="496"/>
      <c r="S65" s="496"/>
      <c r="T65" s="496"/>
      <c r="U65" s="496"/>
      <c r="V65" s="496"/>
      <c r="W65" s="494">
        <f t="shared" si="45"/>
        <v>0</v>
      </c>
      <c r="X65" s="494">
        <f t="shared" si="46"/>
        <v>0</v>
      </c>
      <c r="Y65" s="494">
        <f t="shared" si="39"/>
        <v>0</v>
      </c>
      <c r="Z65" s="494">
        <f t="shared" si="47"/>
        <v>100</v>
      </c>
      <c r="AA65" s="556" t="s">
        <v>345</v>
      </c>
      <c r="AB65" s="109"/>
    </row>
    <row r="66" spans="1:28" ht="20.100000000000001" customHeight="1">
      <c r="A66" s="94" t="s">
        <v>96</v>
      </c>
      <c r="B66" s="46">
        <v>276</v>
      </c>
      <c r="C66" s="15">
        <v>77</v>
      </c>
      <c r="D66" s="15">
        <v>60</v>
      </c>
      <c r="E66" s="15">
        <v>20</v>
      </c>
      <c r="F66" s="15">
        <v>74</v>
      </c>
      <c r="G66" s="15">
        <v>82</v>
      </c>
      <c r="H66" s="15">
        <v>60</v>
      </c>
      <c r="I66" s="95">
        <f t="shared" si="41"/>
        <v>231</v>
      </c>
      <c r="J66" s="95">
        <f t="shared" si="42"/>
        <v>373</v>
      </c>
      <c r="K66" s="95">
        <f t="shared" si="43"/>
        <v>798.19999999999993</v>
      </c>
      <c r="L66" s="95">
        <f t="shared" si="44"/>
        <v>65.394748588881882</v>
      </c>
      <c r="M66" s="94" t="s">
        <v>338</v>
      </c>
      <c r="N66" s="19"/>
      <c r="O66" s="52"/>
      <c r="P66" s="494"/>
      <c r="Q66" s="494"/>
      <c r="R66" s="494"/>
      <c r="S66" s="494"/>
      <c r="T66" s="494"/>
      <c r="U66" s="494"/>
      <c r="V66" s="494"/>
      <c r="W66" s="494">
        <f t="shared" si="45"/>
        <v>0</v>
      </c>
      <c r="X66" s="494">
        <f t="shared" si="46"/>
        <v>0</v>
      </c>
      <c r="Y66" s="494">
        <f t="shared" si="39"/>
        <v>0</v>
      </c>
      <c r="Z66" s="494">
        <f t="shared" si="47"/>
        <v>100</v>
      </c>
      <c r="AA66" s="556" t="s">
        <v>345</v>
      </c>
      <c r="AB66" s="96"/>
    </row>
    <row r="67" spans="1:28" ht="20.100000000000001" customHeight="1">
      <c r="A67" s="94" t="s">
        <v>180</v>
      </c>
      <c r="B67" s="45">
        <v>235</v>
      </c>
      <c r="C67" s="348">
        <v>74</v>
      </c>
      <c r="D67" s="348">
        <v>75</v>
      </c>
      <c r="E67" s="348">
        <v>20</v>
      </c>
      <c r="F67" s="348">
        <v>60</v>
      </c>
      <c r="G67" s="348">
        <v>75</v>
      </c>
      <c r="H67" s="348">
        <v>72</v>
      </c>
      <c r="I67" s="95">
        <f t="shared" si="41"/>
        <v>229</v>
      </c>
      <c r="J67" s="95">
        <f t="shared" si="42"/>
        <v>376</v>
      </c>
      <c r="K67" s="95">
        <f t="shared" si="43"/>
        <v>761.4</v>
      </c>
      <c r="L67" s="95">
        <f t="shared" si="44"/>
        <v>87.118278279216582</v>
      </c>
      <c r="M67" s="94" t="s">
        <v>345</v>
      </c>
      <c r="N67" s="19"/>
      <c r="O67" s="52"/>
      <c r="P67" s="494"/>
      <c r="Q67" s="242"/>
      <c r="R67" s="241"/>
      <c r="S67" s="494"/>
      <c r="T67" s="241"/>
      <c r="U67" s="241"/>
      <c r="V67" s="241"/>
      <c r="W67" s="494">
        <f>SUM(Q67:T67)</f>
        <v>0</v>
      </c>
      <c r="X67" s="494">
        <f>SUM(Q67:V67)</f>
        <v>0</v>
      </c>
      <c r="Y67" s="494">
        <f>SUM(X67*1.4+P67)</f>
        <v>0</v>
      </c>
      <c r="Z67" s="494">
        <f>NORMSDIST((Q$39-Y67)/Z$39)*100</f>
        <v>100</v>
      </c>
      <c r="AA67" s="30" t="s">
        <v>338</v>
      </c>
      <c r="AB67" s="96"/>
    </row>
    <row r="68" spans="1:28" ht="20.100000000000001" customHeight="1">
      <c r="A68" s="345" t="s">
        <v>182</v>
      </c>
      <c r="B68" s="346">
        <v>267</v>
      </c>
      <c r="C68" s="348">
        <v>83</v>
      </c>
      <c r="D68" s="348">
        <v>65</v>
      </c>
      <c r="E68" s="348">
        <v>16</v>
      </c>
      <c r="F68" s="348">
        <v>56</v>
      </c>
      <c r="G68" s="348">
        <v>80</v>
      </c>
      <c r="H68" s="348">
        <v>60</v>
      </c>
      <c r="I68" s="95">
        <f t="shared" si="41"/>
        <v>220</v>
      </c>
      <c r="J68" s="95">
        <f t="shared" si="42"/>
        <v>360</v>
      </c>
      <c r="K68" s="95">
        <f t="shared" si="43"/>
        <v>771</v>
      </c>
      <c r="L68" s="95">
        <f t="shared" si="44"/>
        <v>82.639121966137537</v>
      </c>
      <c r="M68" s="94" t="s">
        <v>345</v>
      </c>
      <c r="N68" s="19"/>
      <c r="O68" s="52"/>
      <c r="P68" s="494"/>
      <c r="Q68" s="242"/>
      <c r="R68" s="241"/>
      <c r="S68" s="494"/>
      <c r="T68" s="241"/>
      <c r="U68" s="241"/>
      <c r="V68" s="241"/>
      <c r="W68" s="232">
        <f t="shared" ref="W68:W73" si="48">SUM(Q68,R68,T68)</f>
        <v>0</v>
      </c>
      <c r="X68" s="232">
        <f t="shared" ref="X68:X73" si="49">SUM(Q68,R68,T68,U68,V68)</f>
        <v>0</v>
      </c>
      <c r="Y68" s="496">
        <f t="shared" ref="Y68:Y73" si="50">FIXED(X68*1.4,0)+P68</f>
        <v>0</v>
      </c>
      <c r="Z68" s="494">
        <f t="shared" si="47"/>
        <v>100</v>
      </c>
      <c r="AA68" s="44" t="s">
        <v>338</v>
      </c>
    </row>
    <row r="69" spans="1:28" ht="20.100000000000001" customHeight="1">
      <c r="A69" s="345" t="s">
        <v>184</v>
      </c>
      <c r="B69" s="352">
        <v>230</v>
      </c>
      <c r="C69" s="348">
        <v>90</v>
      </c>
      <c r="D69" s="348">
        <v>70</v>
      </c>
      <c r="E69" s="348">
        <v>16</v>
      </c>
      <c r="F69" s="348">
        <v>76</v>
      </c>
      <c r="G69" s="348">
        <v>75</v>
      </c>
      <c r="H69" s="348">
        <v>64</v>
      </c>
      <c r="I69" s="95">
        <f t="shared" si="41"/>
        <v>252</v>
      </c>
      <c r="J69" s="95">
        <f t="shared" si="42"/>
        <v>391</v>
      </c>
      <c r="K69" s="95">
        <f t="shared" si="43"/>
        <v>777.4</v>
      </c>
      <c r="L69" s="95">
        <f t="shared" si="44"/>
        <v>79.1604184253369</v>
      </c>
      <c r="M69" s="94" t="s">
        <v>345</v>
      </c>
      <c r="N69" s="19"/>
      <c r="O69" s="52"/>
      <c r="P69" s="494"/>
      <c r="Q69" s="242"/>
      <c r="R69" s="241"/>
      <c r="S69" s="494"/>
      <c r="T69" s="241"/>
      <c r="U69" s="241"/>
      <c r="V69" s="241"/>
      <c r="W69" s="232">
        <f t="shared" si="48"/>
        <v>0</v>
      </c>
      <c r="X69" s="232">
        <f t="shared" si="49"/>
        <v>0</v>
      </c>
      <c r="Y69" s="496">
        <f t="shared" si="50"/>
        <v>0</v>
      </c>
      <c r="Z69" s="494">
        <f t="shared" si="47"/>
        <v>100</v>
      </c>
      <c r="AA69" s="44" t="s">
        <v>338</v>
      </c>
      <c r="AB69" s="23"/>
    </row>
    <row r="70" spans="1:28" ht="20.100000000000001" customHeight="1">
      <c r="A70" s="368" t="s">
        <v>411</v>
      </c>
      <c r="B70" s="371">
        <v>253</v>
      </c>
      <c r="C70" s="372">
        <v>90</v>
      </c>
      <c r="D70" s="372">
        <v>81</v>
      </c>
      <c r="E70" s="90" t="s">
        <v>337</v>
      </c>
      <c r="F70" s="372">
        <v>100</v>
      </c>
      <c r="G70" s="372">
        <v>68</v>
      </c>
      <c r="H70" s="372">
        <v>96</v>
      </c>
      <c r="I70" s="91">
        <f t="shared" ref="I70:I73" si="51">SUM(C70,D70,F70)</f>
        <v>271</v>
      </c>
      <c r="J70" s="91">
        <f t="shared" ref="J70:J73" si="52">SUM(C70,D70,F70,G70,H70)</f>
        <v>435</v>
      </c>
      <c r="K70" s="93">
        <f t="shared" ref="K70:K73" si="53">FIXED(J70*1.4,0)+B70</f>
        <v>862</v>
      </c>
      <c r="L70" s="90">
        <f t="shared" si="44"/>
        <v>18.942965477671212</v>
      </c>
      <c r="M70" s="66" t="s">
        <v>338</v>
      </c>
      <c r="O70" s="255"/>
      <c r="P70" s="573"/>
      <c r="Q70" s="574"/>
      <c r="R70" s="574"/>
      <c r="S70" s="494"/>
      <c r="T70" s="574"/>
      <c r="U70" s="574"/>
      <c r="V70" s="574"/>
      <c r="W70" s="232">
        <f t="shared" si="48"/>
        <v>0</v>
      </c>
      <c r="X70" s="232">
        <f t="shared" si="49"/>
        <v>0</v>
      </c>
      <c r="Y70" s="496">
        <f t="shared" si="50"/>
        <v>0</v>
      </c>
      <c r="Z70" s="494">
        <f t="shared" si="47"/>
        <v>100</v>
      </c>
      <c r="AA70" s="30" t="s">
        <v>338</v>
      </c>
      <c r="AB70" s="23"/>
    </row>
    <row r="71" spans="1:28" ht="20.100000000000001" customHeight="1">
      <c r="A71" s="362" t="s">
        <v>395</v>
      </c>
      <c r="B71" s="363">
        <v>267</v>
      </c>
      <c r="C71" s="170">
        <v>88</v>
      </c>
      <c r="D71" s="90">
        <v>63</v>
      </c>
      <c r="E71" s="90" t="s">
        <v>337</v>
      </c>
      <c r="F71" s="90">
        <v>79</v>
      </c>
      <c r="G71" s="90">
        <v>77</v>
      </c>
      <c r="H71" s="90">
        <v>68</v>
      </c>
      <c r="I71" s="91">
        <f t="shared" si="51"/>
        <v>230</v>
      </c>
      <c r="J71" s="91">
        <f t="shared" si="52"/>
        <v>375</v>
      </c>
      <c r="K71" s="93">
        <f t="shared" si="53"/>
        <v>792</v>
      </c>
      <c r="L71" s="90">
        <f t="shared" si="44"/>
        <v>69.846821245303374</v>
      </c>
      <c r="M71" s="244" t="s">
        <v>345</v>
      </c>
      <c r="O71" s="77"/>
      <c r="P71" s="64"/>
      <c r="Q71" s="555"/>
      <c r="R71" s="494"/>
      <c r="S71" s="494"/>
      <c r="T71" s="494"/>
      <c r="U71" s="494"/>
      <c r="V71" s="494"/>
      <c r="W71" s="232">
        <f t="shared" si="48"/>
        <v>0</v>
      </c>
      <c r="X71" s="232">
        <f t="shared" si="49"/>
        <v>0</v>
      </c>
      <c r="Y71" s="496">
        <f t="shared" si="50"/>
        <v>0</v>
      </c>
      <c r="Z71" s="494">
        <f t="shared" si="47"/>
        <v>100</v>
      </c>
      <c r="AA71" s="44" t="s">
        <v>345</v>
      </c>
    </row>
    <row r="72" spans="1:28" ht="20.100000000000001" customHeight="1">
      <c r="A72" s="88" t="s">
        <v>400</v>
      </c>
      <c r="B72" s="90">
        <v>240</v>
      </c>
      <c r="C72" s="170">
        <v>88</v>
      </c>
      <c r="D72" s="90">
        <v>86</v>
      </c>
      <c r="E72" s="90" t="s">
        <v>337</v>
      </c>
      <c r="F72" s="90">
        <v>95</v>
      </c>
      <c r="G72" s="90">
        <v>52</v>
      </c>
      <c r="H72" s="90">
        <v>78</v>
      </c>
      <c r="I72" s="91">
        <f t="shared" si="51"/>
        <v>269</v>
      </c>
      <c r="J72" s="91">
        <f t="shared" si="52"/>
        <v>399</v>
      </c>
      <c r="K72" s="93">
        <f t="shared" si="53"/>
        <v>799</v>
      </c>
      <c r="L72" s="90">
        <f t="shared" si="44"/>
        <v>64.802729242416277</v>
      </c>
      <c r="M72" s="66" t="s">
        <v>338</v>
      </c>
      <c r="O72" s="52"/>
      <c r="P72" s="494"/>
      <c r="Q72" s="555"/>
      <c r="R72" s="494"/>
      <c r="S72" s="494"/>
      <c r="T72" s="494"/>
      <c r="U72" s="494"/>
      <c r="V72" s="494"/>
      <c r="W72" s="232">
        <f t="shared" si="48"/>
        <v>0</v>
      </c>
      <c r="X72" s="232">
        <f t="shared" si="49"/>
        <v>0</v>
      </c>
      <c r="Y72" s="496">
        <f t="shared" si="50"/>
        <v>0</v>
      </c>
      <c r="Z72" s="494">
        <f t="shared" si="47"/>
        <v>100</v>
      </c>
      <c r="AA72" s="30" t="s">
        <v>338</v>
      </c>
    </row>
    <row r="73" spans="1:28" ht="20.100000000000001" customHeight="1">
      <c r="A73" s="108" t="s">
        <v>408</v>
      </c>
      <c r="B73" s="65">
        <v>272</v>
      </c>
      <c r="C73" s="170">
        <v>98</v>
      </c>
      <c r="D73" s="90">
        <v>83</v>
      </c>
      <c r="E73" s="90" t="s">
        <v>337</v>
      </c>
      <c r="F73" s="90">
        <v>94</v>
      </c>
      <c r="G73" s="90">
        <v>79</v>
      </c>
      <c r="H73" s="90">
        <v>80</v>
      </c>
      <c r="I73" s="91">
        <f t="shared" si="51"/>
        <v>275</v>
      </c>
      <c r="J73" s="91">
        <f t="shared" si="52"/>
        <v>434</v>
      </c>
      <c r="K73" s="93">
        <f t="shared" si="53"/>
        <v>880</v>
      </c>
      <c r="L73" s="90">
        <f>NORMSDIST((C$39-K73)/L$39)*100</f>
        <v>10.74876970745869</v>
      </c>
      <c r="M73" s="66" t="s">
        <v>338</v>
      </c>
      <c r="O73" s="495"/>
      <c r="P73" s="497"/>
      <c r="Q73" s="555"/>
      <c r="R73" s="494"/>
      <c r="S73" s="494"/>
      <c r="T73" s="494"/>
      <c r="U73" s="494"/>
      <c r="V73" s="494"/>
      <c r="W73" s="232">
        <f t="shared" si="48"/>
        <v>0</v>
      </c>
      <c r="X73" s="232">
        <f t="shared" si="49"/>
        <v>0</v>
      </c>
      <c r="Y73" s="496">
        <f t="shared" si="50"/>
        <v>0</v>
      </c>
      <c r="Z73" s="494">
        <f>NORMSDIST((Q$39-Y73)/Z$39)*100</f>
        <v>100</v>
      </c>
      <c r="AA73" s="30" t="s">
        <v>338</v>
      </c>
    </row>
    <row r="74" spans="1:28" ht="20.100000000000001" customHeight="1">
      <c r="B74" s="391"/>
      <c r="L74" s="23"/>
      <c r="AA74" s="7"/>
    </row>
    <row r="75" spans="1:28" ht="20.100000000000001" customHeight="1">
      <c r="B75" s="391"/>
      <c r="L75" s="391"/>
    </row>
    <row r="79" spans="1:28">
      <c r="M79" s="7"/>
    </row>
    <row r="80" spans="1:28">
      <c r="M80" s="7"/>
    </row>
    <row r="83" spans="13:27">
      <c r="AA83" s="7"/>
    </row>
    <row r="89" spans="13:27">
      <c r="M89" s="7"/>
    </row>
  </sheetData>
  <mergeCells count="14">
    <mergeCell ref="S41:T41"/>
    <mergeCell ref="Q39:V39"/>
    <mergeCell ref="C39:H39"/>
    <mergeCell ref="E41:F41"/>
    <mergeCell ref="A1:M1"/>
    <mergeCell ref="O1:AA1"/>
    <mergeCell ref="Q5:V5"/>
    <mergeCell ref="Q6:V6"/>
    <mergeCell ref="Q38:V38"/>
    <mergeCell ref="E8:F8"/>
    <mergeCell ref="S8:T8"/>
    <mergeCell ref="C5:H5"/>
    <mergeCell ref="C6:H6"/>
    <mergeCell ref="C38:H38"/>
  </mergeCells>
  <phoneticPr fontId="9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  <ignoredErrors>
    <ignoredError sqref="Y42:Y44 W55:X56 W61:X61 W54:X54 W62:X62 W9:X13 W43:X45 W16:X16 W47:X48 W17:X17 W49:X49 W46:X46 W14:X14 W50:X53 W15:X15 W18:X18 W42:X42 W19:X19 I20:J30 I55:J69 I9:J12 I42:J43 I14:J18 I44:J47" formulaRange="1"/>
    <ignoredError sqref="Y62 Y17" formula="1" formulaRange="1"/>
    <ignoredError sqref="J13" formula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7">
    <tabColor theme="6"/>
  </sheetPr>
  <dimension ref="A1:AB53"/>
  <sheetViews>
    <sheetView topLeftCell="A8" workbookViewId="0">
      <selection activeCell="O33" sqref="O3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8" t="s">
        <v>684</v>
      </c>
      <c r="C3" s="11" t="s">
        <v>595</v>
      </c>
      <c r="J3" s="20" t="s">
        <v>591</v>
      </c>
      <c r="K3" s="20" t="s">
        <v>592</v>
      </c>
      <c r="O3" s="391" t="s">
        <v>684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58"/>
      <c r="J4" s="82">
        <v>785</v>
      </c>
      <c r="K4" s="82">
        <v>760</v>
      </c>
      <c r="P4" s="391"/>
      <c r="X4" s="82">
        <v>785</v>
      </c>
      <c r="Y4" s="82">
        <v>760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58"/>
      <c r="C6" s="637">
        <v>767</v>
      </c>
      <c r="D6" s="638"/>
      <c r="E6" s="638"/>
      <c r="F6" s="638"/>
      <c r="G6" s="638"/>
      <c r="H6" s="639"/>
      <c r="I6" s="18">
        <v>1.34</v>
      </c>
      <c r="J6" s="18">
        <v>1.19</v>
      </c>
      <c r="K6" s="16">
        <f>(FIXED(1/J6,3))*100</f>
        <v>84</v>
      </c>
      <c r="L6" s="103">
        <v>50</v>
      </c>
      <c r="P6" s="391"/>
      <c r="Q6" s="637">
        <v>767</v>
      </c>
      <c r="R6" s="638"/>
      <c r="S6" s="638"/>
      <c r="T6" s="638"/>
      <c r="U6" s="638"/>
      <c r="V6" s="639"/>
      <c r="W6" s="18">
        <v>1.34</v>
      </c>
      <c r="X6" s="18">
        <v>1.19</v>
      </c>
      <c r="Y6" s="16">
        <f>(FIXED(1/X6,3))*100</f>
        <v>84</v>
      </c>
      <c r="Z6" s="103">
        <v>50</v>
      </c>
    </row>
    <row r="7" spans="1:28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953</v>
      </c>
      <c r="B9" s="422">
        <v>193</v>
      </c>
      <c r="C9" s="420">
        <v>83</v>
      </c>
      <c r="D9" s="420">
        <v>62</v>
      </c>
      <c r="E9" s="420">
        <v>16</v>
      </c>
      <c r="F9" s="420">
        <v>70</v>
      </c>
      <c r="G9" s="420">
        <v>59</v>
      </c>
      <c r="H9" s="420">
        <v>59</v>
      </c>
      <c r="I9" s="416">
        <f t="shared" ref="I9:I12" si="0">SUM(C9:F9)</f>
        <v>231</v>
      </c>
      <c r="J9" s="416">
        <f t="shared" ref="J9:J12" si="1">SUM(C9:H9)</f>
        <v>349</v>
      </c>
      <c r="K9" s="416">
        <f>SUM(J9*1.4+B9)</f>
        <v>681.59999999999991</v>
      </c>
      <c r="L9" s="416">
        <f t="shared" ref="L9:L13" si="2">NORMSDIST((C$6-K9)/L$6)*100</f>
        <v>95.6181828761746</v>
      </c>
      <c r="M9" s="414" t="s">
        <v>345</v>
      </c>
      <c r="N9" s="19"/>
      <c r="O9" s="255"/>
      <c r="P9" s="258"/>
      <c r="Q9" s="259"/>
      <c r="R9" s="259"/>
      <c r="S9" s="259"/>
      <c r="T9" s="259"/>
      <c r="U9" s="259"/>
      <c r="V9" s="259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 t="shared" ref="Z9:Z18" si="3">NORMSDIST((Q$6-Y9)/Z$6)*100</f>
        <v>100</v>
      </c>
      <c r="AA9" s="556" t="s">
        <v>338</v>
      </c>
    </row>
    <row r="10" spans="1:28" ht="20.100000000000001" customHeight="1">
      <c r="A10" s="417" t="s">
        <v>955</v>
      </c>
      <c r="B10" s="422">
        <v>198</v>
      </c>
      <c r="C10" s="420">
        <v>91</v>
      </c>
      <c r="D10" s="420">
        <v>53</v>
      </c>
      <c r="E10" s="420">
        <v>12</v>
      </c>
      <c r="F10" s="420">
        <v>47</v>
      </c>
      <c r="G10" s="420">
        <v>72</v>
      </c>
      <c r="H10" s="420">
        <v>61</v>
      </c>
      <c r="I10" s="416">
        <f t="shared" si="0"/>
        <v>203</v>
      </c>
      <c r="J10" s="416">
        <f t="shared" si="1"/>
        <v>336</v>
      </c>
      <c r="K10" s="416">
        <f>SUM(J10*1.4+B10)</f>
        <v>668.4</v>
      </c>
      <c r="L10" s="416">
        <f t="shared" si="2"/>
        <v>97.569519674073632</v>
      </c>
      <c r="M10" s="414" t="s">
        <v>345</v>
      </c>
      <c r="N10" s="19"/>
      <c r="O10" s="255"/>
      <c r="P10" s="258"/>
      <c r="Q10" s="259"/>
      <c r="R10" s="259"/>
      <c r="S10" s="259"/>
      <c r="T10" s="259"/>
      <c r="U10" s="259"/>
      <c r="V10" s="259"/>
      <c r="W10" s="494">
        <f>SUM(Q10:T10)</f>
        <v>0</v>
      </c>
      <c r="X10" s="494">
        <f>SUM(Q10:V10)</f>
        <v>0</v>
      </c>
      <c r="Y10" s="494">
        <f>SUM(X10*1.4+P10)</f>
        <v>0</v>
      </c>
      <c r="Z10" s="494">
        <f t="shared" si="3"/>
        <v>100</v>
      </c>
      <c r="AA10" s="556" t="s">
        <v>338</v>
      </c>
    </row>
    <row r="11" spans="1:28" ht="20.100000000000001" customHeight="1">
      <c r="A11" s="417" t="s">
        <v>956</v>
      </c>
      <c r="B11" s="422">
        <v>226</v>
      </c>
      <c r="C11" s="420">
        <v>75</v>
      </c>
      <c r="D11" s="420">
        <v>56</v>
      </c>
      <c r="E11" s="420">
        <v>19</v>
      </c>
      <c r="F11" s="420">
        <v>44</v>
      </c>
      <c r="G11" s="420">
        <v>49</v>
      </c>
      <c r="H11" s="420">
        <v>71</v>
      </c>
      <c r="I11" s="416">
        <f t="shared" si="0"/>
        <v>194</v>
      </c>
      <c r="J11" s="416">
        <f t="shared" si="1"/>
        <v>314</v>
      </c>
      <c r="K11" s="416">
        <f>SUM(J11*1.4+B11)</f>
        <v>665.59999999999991</v>
      </c>
      <c r="L11" s="416">
        <f t="shared" si="2"/>
        <v>97.871987599773462</v>
      </c>
      <c r="M11" s="414" t="s">
        <v>345</v>
      </c>
      <c r="N11" s="19"/>
      <c r="O11" s="255"/>
      <c r="P11" s="258"/>
      <c r="Q11" s="259"/>
      <c r="R11" s="259"/>
      <c r="S11" s="259"/>
      <c r="T11" s="259"/>
      <c r="U11" s="259"/>
      <c r="V11" s="259"/>
      <c r="W11" s="494">
        <f>SUM(Q11:T11)</f>
        <v>0</v>
      </c>
      <c r="X11" s="494">
        <f>SUM(Q11:V11)</f>
        <v>0</v>
      </c>
      <c r="Y11" s="494">
        <f>SUM(X11*1.4+P11)</f>
        <v>0</v>
      </c>
      <c r="Z11" s="494">
        <f t="shared" si="3"/>
        <v>100</v>
      </c>
      <c r="AA11" s="556" t="s">
        <v>338</v>
      </c>
      <c r="AB11" s="23" t="s">
        <v>781</v>
      </c>
    </row>
    <row r="12" spans="1:28" ht="20.100000000000001" customHeight="1">
      <c r="A12" s="417" t="s">
        <v>957</v>
      </c>
      <c r="B12" s="422">
        <v>230</v>
      </c>
      <c r="C12" s="420">
        <v>91</v>
      </c>
      <c r="D12" s="420">
        <v>65</v>
      </c>
      <c r="E12" s="420">
        <v>16</v>
      </c>
      <c r="F12" s="420">
        <v>74</v>
      </c>
      <c r="G12" s="420">
        <v>75</v>
      </c>
      <c r="H12" s="420">
        <v>60</v>
      </c>
      <c r="I12" s="416">
        <f t="shared" si="0"/>
        <v>246</v>
      </c>
      <c r="J12" s="416">
        <f t="shared" si="1"/>
        <v>381</v>
      </c>
      <c r="K12" s="416">
        <f>SUM(J12*1.4+B12)</f>
        <v>763.4</v>
      </c>
      <c r="L12" s="416">
        <f t="shared" si="2"/>
        <v>52.869904607363182</v>
      </c>
      <c r="M12" s="414" t="s">
        <v>338</v>
      </c>
      <c r="O12" s="13"/>
      <c r="P12" s="227"/>
      <c r="Q12" s="228"/>
      <c r="R12" s="228"/>
      <c r="S12" s="228"/>
      <c r="T12" s="228"/>
      <c r="U12" s="228"/>
      <c r="V12" s="228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 t="shared" si="3"/>
        <v>100</v>
      </c>
      <c r="AA12" s="13"/>
    </row>
    <row r="13" spans="1:28" ht="20.100000000000001" customHeight="1">
      <c r="A13" s="556"/>
      <c r="B13" s="494"/>
      <c r="C13" s="232"/>
      <c r="D13" s="232"/>
      <c r="E13" s="232"/>
      <c r="F13" s="232"/>
      <c r="G13" s="232"/>
      <c r="H13" s="232"/>
      <c r="I13" s="232">
        <f>SUM(C13,D13,F13)</f>
        <v>0</v>
      </c>
      <c r="J13" s="232">
        <f>SUM(C13,D13,F13,G13,H13)</f>
        <v>0</v>
      </c>
      <c r="K13" s="496">
        <f>FIXED(J13*1.4,0)+B13</f>
        <v>0</v>
      </c>
      <c r="L13" s="494">
        <f t="shared" si="2"/>
        <v>100</v>
      </c>
      <c r="M13" s="29"/>
      <c r="O13" s="243"/>
      <c r="P13" s="228"/>
      <c r="Q13" s="232"/>
      <c r="R13" s="232"/>
      <c r="S13" s="232"/>
      <c r="T13" s="232"/>
      <c r="U13" s="232"/>
      <c r="V13" s="232"/>
      <c r="W13" s="232">
        <f>SUM(Q13,R13,T13)</f>
        <v>0</v>
      </c>
      <c r="X13" s="232">
        <f>SUM(Q13,R13,T13,U13,V13)</f>
        <v>0</v>
      </c>
      <c r="Y13" s="230">
        <f>FIXED(X13*1.4,0)+P13</f>
        <v>0</v>
      </c>
      <c r="Z13" s="228">
        <f t="shared" si="3"/>
        <v>100</v>
      </c>
      <c r="AA13" s="29"/>
    </row>
    <row r="14" spans="1:28" ht="20.100000000000001" customHeight="1">
      <c r="A14" s="556"/>
      <c r="B14" s="556"/>
      <c r="C14" s="494"/>
      <c r="D14" s="494"/>
      <c r="E14" s="494"/>
      <c r="F14" s="494"/>
      <c r="G14" s="494"/>
      <c r="H14" s="494"/>
      <c r="I14" s="494">
        <f>C14+D14+E14+F14</f>
        <v>0</v>
      </c>
      <c r="J14" s="494">
        <f>G14+H14+I14</f>
        <v>0</v>
      </c>
      <c r="K14" s="494">
        <f>SUM(J14*1.4+B14)</f>
        <v>0</v>
      </c>
      <c r="L14" s="494">
        <f>NORMSDIST((C$6-K14)/L$6)*100</f>
        <v>100</v>
      </c>
      <c r="M14" s="556" t="s">
        <v>338</v>
      </c>
      <c r="N14" s="19"/>
      <c r="O14" s="243"/>
      <c r="P14" s="243"/>
      <c r="Q14" s="228"/>
      <c r="R14" s="228"/>
      <c r="S14" s="228"/>
      <c r="T14" s="228"/>
      <c r="U14" s="228"/>
      <c r="V14" s="228"/>
      <c r="W14" s="228">
        <f>Q14+R14+S14+T14</f>
        <v>0</v>
      </c>
      <c r="X14" s="228">
        <f>U14+V14+W14</f>
        <v>0</v>
      </c>
      <c r="Y14" s="228">
        <f>SUM(X14*1.4+P14)</f>
        <v>0</v>
      </c>
      <c r="Z14" s="228">
        <f>NORMSDIST((Q$6-Y14)/Z$6)*100</f>
        <v>100</v>
      </c>
      <c r="AA14" s="243" t="s">
        <v>338</v>
      </c>
    </row>
    <row r="15" spans="1:28" ht="20.100000000000001" customHeight="1">
      <c r="A15" s="556"/>
      <c r="B15" s="556"/>
      <c r="C15" s="494"/>
      <c r="D15" s="494"/>
      <c r="E15" s="494"/>
      <c r="F15" s="494"/>
      <c r="G15" s="494"/>
      <c r="H15" s="494"/>
      <c r="I15" s="494">
        <f>C15+D15+E15+F15</f>
        <v>0</v>
      </c>
      <c r="J15" s="494">
        <f>G15+H15+I15</f>
        <v>0</v>
      </c>
      <c r="K15" s="494">
        <f>SUM(J15*1.4+B15)</f>
        <v>0</v>
      </c>
      <c r="L15" s="494">
        <f>NORMSDIST((C$6-K15)/L$6)*100</f>
        <v>100</v>
      </c>
      <c r="M15" s="556" t="s">
        <v>345</v>
      </c>
      <c r="N15" s="19"/>
      <c r="O15" s="243"/>
      <c r="P15" s="243"/>
      <c r="Q15" s="228"/>
      <c r="R15" s="228"/>
      <c r="S15" s="228"/>
      <c r="T15" s="228"/>
      <c r="U15" s="228"/>
      <c r="V15" s="228"/>
      <c r="W15" s="228">
        <f>Q15+R15+S15+T15</f>
        <v>0</v>
      </c>
      <c r="X15" s="228">
        <f>U15+V15+W15</f>
        <v>0</v>
      </c>
      <c r="Y15" s="228">
        <f>SUM(X15*1.4+P15)</f>
        <v>0</v>
      </c>
      <c r="Z15" s="228">
        <f>NORMSDIST((Q$6-Y15)/Z$6)*100</f>
        <v>100</v>
      </c>
      <c r="AA15" s="243" t="s">
        <v>345</v>
      </c>
    </row>
    <row r="16" spans="1:28" ht="20.100000000000001" customHeight="1">
      <c r="A16" s="345" t="s">
        <v>185</v>
      </c>
      <c r="B16" s="352">
        <v>235</v>
      </c>
      <c r="C16" s="348">
        <v>90</v>
      </c>
      <c r="D16" s="348">
        <v>80</v>
      </c>
      <c r="E16" s="348">
        <v>16</v>
      </c>
      <c r="F16" s="348">
        <v>68</v>
      </c>
      <c r="G16" s="348">
        <v>85</v>
      </c>
      <c r="H16" s="348">
        <v>84</v>
      </c>
      <c r="I16" s="95">
        <f>SUM(C16:F16)</f>
        <v>254</v>
      </c>
      <c r="J16" s="95">
        <f>SUM(C16:H16)</f>
        <v>423</v>
      </c>
      <c r="K16" s="95">
        <f>SUM(J16*1.4+B16)</f>
        <v>827.19999999999993</v>
      </c>
      <c r="L16" s="95">
        <f t="shared" ref="L16:L18" si="4">NORMSDIST((C$6-K16)/L$6)*100</f>
        <v>11.429478927265205</v>
      </c>
      <c r="M16" s="94" t="s">
        <v>338</v>
      </c>
      <c r="N16" s="19"/>
      <c r="O16" s="243"/>
      <c r="P16" s="243"/>
      <c r="Q16" s="228"/>
      <c r="R16" s="228"/>
      <c r="S16" s="228"/>
      <c r="T16" s="228"/>
      <c r="U16" s="228"/>
      <c r="V16" s="228"/>
      <c r="W16" s="228">
        <f>Q16+R16+S16+T16</f>
        <v>0</v>
      </c>
      <c r="X16" s="228">
        <f>U16+V16+W16</f>
        <v>0</v>
      </c>
      <c r="Y16" s="228">
        <f>SUM(X16*1.4+P16)</f>
        <v>0</v>
      </c>
      <c r="Z16" s="228">
        <f>NORMSDIST((Q$6-Y16)/Z$6)*100</f>
        <v>100</v>
      </c>
      <c r="AA16" s="243" t="s">
        <v>338</v>
      </c>
    </row>
    <row r="17" spans="1:28" ht="20.100000000000001" customHeight="1">
      <c r="A17" s="345" t="s">
        <v>186</v>
      </c>
      <c r="B17" s="352">
        <v>180</v>
      </c>
      <c r="C17" s="348">
        <v>94</v>
      </c>
      <c r="D17" s="348">
        <v>84</v>
      </c>
      <c r="E17" s="348">
        <v>19</v>
      </c>
      <c r="F17" s="348">
        <v>68</v>
      </c>
      <c r="G17" s="348">
        <v>90</v>
      </c>
      <c r="H17" s="348">
        <v>88</v>
      </c>
      <c r="I17" s="95">
        <f>SUM(C17:F17)</f>
        <v>265</v>
      </c>
      <c r="J17" s="95">
        <f>SUM(C17:H17)</f>
        <v>443</v>
      </c>
      <c r="K17" s="95">
        <f>SUM(J17*1.4+B17)</f>
        <v>800.19999999999993</v>
      </c>
      <c r="L17" s="95">
        <f t="shared" si="4"/>
        <v>25.334515554302715</v>
      </c>
      <c r="M17" s="94" t="s">
        <v>338</v>
      </c>
      <c r="O17" s="229"/>
      <c r="P17" s="241"/>
      <c r="Q17" s="242"/>
      <c r="R17" s="241"/>
      <c r="S17" s="241"/>
      <c r="T17" s="241"/>
      <c r="U17" s="241"/>
      <c r="V17" s="241"/>
      <c r="W17" s="232">
        <f>SUM(Q17,R17,T17)</f>
        <v>0</v>
      </c>
      <c r="X17" s="232">
        <f>SUM(Q17,R17,T17,U17,V17)</f>
        <v>0</v>
      </c>
      <c r="Y17" s="230">
        <f>FIXED(X17*1.4,0)+P17</f>
        <v>0</v>
      </c>
      <c r="Z17" s="228">
        <f>NORMSDIST((Q$6-Y17)/Z$6)*100</f>
        <v>100</v>
      </c>
      <c r="AA17" s="30" t="s">
        <v>345</v>
      </c>
    </row>
    <row r="18" spans="1:28" ht="20.100000000000001" customHeight="1">
      <c r="A18" s="345" t="s">
        <v>187</v>
      </c>
      <c r="B18" s="352">
        <v>212</v>
      </c>
      <c r="C18" s="348">
        <v>76</v>
      </c>
      <c r="D18" s="348">
        <v>90</v>
      </c>
      <c r="E18" s="348">
        <v>16</v>
      </c>
      <c r="F18" s="348">
        <v>76</v>
      </c>
      <c r="G18" s="348">
        <v>60</v>
      </c>
      <c r="H18" s="348">
        <v>56</v>
      </c>
      <c r="I18" s="95">
        <f>SUM(C18:F18)</f>
        <v>258</v>
      </c>
      <c r="J18" s="95">
        <f>SUM(C18:H18)</f>
        <v>374</v>
      </c>
      <c r="K18" s="95">
        <f>SUM(J18*1.4+B18)</f>
        <v>735.6</v>
      </c>
      <c r="L18" s="95">
        <f t="shared" si="4"/>
        <v>73.499803000615444</v>
      </c>
      <c r="M18" s="94" t="s">
        <v>338</v>
      </c>
      <c r="O18" s="243"/>
      <c r="P18" s="241"/>
      <c r="Q18" s="241"/>
      <c r="R18" s="241"/>
      <c r="S18" s="228"/>
      <c r="T18" s="241"/>
      <c r="U18" s="241"/>
      <c r="V18" s="241"/>
      <c r="W18" s="232">
        <f>SUM(Q18,R18,T18)</f>
        <v>0</v>
      </c>
      <c r="X18" s="232">
        <f>SUM(Q18,R18,T18,U18,V18)</f>
        <v>0</v>
      </c>
      <c r="Y18" s="230">
        <f>FIXED(X18*1.4,0)+P18</f>
        <v>0</v>
      </c>
      <c r="Z18" s="228">
        <f t="shared" si="3"/>
        <v>100</v>
      </c>
      <c r="AA18" s="30" t="s">
        <v>338</v>
      </c>
    </row>
    <row r="19" spans="1:28" ht="20.100000000000001" customHeight="1">
      <c r="L19" s="552"/>
      <c r="Z19" s="380"/>
    </row>
    <row r="20" spans="1:28" ht="18.75" customHeight="1">
      <c r="A20" s="558" t="s">
        <v>685</v>
      </c>
      <c r="C20" s="11" t="s">
        <v>595</v>
      </c>
      <c r="J20" s="20" t="s">
        <v>591</v>
      </c>
      <c r="K20" s="20" t="s">
        <v>592</v>
      </c>
      <c r="O20" s="391" t="s">
        <v>685</v>
      </c>
      <c r="Q20" s="11" t="s">
        <v>595</v>
      </c>
      <c r="X20" s="20" t="s">
        <v>591</v>
      </c>
      <c r="Y20" s="20" t="s">
        <v>592</v>
      </c>
    </row>
    <row r="21" spans="1:28" ht="18.75" customHeight="1">
      <c r="B21" s="558"/>
      <c r="J21" s="82">
        <v>800</v>
      </c>
      <c r="K21" s="82">
        <v>780</v>
      </c>
      <c r="P21" s="391"/>
      <c r="X21" s="82">
        <v>800</v>
      </c>
      <c r="Y21" s="82">
        <v>780</v>
      </c>
    </row>
    <row r="22" spans="1:28" ht="18.75" customHeight="1">
      <c r="B22" s="558"/>
      <c r="C22" s="666" t="s">
        <v>644</v>
      </c>
      <c r="D22" s="667"/>
      <c r="E22" s="667"/>
      <c r="F22" s="667"/>
      <c r="G22" s="667"/>
      <c r="H22" s="668"/>
      <c r="I22" s="553" t="s">
        <v>571</v>
      </c>
      <c r="J22" s="553" t="s">
        <v>572</v>
      </c>
      <c r="K22" s="553" t="s">
        <v>643</v>
      </c>
      <c r="L22" s="556" t="s">
        <v>328</v>
      </c>
      <c r="P22" s="391"/>
      <c r="Q22" s="666" t="s">
        <v>644</v>
      </c>
      <c r="R22" s="667"/>
      <c r="S22" s="667"/>
      <c r="T22" s="667"/>
      <c r="U22" s="667"/>
      <c r="V22" s="668"/>
      <c r="W22" s="379" t="s">
        <v>571</v>
      </c>
      <c r="X22" s="379" t="s">
        <v>572</v>
      </c>
      <c r="Y22" s="379" t="s">
        <v>643</v>
      </c>
      <c r="Z22" s="243" t="s">
        <v>328</v>
      </c>
    </row>
    <row r="23" spans="1:28" ht="18.75" customHeight="1">
      <c r="B23" s="558"/>
      <c r="C23" s="637">
        <v>783</v>
      </c>
      <c r="D23" s="638"/>
      <c r="E23" s="638"/>
      <c r="F23" s="638"/>
      <c r="G23" s="638"/>
      <c r="H23" s="639"/>
      <c r="I23" s="18">
        <v>1.53</v>
      </c>
      <c r="J23" s="18">
        <v>1.41</v>
      </c>
      <c r="K23" s="16">
        <f>(FIXED(1/J23,3))*100</f>
        <v>70.899999999999991</v>
      </c>
      <c r="L23" s="103">
        <v>50</v>
      </c>
      <c r="P23" s="391"/>
      <c r="Q23" s="637">
        <v>783</v>
      </c>
      <c r="R23" s="638"/>
      <c r="S23" s="638"/>
      <c r="T23" s="638"/>
      <c r="U23" s="638"/>
      <c r="V23" s="639"/>
      <c r="W23" s="18">
        <v>1.53</v>
      </c>
      <c r="X23" s="18">
        <v>1.41</v>
      </c>
      <c r="Y23" s="16">
        <f>(FIXED(1/X23,3))*100</f>
        <v>70.899999999999991</v>
      </c>
      <c r="Z23" s="103">
        <v>50</v>
      </c>
    </row>
    <row r="24" spans="1:28" ht="21.75" customHeight="1">
      <c r="E24" s="554" t="s">
        <v>78</v>
      </c>
      <c r="F24" s="554" t="s">
        <v>79</v>
      </c>
      <c r="S24" s="375" t="s">
        <v>78</v>
      </c>
      <c r="T24" s="375" t="s">
        <v>79</v>
      </c>
    </row>
    <row r="25" spans="1:28" ht="20.100000000000001" customHeight="1">
      <c r="A25" s="553" t="s">
        <v>80</v>
      </c>
      <c r="B25" s="553" t="s">
        <v>81</v>
      </c>
      <c r="C25" s="553" t="s">
        <v>82</v>
      </c>
      <c r="D25" s="553" t="s">
        <v>83</v>
      </c>
      <c r="E25" s="626" t="s">
        <v>84</v>
      </c>
      <c r="F25" s="627"/>
      <c r="G25" s="553" t="s">
        <v>85</v>
      </c>
      <c r="H25" s="553" t="s">
        <v>86</v>
      </c>
      <c r="I25" s="553" t="s">
        <v>87</v>
      </c>
      <c r="J25" s="553" t="s">
        <v>88</v>
      </c>
      <c r="K25" s="553" t="s">
        <v>318</v>
      </c>
      <c r="L25" s="553" t="s">
        <v>319</v>
      </c>
      <c r="M25" s="553" t="s">
        <v>645</v>
      </c>
      <c r="O25" s="379" t="s">
        <v>80</v>
      </c>
      <c r="P25" s="379" t="s">
        <v>81</v>
      </c>
      <c r="Q25" s="379" t="s">
        <v>82</v>
      </c>
      <c r="R25" s="379" t="s">
        <v>83</v>
      </c>
      <c r="S25" s="626" t="s">
        <v>84</v>
      </c>
      <c r="T25" s="627"/>
      <c r="U25" s="379" t="s">
        <v>85</v>
      </c>
      <c r="V25" s="379" t="s">
        <v>86</v>
      </c>
      <c r="W25" s="379" t="s">
        <v>87</v>
      </c>
      <c r="X25" s="379" t="s">
        <v>88</v>
      </c>
      <c r="Y25" s="379" t="s">
        <v>318</v>
      </c>
      <c r="Z25" s="379" t="s">
        <v>319</v>
      </c>
      <c r="AA25" s="379" t="s">
        <v>645</v>
      </c>
    </row>
    <row r="26" spans="1:28" ht="20.100000000000001" customHeight="1">
      <c r="A26" s="603" t="s">
        <v>1078</v>
      </c>
      <c r="B26" s="430">
        <v>276</v>
      </c>
      <c r="C26" s="430">
        <v>83</v>
      </c>
      <c r="D26" s="430">
        <v>67</v>
      </c>
      <c r="E26" s="431">
        <v>18</v>
      </c>
      <c r="F26" s="431">
        <v>79</v>
      </c>
      <c r="G26" s="431">
        <v>63</v>
      </c>
      <c r="H26" s="431">
        <v>68</v>
      </c>
      <c r="I26" s="431">
        <f t="shared" ref="I26:I28" si="5">SUM(C26:F26)</f>
        <v>247</v>
      </c>
      <c r="J26" s="431">
        <f t="shared" ref="J26:J30" si="6">SUM(C26:H26)</f>
        <v>378</v>
      </c>
      <c r="K26" s="431">
        <f t="shared" ref="K26" si="7">SUM(J26*1.4+B26)</f>
        <v>805.19999999999993</v>
      </c>
      <c r="L26" s="431">
        <f t="shared" ref="L26" si="8">NORMSDIST((C$23-K26)/L$23)*100</f>
        <v>32.852129195589171</v>
      </c>
      <c r="M26" s="602" t="s">
        <v>338</v>
      </c>
      <c r="N26" s="19"/>
      <c r="O26" s="255"/>
      <c r="P26" s="258"/>
      <c r="Q26" s="259"/>
      <c r="R26" s="259"/>
      <c r="S26" s="259"/>
      <c r="T26" s="259"/>
      <c r="U26" s="259"/>
      <c r="V26" s="259"/>
      <c r="W26" s="494">
        <f t="shared" ref="W26:W34" si="9">SUM(Q26:T26)</f>
        <v>0</v>
      </c>
      <c r="X26" s="494">
        <f t="shared" ref="X26:X34" si="10">SUM(Q26:V26)</f>
        <v>0</v>
      </c>
      <c r="Y26" s="494">
        <f t="shared" ref="Y26:Y35" si="11">SUM(X26*1.4+P26)</f>
        <v>0</v>
      </c>
      <c r="Z26" s="494">
        <f t="shared" ref="Z26:Z35" si="12">NORMSDIST((Q$23-Y26)/Z$23)*100</f>
        <v>100</v>
      </c>
      <c r="AA26" s="556" t="s">
        <v>338</v>
      </c>
      <c r="AB26" s="23"/>
    </row>
    <row r="27" spans="1:28" ht="20.100000000000001" customHeight="1">
      <c r="A27" s="603" t="s">
        <v>1079</v>
      </c>
      <c r="B27" s="430">
        <v>281</v>
      </c>
      <c r="C27" s="430">
        <v>90</v>
      </c>
      <c r="D27" s="430">
        <v>63</v>
      </c>
      <c r="E27" s="431">
        <v>16</v>
      </c>
      <c r="F27" s="431">
        <v>75</v>
      </c>
      <c r="G27" s="431">
        <v>72</v>
      </c>
      <c r="H27" s="431">
        <v>84</v>
      </c>
      <c r="I27" s="431">
        <f t="shared" si="5"/>
        <v>244</v>
      </c>
      <c r="J27" s="431">
        <f t="shared" si="6"/>
        <v>400</v>
      </c>
      <c r="K27" s="431">
        <f>SUM(J27*1.4+B27)</f>
        <v>841</v>
      </c>
      <c r="L27" s="431">
        <f>NORMSDIST((C$23-K27)/L$23)*100</f>
        <v>12.302440305134343</v>
      </c>
      <c r="M27" s="602" t="s">
        <v>338</v>
      </c>
      <c r="N27" s="19"/>
      <c r="O27" s="255"/>
      <c r="P27" s="258"/>
      <c r="Q27" s="259"/>
      <c r="R27" s="259"/>
      <c r="S27" s="259"/>
      <c r="T27" s="259"/>
      <c r="U27" s="259"/>
      <c r="V27" s="259"/>
      <c r="W27" s="494">
        <f t="shared" si="9"/>
        <v>0</v>
      </c>
      <c r="X27" s="494">
        <f t="shared" si="10"/>
        <v>0</v>
      </c>
      <c r="Y27" s="494">
        <f>SUM(X27*1.4+P27)</f>
        <v>0</v>
      </c>
      <c r="Z27" s="494">
        <f>NORMSDIST((Q$23-Y27)/Z$23)*100</f>
        <v>100</v>
      </c>
      <c r="AA27" s="556" t="s">
        <v>345</v>
      </c>
      <c r="AB27" s="23" t="s">
        <v>111</v>
      </c>
    </row>
    <row r="28" spans="1:28" ht="20.100000000000001" customHeight="1">
      <c r="A28" s="602" t="s">
        <v>1080</v>
      </c>
      <c r="B28" s="430">
        <v>221</v>
      </c>
      <c r="C28" s="430">
        <v>79</v>
      </c>
      <c r="D28" s="430">
        <v>77</v>
      </c>
      <c r="E28" s="430">
        <v>16</v>
      </c>
      <c r="F28" s="430">
        <v>49</v>
      </c>
      <c r="G28" s="431">
        <v>75</v>
      </c>
      <c r="H28" s="431">
        <v>56</v>
      </c>
      <c r="I28" s="431">
        <f t="shared" si="5"/>
        <v>221</v>
      </c>
      <c r="J28" s="431">
        <f t="shared" si="6"/>
        <v>352</v>
      </c>
      <c r="K28" s="431">
        <f>SUM(J28*1.4+B28)</f>
        <v>713.8</v>
      </c>
      <c r="L28" s="431">
        <f>NORMSDIST((C$23-K28)/L$23)*100</f>
        <v>91.682077263055589</v>
      </c>
      <c r="M28" s="602" t="s">
        <v>345</v>
      </c>
      <c r="N28" s="19"/>
      <c r="O28" s="255"/>
      <c r="P28" s="258"/>
      <c r="Q28" s="259"/>
      <c r="R28" s="259"/>
      <c r="S28" s="259"/>
      <c r="T28" s="259"/>
      <c r="U28" s="259"/>
      <c r="V28" s="259"/>
      <c r="W28" s="494">
        <f t="shared" si="9"/>
        <v>0</v>
      </c>
      <c r="X28" s="494">
        <f t="shared" si="10"/>
        <v>0</v>
      </c>
      <c r="Y28" s="494">
        <f>SUM(X28*1.4+P28)</f>
        <v>0</v>
      </c>
      <c r="Z28" s="494">
        <f>NORMSDIST((Q$23-Y28)/Z$23)*100</f>
        <v>100</v>
      </c>
      <c r="AA28" s="556" t="s">
        <v>345</v>
      </c>
      <c r="AB28" s="23" t="s">
        <v>111</v>
      </c>
    </row>
    <row r="29" spans="1:28" ht="20.100000000000001" customHeight="1">
      <c r="A29" s="417" t="s">
        <v>958</v>
      </c>
      <c r="B29" s="422">
        <v>230</v>
      </c>
      <c r="C29" s="420">
        <v>91</v>
      </c>
      <c r="D29" s="420">
        <v>78</v>
      </c>
      <c r="E29" s="420">
        <v>20</v>
      </c>
      <c r="F29" s="420">
        <v>80</v>
      </c>
      <c r="G29" s="420">
        <v>84</v>
      </c>
      <c r="H29" s="420">
        <v>50</v>
      </c>
      <c r="I29" s="416">
        <f t="shared" ref="I29:I30" si="13">SUM(C29:F29)</f>
        <v>269</v>
      </c>
      <c r="J29" s="416">
        <f t="shared" si="6"/>
        <v>403</v>
      </c>
      <c r="K29" s="416">
        <f t="shared" ref="K29:K32" si="14">SUM(J29*1.4+B29)</f>
        <v>794.19999999999993</v>
      </c>
      <c r="L29" s="416">
        <f t="shared" ref="L29:L32" si="15">NORMSDIST((C$23-K29)/L$23)*100</f>
        <v>41.137865161696411</v>
      </c>
      <c r="M29" s="414" t="s">
        <v>338</v>
      </c>
      <c r="N29" s="19"/>
      <c r="O29" s="546"/>
      <c r="P29" s="258"/>
      <c r="Q29" s="547"/>
      <c r="R29" s="494"/>
      <c r="S29" s="494"/>
      <c r="T29" s="494"/>
      <c r="U29" s="494"/>
      <c r="V29" s="494"/>
      <c r="W29" s="494">
        <f t="shared" si="9"/>
        <v>0</v>
      </c>
      <c r="X29" s="494">
        <f t="shared" si="10"/>
        <v>0</v>
      </c>
      <c r="Y29" s="494">
        <f t="shared" si="11"/>
        <v>0</v>
      </c>
      <c r="Z29" s="494">
        <f t="shared" si="12"/>
        <v>100</v>
      </c>
      <c r="AA29" s="556" t="s">
        <v>338</v>
      </c>
    </row>
    <row r="30" spans="1:28" ht="20.100000000000001" customHeight="1">
      <c r="A30" s="417" t="s">
        <v>959</v>
      </c>
      <c r="B30" s="422">
        <v>244</v>
      </c>
      <c r="C30" s="420">
        <v>79</v>
      </c>
      <c r="D30" s="420">
        <v>51</v>
      </c>
      <c r="E30" s="420">
        <v>16</v>
      </c>
      <c r="F30" s="420">
        <v>72</v>
      </c>
      <c r="G30" s="420">
        <v>40</v>
      </c>
      <c r="H30" s="420">
        <v>48</v>
      </c>
      <c r="I30" s="416">
        <f t="shared" si="13"/>
        <v>218</v>
      </c>
      <c r="J30" s="416">
        <f t="shared" si="6"/>
        <v>306</v>
      </c>
      <c r="K30" s="416">
        <f t="shared" si="14"/>
        <v>672.4</v>
      </c>
      <c r="L30" s="416">
        <f t="shared" si="15"/>
        <v>98.651666753295061</v>
      </c>
      <c r="M30" s="414" t="s">
        <v>345</v>
      </c>
      <c r="N30" s="19"/>
      <c r="O30" s="546"/>
      <c r="P30" s="258"/>
      <c r="Q30" s="547"/>
      <c r="R30" s="494"/>
      <c r="S30" s="494"/>
      <c r="T30" s="494"/>
      <c r="U30" s="494"/>
      <c r="V30" s="494"/>
      <c r="W30" s="494">
        <f t="shared" si="9"/>
        <v>0</v>
      </c>
      <c r="X30" s="494">
        <f t="shared" si="10"/>
        <v>0</v>
      </c>
      <c r="Y30" s="494">
        <f t="shared" si="11"/>
        <v>0</v>
      </c>
      <c r="Z30" s="494">
        <f t="shared" si="12"/>
        <v>100</v>
      </c>
      <c r="AA30" s="556" t="s">
        <v>345</v>
      </c>
      <c r="AB30" s="23" t="s">
        <v>111</v>
      </c>
    </row>
    <row r="31" spans="1:28" ht="20.100000000000001" customHeight="1">
      <c r="A31" s="425" t="s">
        <v>1034</v>
      </c>
      <c r="B31" s="426">
        <v>230</v>
      </c>
      <c r="C31" s="426">
        <v>70</v>
      </c>
      <c r="D31" s="426">
        <v>51</v>
      </c>
      <c r="E31" s="426">
        <v>16</v>
      </c>
      <c r="F31" s="426">
        <v>68</v>
      </c>
      <c r="G31" s="426">
        <v>53</v>
      </c>
      <c r="H31" s="426">
        <v>60</v>
      </c>
      <c r="I31" s="426">
        <f t="shared" ref="I31" si="16">C31+D31+E31+F31</f>
        <v>205</v>
      </c>
      <c r="J31" s="426">
        <f t="shared" ref="J31" si="17">I31+G31+H31</f>
        <v>318</v>
      </c>
      <c r="K31" s="357">
        <f t="shared" ref="K31" si="18">SUM(J31*1.4+B31)</f>
        <v>675.2</v>
      </c>
      <c r="L31" s="357">
        <f t="shared" ref="L31" si="19">NORMSDIST((C$23-K31)/L$23)*100</f>
        <v>98.445816742209828</v>
      </c>
      <c r="M31" s="425" t="s">
        <v>345</v>
      </c>
      <c r="N31" s="19"/>
      <c r="O31" s="546"/>
      <c r="P31" s="258"/>
      <c r="Q31" s="547"/>
      <c r="R31" s="494"/>
      <c r="S31" s="494"/>
      <c r="T31" s="494"/>
      <c r="U31" s="494"/>
      <c r="V31" s="494"/>
      <c r="W31" s="494">
        <f t="shared" ref="W31" si="20">SUM(Q31:T31)</f>
        <v>0</v>
      </c>
      <c r="X31" s="494">
        <f t="shared" ref="X31" si="21">SUM(Q31:V31)</f>
        <v>0</v>
      </c>
      <c r="Y31" s="494">
        <f t="shared" ref="Y31" si="22">SUM(X31*1.4+P31)</f>
        <v>0</v>
      </c>
      <c r="Z31" s="494">
        <f t="shared" ref="Z31" si="23">NORMSDIST((Q$23-Y31)/Z$23)*100</f>
        <v>100</v>
      </c>
      <c r="AA31" s="617" t="s">
        <v>345</v>
      </c>
      <c r="AB31" s="23" t="s">
        <v>111</v>
      </c>
    </row>
    <row r="32" spans="1:28" ht="20.100000000000001" customHeight="1">
      <c r="A32" s="345" t="s">
        <v>188</v>
      </c>
      <c r="B32" s="352">
        <v>263</v>
      </c>
      <c r="C32" s="348">
        <v>86</v>
      </c>
      <c r="D32" s="348">
        <v>77</v>
      </c>
      <c r="E32" s="348">
        <v>16</v>
      </c>
      <c r="F32" s="348">
        <v>66</v>
      </c>
      <c r="G32" s="348">
        <v>60</v>
      </c>
      <c r="H32" s="348">
        <v>60</v>
      </c>
      <c r="I32" s="95">
        <f t="shared" ref="I32:I36" si="24">SUM(C32:F32)</f>
        <v>245</v>
      </c>
      <c r="J32" s="95">
        <f t="shared" ref="J32:J36" si="25">SUM(C32:H32)</f>
        <v>365</v>
      </c>
      <c r="K32" s="95">
        <f t="shared" si="14"/>
        <v>774</v>
      </c>
      <c r="L32" s="95">
        <f t="shared" si="15"/>
        <v>57.142371590090079</v>
      </c>
      <c r="M32" s="94" t="s">
        <v>338</v>
      </c>
      <c r="O32" s="13"/>
      <c r="P32" s="227"/>
      <c r="Q32" s="228"/>
      <c r="R32" s="228"/>
      <c r="S32" s="228"/>
      <c r="T32" s="228"/>
      <c r="U32" s="228"/>
      <c r="V32" s="228"/>
      <c r="W32" s="228">
        <f t="shared" si="9"/>
        <v>0</v>
      </c>
      <c r="X32" s="228">
        <f t="shared" si="10"/>
        <v>0</v>
      </c>
      <c r="Y32" s="228">
        <f t="shared" si="11"/>
        <v>0</v>
      </c>
      <c r="Z32" s="228">
        <f t="shared" si="12"/>
        <v>100</v>
      </c>
      <c r="AA32" s="13"/>
    </row>
    <row r="33" spans="1:28" ht="20.100000000000001" customHeight="1">
      <c r="A33" s="345" t="s">
        <v>190</v>
      </c>
      <c r="B33" s="352">
        <v>263</v>
      </c>
      <c r="C33" s="348">
        <v>65</v>
      </c>
      <c r="D33" s="348">
        <v>62</v>
      </c>
      <c r="E33" s="348">
        <v>16</v>
      </c>
      <c r="F33" s="348">
        <v>60</v>
      </c>
      <c r="G33" s="348">
        <v>55</v>
      </c>
      <c r="H33" s="348">
        <v>60</v>
      </c>
      <c r="I33" s="95">
        <f t="shared" si="24"/>
        <v>203</v>
      </c>
      <c r="J33" s="95">
        <f t="shared" si="25"/>
        <v>318</v>
      </c>
      <c r="K33" s="95">
        <f>SUM(J33*1.4+B33)</f>
        <v>708.2</v>
      </c>
      <c r="L33" s="95">
        <f>NORMSDIST((C$23-K33)/L$23)*100</f>
        <v>93.267317241198924</v>
      </c>
      <c r="M33" s="94" t="s">
        <v>345</v>
      </c>
      <c r="O33" s="13"/>
      <c r="P33" s="227"/>
      <c r="Q33" s="228"/>
      <c r="R33" s="228"/>
      <c r="S33" s="228"/>
      <c r="T33" s="228"/>
      <c r="U33" s="228"/>
      <c r="V33" s="228"/>
      <c r="W33" s="228">
        <f t="shared" si="9"/>
        <v>0</v>
      </c>
      <c r="X33" s="228">
        <f t="shared" si="10"/>
        <v>0</v>
      </c>
      <c r="Y33" s="228">
        <f t="shared" si="11"/>
        <v>0</v>
      </c>
      <c r="Z33" s="228">
        <f t="shared" si="12"/>
        <v>100</v>
      </c>
      <c r="AA33" s="13"/>
    </row>
    <row r="34" spans="1:28" ht="20.100000000000001" customHeight="1">
      <c r="A34" s="345" t="s">
        <v>191</v>
      </c>
      <c r="B34" s="352">
        <v>207</v>
      </c>
      <c r="C34" s="348">
        <v>66</v>
      </c>
      <c r="D34" s="348">
        <v>74</v>
      </c>
      <c r="E34" s="348">
        <v>16</v>
      </c>
      <c r="F34" s="348">
        <v>40</v>
      </c>
      <c r="G34" s="348">
        <v>75</v>
      </c>
      <c r="H34" s="348">
        <v>52</v>
      </c>
      <c r="I34" s="95">
        <f t="shared" si="24"/>
        <v>196</v>
      </c>
      <c r="J34" s="95">
        <f t="shared" si="25"/>
        <v>323</v>
      </c>
      <c r="K34" s="95">
        <f>SUM(J34*1.4+B34)</f>
        <v>659.2</v>
      </c>
      <c r="L34" s="95">
        <f>NORMSDIST((C$23-K34)/L$23)*100</f>
        <v>99.335682108971412</v>
      </c>
      <c r="M34" s="94" t="s">
        <v>345</v>
      </c>
      <c r="O34" s="249"/>
      <c r="P34" s="247"/>
      <c r="Q34" s="247"/>
      <c r="R34" s="247"/>
      <c r="S34" s="228"/>
      <c r="T34" s="247"/>
      <c r="U34" s="248"/>
      <c r="V34" s="248"/>
      <c r="W34" s="228">
        <f t="shared" si="9"/>
        <v>0</v>
      </c>
      <c r="X34" s="228">
        <f t="shared" si="10"/>
        <v>0</v>
      </c>
      <c r="Y34" s="228">
        <f>SUM(X34*1.4+P34)</f>
        <v>0</v>
      </c>
      <c r="Z34" s="228">
        <f>NORMSDIST((Q$23-Y34)/Z$23)*100</f>
        <v>100</v>
      </c>
      <c r="AA34" s="30" t="s">
        <v>338</v>
      </c>
    </row>
    <row r="35" spans="1:28" ht="20.100000000000001" customHeight="1">
      <c r="A35" s="349" t="s">
        <v>245</v>
      </c>
      <c r="B35" s="352">
        <v>290</v>
      </c>
      <c r="C35" s="545">
        <v>84</v>
      </c>
      <c r="D35" s="95">
        <v>73</v>
      </c>
      <c r="E35" s="95">
        <v>18</v>
      </c>
      <c r="F35" s="95">
        <v>55</v>
      </c>
      <c r="G35" s="95">
        <v>85</v>
      </c>
      <c r="H35" s="95">
        <v>84</v>
      </c>
      <c r="I35" s="95">
        <f t="shared" si="24"/>
        <v>230</v>
      </c>
      <c r="J35" s="95">
        <f t="shared" si="25"/>
        <v>399</v>
      </c>
      <c r="K35" s="95">
        <f t="shared" ref="K35:K36" si="26">SUM(J35*1.4+B35)</f>
        <v>848.59999999999991</v>
      </c>
      <c r="L35" s="95">
        <f t="shared" ref="L35:L36" si="27">NORMSDIST((C$23-K35)/L$23)*100</f>
        <v>9.4760067276258777</v>
      </c>
      <c r="M35" s="94" t="s">
        <v>338</v>
      </c>
      <c r="O35" s="249"/>
      <c r="P35" s="247"/>
      <c r="Q35" s="247"/>
      <c r="R35" s="247"/>
      <c r="S35" s="228"/>
      <c r="T35" s="247"/>
      <c r="U35" s="248"/>
      <c r="V35" s="248"/>
      <c r="W35" s="232">
        <f>SUM(Q35,R35,T35)</f>
        <v>0</v>
      </c>
      <c r="X35" s="232">
        <f>SUM(Q35,R35,T35,U35,V35)</f>
        <v>0</v>
      </c>
      <c r="Y35" s="228">
        <f t="shared" si="11"/>
        <v>0</v>
      </c>
      <c r="Z35" s="228">
        <f t="shared" si="12"/>
        <v>100</v>
      </c>
      <c r="AA35" s="30" t="s">
        <v>338</v>
      </c>
    </row>
    <row r="36" spans="1:28" ht="20.100000000000001" customHeight="1">
      <c r="A36" s="349" t="s">
        <v>255</v>
      </c>
      <c r="B36" s="352">
        <v>221</v>
      </c>
      <c r="C36" s="545">
        <v>72</v>
      </c>
      <c r="D36" s="95">
        <v>58</v>
      </c>
      <c r="E36" s="95">
        <v>16</v>
      </c>
      <c r="F36" s="95">
        <v>58</v>
      </c>
      <c r="G36" s="95">
        <v>88</v>
      </c>
      <c r="H36" s="95">
        <v>56</v>
      </c>
      <c r="I36" s="95">
        <f t="shared" si="24"/>
        <v>204</v>
      </c>
      <c r="J36" s="95">
        <f t="shared" si="25"/>
        <v>348</v>
      </c>
      <c r="K36" s="95">
        <f t="shared" si="26"/>
        <v>708.2</v>
      </c>
      <c r="L36" s="95">
        <f t="shared" si="27"/>
        <v>93.267317241198924</v>
      </c>
      <c r="M36" s="94" t="s">
        <v>345</v>
      </c>
      <c r="N36" s="19"/>
      <c r="O36" s="243"/>
      <c r="P36" s="228"/>
      <c r="Q36" s="228"/>
      <c r="R36" s="228"/>
      <c r="S36" s="228"/>
      <c r="T36" s="228"/>
      <c r="U36" s="228"/>
      <c r="V36" s="228"/>
      <c r="W36" s="228">
        <f>SUM(Q36:T36)</f>
        <v>0</v>
      </c>
      <c r="X36" s="228">
        <f>SUM(Q36:V36)</f>
        <v>0</v>
      </c>
      <c r="Y36" s="228">
        <f>SUM(X36*1.4+P36)</f>
        <v>0</v>
      </c>
      <c r="Z36" s="228">
        <f>NORMSDIST((Q$23-Y36)/Z$23)*100</f>
        <v>100</v>
      </c>
      <c r="AA36" s="30" t="s">
        <v>338</v>
      </c>
      <c r="AB36" s="23"/>
    </row>
    <row r="37" spans="1:28" ht="20.100000000000001" customHeight="1">
      <c r="B37" s="391"/>
      <c r="L37" s="391"/>
      <c r="P37" s="391"/>
      <c r="Z37" s="391"/>
    </row>
    <row r="38" spans="1:28" ht="20.100000000000001" customHeight="1">
      <c r="B38" s="391"/>
      <c r="L38" s="391"/>
      <c r="P38" s="391"/>
      <c r="Z38" s="391"/>
    </row>
    <row r="43" spans="1:28">
      <c r="M43" s="7"/>
      <c r="AA43" s="7"/>
    </row>
    <row r="44" spans="1:28">
      <c r="M44" s="7"/>
      <c r="AA44" s="7"/>
    </row>
    <row r="53" spans="13:27">
      <c r="M53" s="7"/>
      <c r="AA53" s="7"/>
    </row>
  </sheetData>
  <mergeCells count="14">
    <mergeCell ref="S25:T25"/>
    <mergeCell ref="E25:F25"/>
    <mergeCell ref="O1:AA1"/>
    <mergeCell ref="Q5:V5"/>
    <mergeCell ref="Q6:V6"/>
    <mergeCell ref="Q22:V22"/>
    <mergeCell ref="Q23:V23"/>
    <mergeCell ref="S8:T8"/>
    <mergeCell ref="C23:H23"/>
    <mergeCell ref="C5:H5"/>
    <mergeCell ref="C6:H6"/>
    <mergeCell ref="C22:H22"/>
    <mergeCell ref="A1:M1"/>
    <mergeCell ref="E8:F8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36:X36 W9:X11 W26:X30 I9:J12 I16:J18 I32:J34 I26:J30 I35:J36" formulaRange="1"/>
    <ignoredError sqref="Y13 W35:X35" 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8">
    <tabColor theme="6"/>
  </sheetPr>
  <dimension ref="A1:AB65"/>
  <sheetViews>
    <sheetView topLeftCell="A7" workbookViewId="0">
      <selection activeCell="J40" sqref="J40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5" width="4.25" customWidth="1"/>
    <col min="6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8" t="s">
        <v>686</v>
      </c>
      <c r="C3" s="11" t="s">
        <v>595</v>
      </c>
      <c r="J3" s="20" t="s">
        <v>591</v>
      </c>
      <c r="K3" s="20" t="s">
        <v>592</v>
      </c>
      <c r="O3" s="391" t="s">
        <v>686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58"/>
      <c r="J4" s="82">
        <v>740</v>
      </c>
      <c r="K4" s="82">
        <v>720</v>
      </c>
      <c r="P4" s="391"/>
      <c r="X4" s="82">
        <v>740</v>
      </c>
      <c r="Y4" s="82">
        <v>720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3" t="s">
        <v>572</v>
      </c>
      <c r="K5" s="553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58"/>
      <c r="C6" s="637">
        <v>726</v>
      </c>
      <c r="D6" s="638"/>
      <c r="E6" s="638"/>
      <c r="F6" s="638"/>
      <c r="G6" s="638"/>
      <c r="H6" s="639"/>
      <c r="I6" s="18">
        <v>1.6</v>
      </c>
      <c r="J6" s="18">
        <v>1.5</v>
      </c>
      <c r="K6" s="16">
        <f>(FIXED(1/J6,3))*100</f>
        <v>66.7</v>
      </c>
      <c r="L6" s="103">
        <v>50</v>
      </c>
      <c r="P6" s="391"/>
      <c r="Q6" s="637">
        <v>726</v>
      </c>
      <c r="R6" s="638"/>
      <c r="S6" s="638"/>
      <c r="T6" s="638"/>
      <c r="U6" s="638"/>
      <c r="V6" s="639"/>
      <c r="W6" s="18">
        <v>1.6</v>
      </c>
      <c r="X6" s="18">
        <v>1.5</v>
      </c>
      <c r="Y6" s="16">
        <f>(FIXED(1/X6,3))*100</f>
        <v>66.7</v>
      </c>
      <c r="Z6" s="103">
        <v>50</v>
      </c>
    </row>
    <row r="7" spans="1:28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964</v>
      </c>
      <c r="B9" s="422">
        <v>207</v>
      </c>
      <c r="C9" s="420">
        <v>85</v>
      </c>
      <c r="D9" s="420">
        <v>75</v>
      </c>
      <c r="E9" s="420">
        <v>16</v>
      </c>
      <c r="F9" s="420">
        <v>66</v>
      </c>
      <c r="G9" s="420">
        <v>52</v>
      </c>
      <c r="H9" s="420">
        <v>62</v>
      </c>
      <c r="I9" s="416">
        <f t="shared" ref="I9:I11" si="0">SUM(C9:F9)</f>
        <v>242</v>
      </c>
      <c r="J9" s="416">
        <f t="shared" ref="J9:J11" si="1">SUM(C9:H9)</f>
        <v>356</v>
      </c>
      <c r="K9" s="416">
        <f t="shared" ref="K9:K17" si="2">SUM(J9*1.4+B9)</f>
        <v>705.4</v>
      </c>
      <c r="L9" s="416">
        <f t="shared" ref="L9:L12" si="3">NORMSDIST((C$6-K9)/L$6)*100</f>
        <v>65.983028838503884</v>
      </c>
      <c r="M9" s="414" t="s">
        <v>349</v>
      </c>
      <c r="N9" s="19"/>
      <c r="O9" s="255"/>
      <c r="P9" s="258"/>
      <c r="Q9" s="259"/>
      <c r="R9" s="259"/>
      <c r="S9" s="259"/>
      <c r="T9" s="259"/>
      <c r="U9" s="259"/>
      <c r="V9" s="259"/>
      <c r="W9" s="494">
        <f t="shared" ref="W9:W17" si="4">SUM(Q9:T9)</f>
        <v>0</v>
      </c>
      <c r="X9" s="494">
        <f t="shared" ref="X9:X17" si="5">SUM(Q9:V9)</f>
        <v>0</v>
      </c>
      <c r="Y9" s="494">
        <f t="shared" ref="Y9:Y17" si="6">SUM(X9*1.4+P9)</f>
        <v>0</v>
      </c>
      <c r="Z9" s="494">
        <f t="shared" ref="Z9:Z24" si="7">NORMSDIST((Q$6-Y9)/Z$6)*100</f>
        <v>100</v>
      </c>
      <c r="AA9" s="556" t="s">
        <v>338</v>
      </c>
    </row>
    <row r="10" spans="1:28" ht="20.100000000000001" customHeight="1">
      <c r="A10" s="417" t="s">
        <v>966</v>
      </c>
      <c r="B10" s="422">
        <v>184</v>
      </c>
      <c r="C10" s="420">
        <v>76</v>
      </c>
      <c r="D10" s="420">
        <v>56</v>
      </c>
      <c r="E10" s="420">
        <v>16</v>
      </c>
      <c r="F10" s="420">
        <v>74</v>
      </c>
      <c r="G10" s="420">
        <v>60</v>
      </c>
      <c r="H10" s="420">
        <v>70</v>
      </c>
      <c r="I10" s="416">
        <f t="shared" si="0"/>
        <v>222</v>
      </c>
      <c r="J10" s="416">
        <f t="shared" si="1"/>
        <v>352</v>
      </c>
      <c r="K10" s="416">
        <f t="shared" si="2"/>
        <v>676.8</v>
      </c>
      <c r="L10" s="416">
        <f t="shared" si="3"/>
        <v>83.744224354917591</v>
      </c>
      <c r="M10" s="414" t="s">
        <v>345</v>
      </c>
      <c r="O10" s="255"/>
      <c r="P10" s="258"/>
      <c r="Q10" s="259"/>
      <c r="R10" s="259"/>
      <c r="S10" s="259"/>
      <c r="T10" s="259"/>
      <c r="U10" s="259"/>
      <c r="V10" s="259"/>
      <c r="W10" s="494">
        <f t="shared" si="4"/>
        <v>0</v>
      </c>
      <c r="X10" s="494">
        <f t="shared" si="5"/>
        <v>0</v>
      </c>
      <c r="Y10" s="494">
        <f t="shared" si="6"/>
        <v>0</v>
      </c>
      <c r="Z10" s="494">
        <f t="shared" si="7"/>
        <v>100</v>
      </c>
      <c r="AA10" s="556" t="s">
        <v>338</v>
      </c>
    </row>
    <row r="11" spans="1:28" ht="20.100000000000001" customHeight="1">
      <c r="A11" s="417" t="s">
        <v>967</v>
      </c>
      <c r="B11" s="422">
        <v>244</v>
      </c>
      <c r="C11" s="420">
        <v>77</v>
      </c>
      <c r="D11" s="420">
        <v>55</v>
      </c>
      <c r="E11" s="420">
        <v>16</v>
      </c>
      <c r="F11" s="420">
        <v>48</v>
      </c>
      <c r="G11" s="420">
        <v>90</v>
      </c>
      <c r="H11" s="420">
        <v>70</v>
      </c>
      <c r="I11" s="416">
        <f t="shared" si="0"/>
        <v>196</v>
      </c>
      <c r="J11" s="416">
        <f t="shared" si="1"/>
        <v>356</v>
      </c>
      <c r="K11" s="416">
        <f t="shared" si="2"/>
        <v>742.4</v>
      </c>
      <c r="L11" s="416">
        <f t="shared" si="3"/>
        <v>37.14558313117373</v>
      </c>
      <c r="M11" s="414" t="s">
        <v>338</v>
      </c>
      <c r="O11" s="255"/>
      <c r="P11" s="258"/>
      <c r="Q11" s="259"/>
      <c r="R11" s="259"/>
      <c r="S11" s="259"/>
      <c r="T11" s="259"/>
      <c r="U11" s="259"/>
      <c r="V11" s="259"/>
      <c r="W11" s="494">
        <f t="shared" si="4"/>
        <v>0</v>
      </c>
      <c r="X11" s="494">
        <f t="shared" si="5"/>
        <v>0</v>
      </c>
      <c r="Y11" s="494">
        <f t="shared" si="6"/>
        <v>0</v>
      </c>
      <c r="Z11" s="494">
        <f t="shared" si="7"/>
        <v>100</v>
      </c>
      <c r="AA11" s="556" t="s">
        <v>345</v>
      </c>
    </row>
    <row r="12" spans="1:28" ht="20.100000000000001" customHeight="1">
      <c r="A12" s="425" t="s">
        <v>1041</v>
      </c>
      <c r="B12" s="426">
        <v>221</v>
      </c>
      <c r="C12" s="357">
        <v>79</v>
      </c>
      <c r="D12" s="357">
        <v>65</v>
      </c>
      <c r="E12" s="357">
        <v>16</v>
      </c>
      <c r="F12" s="357">
        <v>52</v>
      </c>
      <c r="G12" s="357">
        <v>79</v>
      </c>
      <c r="H12" s="357">
        <v>76</v>
      </c>
      <c r="I12" s="426">
        <f t="shared" ref="I12" si="8">C12+D12+E12+F12</f>
        <v>212</v>
      </c>
      <c r="J12" s="426">
        <f t="shared" ref="J12" si="9">I12+G12+H12</f>
        <v>367</v>
      </c>
      <c r="K12" s="357">
        <f t="shared" si="2"/>
        <v>734.8</v>
      </c>
      <c r="L12" s="357">
        <f t="shared" si="3"/>
        <v>43.014697122334631</v>
      </c>
      <c r="M12" s="425" t="s">
        <v>338</v>
      </c>
      <c r="O12" s="255"/>
      <c r="P12" s="258"/>
      <c r="Q12" s="259"/>
      <c r="R12" s="259"/>
      <c r="S12" s="259"/>
      <c r="T12" s="259"/>
      <c r="U12" s="259"/>
      <c r="V12" s="259"/>
      <c r="W12" s="494">
        <f t="shared" si="4"/>
        <v>0</v>
      </c>
      <c r="X12" s="494">
        <f t="shared" si="5"/>
        <v>0</v>
      </c>
      <c r="Y12" s="494">
        <f t="shared" si="6"/>
        <v>0</v>
      </c>
      <c r="Z12" s="494">
        <f t="shared" si="7"/>
        <v>100</v>
      </c>
      <c r="AA12" s="556" t="s">
        <v>338</v>
      </c>
    </row>
    <row r="13" spans="1:28" ht="20.100000000000001" customHeight="1">
      <c r="A13" s="255"/>
      <c r="B13" s="258"/>
      <c r="C13" s="259"/>
      <c r="D13" s="259"/>
      <c r="E13" s="259"/>
      <c r="F13" s="259"/>
      <c r="G13" s="259"/>
      <c r="H13" s="259"/>
      <c r="I13" s="494">
        <f t="shared" ref="I13:I17" si="10">SUM(C13:F13)</f>
        <v>0</v>
      </c>
      <c r="J13" s="494">
        <f t="shared" ref="J13:J17" si="11">SUM(C13:H13)</f>
        <v>0</v>
      </c>
      <c r="K13" s="494">
        <f t="shared" si="2"/>
        <v>0</v>
      </c>
      <c r="L13" s="494">
        <f>NORMSDIST((C$6-K13)/L$6)*100</f>
        <v>100</v>
      </c>
      <c r="M13" s="556" t="s">
        <v>349</v>
      </c>
      <c r="O13" s="255"/>
      <c r="P13" s="258"/>
      <c r="Q13" s="259"/>
      <c r="R13" s="259"/>
      <c r="S13" s="259"/>
      <c r="T13" s="259"/>
      <c r="U13" s="259"/>
      <c r="V13" s="259"/>
      <c r="W13" s="494">
        <f t="shared" si="4"/>
        <v>0</v>
      </c>
      <c r="X13" s="494">
        <f t="shared" si="5"/>
        <v>0</v>
      </c>
      <c r="Y13" s="494">
        <f t="shared" si="6"/>
        <v>0</v>
      </c>
      <c r="Z13" s="494">
        <f>NORMSDIST((Q$6-Y13)/Z$6)*100</f>
        <v>100</v>
      </c>
      <c r="AA13" s="556" t="s">
        <v>349</v>
      </c>
      <c r="AB13" s="23" t="s">
        <v>111</v>
      </c>
    </row>
    <row r="14" spans="1:28" ht="20.100000000000001" customHeight="1">
      <c r="A14" s="546"/>
      <c r="B14" s="258"/>
      <c r="C14" s="547"/>
      <c r="D14" s="494"/>
      <c r="E14" s="494"/>
      <c r="F14" s="494"/>
      <c r="G14" s="494"/>
      <c r="H14" s="494"/>
      <c r="I14" s="494">
        <f t="shared" si="10"/>
        <v>0</v>
      </c>
      <c r="J14" s="494">
        <f t="shared" si="11"/>
        <v>0</v>
      </c>
      <c r="K14" s="494">
        <f t="shared" si="2"/>
        <v>0</v>
      </c>
      <c r="L14" s="494">
        <f>NORMSDIST((C$6-K14)/L$6)*100</f>
        <v>100</v>
      </c>
      <c r="M14" s="556" t="s">
        <v>345</v>
      </c>
      <c r="O14" s="546"/>
      <c r="P14" s="258"/>
      <c r="Q14" s="547"/>
      <c r="R14" s="494"/>
      <c r="S14" s="494"/>
      <c r="T14" s="494"/>
      <c r="U14" s="494"/>
      <c r="V14" s="494"/>
      <c r="W14" s="494">
        <f t="shared" si="4"/>
        <v>0</v>
      </c>
      <c r="X14" s="494">
        <f t="shared" si="5"/>
        <v>0</v>
      </c>
      <c r="Y14" s="494">
        <f t="shared" si="6"/>
        <v>0</v>
      </c>
      <c r="Z14" s="494">
        <f>NORMSDIST((Q$6-Y14)/Z$6)*100</f>
        <v>100</v>
      </c>
      <c r="AA14" s="556" t="s">
        <v>345</v>
      </c>
      <c r="AB14" s="23" t="s">
        <v>111</v>
      </c>
    </row>
    <row r="15" spans="1:28" ht="20.100000000000001" customHeight="1">
      <c r="A15" s="546"/>
      <c r="B15" s="258"/>
      <c r="C15" s="547"/>
      <c r="D15" s="494"/>
      <c r="E15" s="494"/>
      <c r="F15" s="494"/>
      <c r="G15" s="494"/>
      <c r="H15" s="494"/>
      <c r="I15" s="494">
        <f t="shared" si="10"/>
        <v>0</v>
      </c>
      <c r="J15" s="494">
        <f t="shared" si="11"/>
        <v>0</v>
      </c>
      <c r="K15" s="494">
        <f t="shared" si="2"/>
        <v>0</v>
      </c>
      <c r="L15" s="494">
        <f>NORMSDIST((C$6-K15)/L$6)*100</f>
        <v>100</v>
      </c>
      <c r="M15" s="556" t="s">
        <v>338</v>
      </c>
      <c r="O15" s="546"/>
      <c r="P15" s="258"/>
      <c r="Q15" s="547"/>
      <c r="R15" s="494"/>
      <c r="S15" s="494"/>
      <c r="T15" s="494"/>
      <c r="U15" s="494"/>
      <c r="V15" s="494"/>
      <c r="W15" s="494">
        <f t="shared" si="4"/>
        <v>0</v>
      </c>
      <c r="X15" s="494">
        <f t="shared" si="5"/>
        <v>0</v>
      </c>
      <c r="Y15" s="494">
        <f t="shared" si="6"/>
        <v>0</v>
      </c>
      <c r="Z15" s="494">
        <f>NORMSDIST((Q$6-Y15)/Z$6)*100</f>
        <v>100</v>
      </c>
      <c r="AA15" s="556" t="s">
        <v>338</v>
      </c>
    </row>
    <row r="16" spans="1:28" ht="20.100000000000001" customHeight="1">
      <c r="A16" s="355"/>
      <c r="B16" s="356"/>
      <c r="C16" s="232"/>
      <c r="D16" s="232"/>
      <c r="E16" s="494"/>
      <c r="F16" s="494"/>
      <c r="G16" s="494"/>
      <c r="H16" s="494"/>
      <c r="I16" s="494">
        <f t="shared" si="10"/>
        <v>0</v>
      </c>
      <c r="J16" s="494">
        <f t="shared" si="11"/>
        <v>0</v>
      </c>
      <c r="K16" s="494">
        <f t="shared" si="2"/>
        <v>0</v>
      </c>
      <c r="L16" s="494">
        <f>NORMSDIST((C$6-K16)/L$6)*100</f>
        <v>100</v>
      </c>
      <c r="M16" s="556" t="s">
        <v>345</v>
      </c>
      <c r="O16" s="355"/>
      <c r="P16" s="356"/>
      <c r="Q16" s="232"/>
      <c r="R16" s="232"/>
      <c r="S16" s="494"/>
      <c r="T16" s="494"/>
      <c r="U16" s="494"/>
      <c r="V16" s="494"/>
      <c r="W16" s="494">
        <f t="shared" si="4"/>
        <v>0</v>
      </c>
      <c r="X16" s="494">
        <f t="shared" si="5"/>
        <v>0</v>
      </c>
      <c r="Y16" s="494">
        <f t="shared" si="6"/>
        <v>0</v>
      </c>
      <c r="Z16" s="494">
        <f>NORMSDIST((Q$6-Y16)/Z$6)*100</f>
        <v>100</v>
      </c>
      <c r="AA16" s="556" t="s">
        <v>345</v>
      </c>
    </row>
    <row r="17" spans="1:27" ht="20.100000000000001" customHeight="1">
      <c r="A17" s="355"/>
      <c r="B17" s="356"/>
      <c r="C17" s="232"/>
      <c r="D17" s="232"/>
      <c r="E17" s="494"/>
      <c r="F17" s="494"/>
      <c r="G17" s="494"/>
      <c r="H17" s="494"/>
      <c r="I17" s="494">
        <f t="shared" si="10"/>
        <v>0</v>
      </c>
      <c r="J17" s="494">
        <f t="shared" si="11"/>
        <v>0</v>
      </c>
      <c r="K17" s="494">
        <f t="shared" si="2"/>
        <v>0</v>
      </c>
      <c r="L17" s="494">
        <f>NORMSDIST((C$6-K17)/L$6)*100</f>
        <v>100</v>
      </c>
      <c r="M17" s="556" t="s">
        <v>345</v>
      </c>
      <c r="O17" s="355"/>
      <c r="P17" s="356"/>
      <c r="Q17" s="232"/>
      <c r="R17" s="232"/>
      <c r="S17" s="494"/>
      <c r="T17" s="494"/>
      <c r="U17" s="494"/>
      <c r="V17" s="494"/>
      <c r="W17" s="494">
        <f t="shared" si="4"/>
        <v>0</v>
      </c>
      <c r="X17" s="494">
        <f t="shared" si="5"/>
        <v>0</v>
      </c>
      <c r="Y17" s="494">
        <f t="shared" si="6"/>
        <v>0</v>
      </c>
      <c r="Z17" s="494">
        <f>NORMSDIST((Q$6-Y17)/Z$6)*100</f>
        <v>100</v>
      </c>
      <c r="AA17" s="556" t="s">
        <v>345</v>
      </c>
    </row>
    <row r="18" spans="1:27" ht="20.100000000000001" customHeight="1">
      <c r="A18" s="249"/>
      <c r="B18" s="247"/>
      <c r="C18" s="247"/>
      <c r="D18" s="247"/>
      <c r="E18" s="494"/>
      <c r="F18" s="247"/>
      <c r="G18" s="248"/>
      <c r="H18" s="248"/>
      <c r="I18" s="232">
        <f t="shared" ref="I18" si="12">SUM(C18,D18,F18)</f>
        <v>0</v>
      </c>
      <c r="J18" s="232">
        <f t="shared" ref="J18" si="13">SUM(C18,D18,F18,G18,H18)</f>
        <v>0</v>
      </c>
      <c r="K18" s="496">
        <f t="shared" ref="K18" si="14">FIXED(J18*1.4,0)+B18</f>
        <v>0</v>
      </c>
      <c r="L18" s="494">
        <f t="shared" ref="L18:L22" si="15">NORMSDIST((C$6-K18)/L$6)*100</f>
        <v>100</v>
      </c>
      <c r="M18" s="30" t="s">
        <v>345</v>
      </c>
      <c r="O18" s="249"/>
      <c r="P18" s="247"/>
      <c r="Q18" s="247"/>
      <c r="R18" s="247"/>
      <c r="S18" s="494"/>
      <c r="T18" s="247"/>
      <c r="U18" s="248"/>
      <c r="V18" s="248"/>
      <c r="W18" s="232">
        <f t="shared" ref="W18:W24" si="16">SUM(Q18,R18,T18)</f>
        <v>0</v>
      </c>
      <c r="X18" s="232">
        <f t="shared" ref="X18:X24" si="17">SUM(Q18,R18,T18,U18,V18)</f>
        <v>0</v>
      </c>
      <c r="Y18" s="496">
        <f t="shared" ref="Y18:Y24" si="18">FIXED(X18*1.4,0)+P18</f>
        <v>0</v>
      </c>
      <c r="Z18" s="494">
        <f t="shared" si="7"/>
        <v>100</v>
      </c>
      <c r="AA18" s="30" t="s">
        <v>345</v>
      </c>
    </row>
    <row r="19" spans="1:27" ht="20.100000000000001" customHeight="1">
      <c r="A19" s="255"/>
      <c r="B19" s="258"/>
      <c r="C19" s="259"/>
      <c r="D19" s="259"/>
      <c r="E19" s="259"/>
      <c r="F19" s="259"/>
      <c r="G19" s="259"/>
      <c r="H19" s="259"/>
      <c r="I19" s="494">
        <f t="shared" ref="I19:I25" si="19">SUM(C19:F19)</f>
        <v>0</v>
      </c>
      <c r="J19" s="494">
        <f t="shared" ref="J19:J25" si="20">SUM(C19:H19)</f>
        <v>0</v>
      </c>
      <c r="K19" s="494">
        <f t="shared" ref="K19:K25" si="21">SUM(J19*1.4+B19)</f>
        <v>0</v>
      </c>
      <c r="L19" s="494">
        <f t="shared" si="15"/>
        <v>100</v>
      </c>
      <c r="M19" s="556" t="s">
        <v>338</v>
      </c>
      <c r="O19" s="260"/>
      <c r="P19" s="232"/>
      <c r="Q19" s="232"/>
      <c r="R19" s="232"/>
      <c r="S19" s="232"/>
      <c r="T19" s="232"/>
      <c r="U19" s="494"/>
      <c r="V19" s="494"/>
      <c r="W19" s="494">
        <f>SUM(Q19:T19)</f>
        <v>0</v>
      </c>
      <c r="X19" s="494">
        <f>SUM(Q19:V19)</f>
        <v>0</v>
      </c>
      <c r="Y19" s="494">
        <f>SUM(X19*1.4+P19)</f>
        <v>0</v>
      </c>
      <c r="Z19" s="494">
        <f t="shared" si="7"/>
        <v>100</v>
      </c>
      <c r="AA19" s="556" t="s">
        <v>345</v>
      </c>
    </row>
    <row r="20" spans="1:27" ht="20.100000000000001" customHeight="1">
      <c r="A20" s="345" t="s">
        <v>193</v>
      </c>
      <c r="B20" s="352">
        <v>198</v>
      </c>
      <c r="C20" s="348">
        <v>80</v>
      </c>
      <c r="D20" s="348">
        <v>83</v>
      </c>
      <c r="E20" s="348">
        <v>20</v>
      </c>
      <c r="F20" s="348">
        <v>72</v>
      </c>
      <c r="G20" s="348">
        <v>70</v>
      </c>
      <c r="H20" s="348">
        <v>72</v>
      </c>
      <c r="I20" s="95">
        <f t="shared" ref="I20:I21" si="22">SUM(C20:F20)</f>
        <v>255</v>
      </c>
      <c r="J20" s="95">
        <f t="shared" ref="J20:J21" si="23">SUM(C20:H20)</f>
        <v>397</v>
      </c>
      <c r="K20" s="95">
        <f t="shared" ref="K20:K21" si="24">SUM(J20*1.4+B20)</f>
        <v>753.8</v>
      </c>
      <c r="L20" s="95">
        <f t="shared" ref="L20:L21" si="25">NORMSDIST((C$6-K20)/L$6)*100</f>
        <v>28.910542738621182</v>
      </c>
      <c r="M20" s="94" t="s">
        <v>338</v>
      </c>
      <c r="O20" s="249"/>
      <c r="P20" s="247"/>
      <c r="Q20" s="247"/>
      <c r="R20" s="247"/>
      <c r="S20" s="494"/>
      <c r="T20" s="247"/>
      <c r="U20" s="248"/>
      <c r="V20" s="248"/>
      <c r="W20" s="232">
        <f>SUM(Q20,R20,T20)</f>
        <v>0</v>
      </c>
      <c r="X20" s="232">
        <f>SUM(Q20,R20,T20,U20,V20)</f>
        <v>0</v>
      </c>
      <c r="Y20" s="496">
        <f>FIXED(X20*1.4,0)+P20</f>
        <v>0</v>
      </c>
      <c r="Z20" s="494">
        <f>NORMSDIST((Q$6-Y20)/Z$6)*100</f>
        <v>100</v>
      </c>
      <c r="AA20" s="30" t="s">
        <v>345</v>
      </c>
    </row>
    <row r="21" spans="1:27" ht="20.100000000000001" customHeight="1">
      <c r="A21" s="345" t="s">
        <v>194</v>
      </c>
      <c r="B21" s="352">
        <v>212</v>
      </c>
      <c r="C21" s="348">
        <v>81</v>
      </c>
      <c r="D21" s="348">
        <v>57</v>
      </c>
      <c r="E21" s="348">
        <v>12</v>
      </c>
      <c r="F21" s="348">
        <v>52</v>
      </c>
      <c r="G21" s="348">
        <v>95</v>
      </c>
      <c r="H21" s="348">
        <v>68</v>
      </c>
      <c r="I21" s="95">
        <f t="shared" si="22"/>
        <v>202</v>
      </c>
      <c r="J21" s="95">
        <f t="shared" si="23"/>
        <v>365</v>
      </c>
      <c r="K21" s="95">
        <f t="shared" si="24"/>
        <v>723</v>
      </c>
      <c r="L21" s="95">
        <f t="shared" si="25"/>
        <v>52.392218265410683</v>
      </c>
      <c r="M21" s="94" t="s">
        <v>338</v>
      </c>
      <c r="O21" s="249"/>
      <c r="P21" s="247"/>
      <c r="Q21" s="247"/>
      <c r="R21" s="247"/>
      <c r="S21" s="494"/>
      <c r="T21" s="247"/>
      <c r="U21" s="248"/>
      <c r="V21" s="248"/>
      <c r="W21" s="232">
        <f t="shared" si="16"/>
        <v>0</v>
      </c>
      <c r="X21" s="232">
        <f t="shared" si="17"/>
        <v>0</v>
      </c>
      <c r="Y21" s="496">
        <f t="shared" si="18"/>
        <v>0</v>
      </c>
      <c r="Z21" s="494">
        <f t="shared" si="7"/>
        <v>100</v>
      </c>
      <c r="AA21" s="30" t="s">
        <v>345</v>
      </c>
    </row>
    <row r="22" spans="1:27" ht="20.100000000000001" customHeight="1">
      <c r="A22" s="345" t="s">
        <v>196</v>
      </c>
      <c r="B22" s="352">
        <v>203</v>
      </c>
      <c r="C22" s="348">
        <v>83</v>
      </c>
      <c r="D22" s="348">
        <v>56</v>
      </c>
      <c r="E22" s="348">
        <v>20</v>
      </c>
      <c r="F22" s="348">
        <v>64</v>
      </c>
      <c r="G22" s="348">
        <v>85</v>
      </c>
      <c r="H22" s="348">
        <v>72</v>
      </c>
      <c r="I22" s="95">
        <f t="shared" si="19"/>
        <v>223</v>
      </c>
      <c r="J22" s="95">
        <f t="shared" si="20"/>
        <v>380</v>
      </c>
      <c r="K22" s="95">
        <f t="shared" si="21"/>
        <v>735</v>
      </c>
      <c r="L22" s="95">
        <f t="shared" si="15"/>
        <v>42.857628409909928</v>
      </c>
      <c r="M22" s="94" t="s">
        <v>338</v>
      </c>
      <c r="N22" s="19"/>
      <c r="O22" s="249"/>
      <c r="P22" s="247"/>
      <c r="Q22" s="247"/>
      <c r="R22" s="247"/>
      <c r="S22" s="494"/>
      <c r="T22" s="247"/>
      <c r="U22" s="248"/>
      <c r="V22" s="248"/>
      <c r="W22" s="232">
        <f t="shared" si="16"/>
        <v>0</v>
      </c>
      <c r="X22" s="232">
        <f t="shared" si="17"/>
        <v>0</v>
      </c>
      <c r="Y22" s="496">
        <f t="shared" si="18"/>
        <v>0</v>
      </c>
      <c r="Z22" s="494">
        <f t="shared" si="7"/>
        <v>100</v>
      </c>
      <c r="AA22" s="30" t="s">
        <v>345</v>
      </c>
    </row>
    <row r="23" spans="1:27" ht="20.100000000000001" customHeight="1">
      <c r="A23" s="345" t="s">
        <v>197</v>
      </c>
      <c r="B23" s="352">
        <v>180</v>
      </c>
      <c r="C23" s="348">
        <v>78</v>
      </c>
      <c r="D23" s="348">
        <v>82</v>
      </c>
      <c r="E23" s="348">
        <v>16</v>
      </c>
      <c r="F23" s="348">
        <v>56</v>
      </c>
      <c r="G23" s="348">
        <v>80</v>
      </c>
      <c r="H23" s="348">
        <v>64</v>
      </c>
      <c r="I23" s="95">
        <f t="shared" si="19"/>
        <v>232</v>
      </c>
      <c r="J23" s="95">
        <f t="shared" si="20"/>
        <v>376</v>
      </c>
      <c r="K23" s="95">
        <f t="shared" si="21"/>
        <v>706.4</v>
      </c>
      <c r="L23" s="95">
        <f>NORMSDIST((C$6-K23)/L$6)*100</f>
        <v>65.247089309889645</v>
      </c>
      <c r="M23" s="94" t="s">
        <v>349</v>
      </c>
      <c r="N23" s="19"/>
      <c r="O23" s="249"/>
      <c r="P23" s="247"/>
      <c r="Q23" s="242"/>
      <c r="R23" s="241"/>
      <c r="S23" s="494"/>
      <c r="T23" s="241"/>
      <c r="U23" s="241"/>
      <c r="V23" s="241"/>
      <c r="W23" s="232">
        <f t="shared" si="16"/>
        <v>0</v>
      </c>
      <c r="X23" s="232">
        <f t="shared" si="17"/>
        <v>0</v>
      </c>
      <c r="Y23" s="496">
        <f t="shared" si="18"/>
        <v>0</v>
      </c>
      <c r="Z23" s="494">
        <f t="shared" si="7"/>
        <v>100</v>
      </c>
      <c r="AA23" s="30" t="s">
        <v>345</v>
      </c>
    </row>
    <row r="24" spans="1:27" ht="20.100000000000001" customHeight="1">
      <c r="A24" s="349" t="s">
        <v>249</v>
      </c>
      <c r="B24" s="352">
        <v>207</v>
      </c>
      <c r="C24" s="545">
        <v>91</v>
      </c>
      <c r="D24" s="95">
        <v>60</v>
      </c>
      <c r="E24" s="95">
        <v>12</v>
      </c>
      <c r="F24" s="95">
        <v>73</v>
      </c>
      <c r="G24" s="95">
        <v>55</v>
      </c>
      <c r="H24" s="95">
        <v>50</v>
      </c>
      <c r="I24" s="95">
        <f t="shared" si="19"/>
        <v>236</v>
      </c>
      <c r="J24" s="95">
        <f t="shared" si="20"/>
        <v>341</v>
      </c>
      <c r="K24" s="95">
        <f t="shared" si="21"/>
        <v>684.4</v>
      </c>
      <c r="L24" s="95">
        <f>NORMSDIST((C$6-K24)/L$6)*100</f>
        <v>79.729552774630051</v>
      </c>
      <c r="M24" s="94" t="s">
        <v>345</v>
      </c>
      <c r="O24" s="556"/>
      <c r="P24" s="494"/>
      <c r="Q24" s="494"/>
      <c r="R24" s="494"/>
      <c r="S24" s="494"/>
      <c r="T24" s="494"/>
      <c r="U24" s="494"/>
      <c r="V24" s="494"/>
      <c r="W24" s="232">
        <f t="shared" si="16"/>
        <v>0</v>
      </c>
      <c r="X24" s="232">
        <f t="shared" si="17"/>
        <v>0</v>
      </c>
      <c r="Y24" s="496">
        <f t="shared" si="18"/>
        <v>0</v>
      </c>
      <c r="Z24" s="494">
        <f t="shared" si="7"/>
        <v>100</v>
      </c>
      <c r="AA24" s="30" t="s">
        <v>338</v>
      </c>
    </row>
    <row r="25" spans="1:27" ht="20.100000000000001" customHeight="1">
      <c r="A25" s="349" t="s">
        <v>251</v>
      </c>
      <c r="B25" s="352">
        <v>258</v>
      </c>
      <c r="C25" s="545">
        <v>82</v>
      </c>
      <c r="D25" s="95">
        <v>61</v>
      </c>
      <c r="E25" s="95">
        <v>20</v>
      </c>
      <c r="F25" s="95">
        <v>78</v>
      </c>
      <c r="G25" s="95">
        <v>68</v>
      </c>
      <c r="H25" s="95">
        <v>72</v>
      </c>
      <c r="I25" s="95">
        <f t="shared" si="19"/>
        <v>241</v>
      </c>
      <c r="J25" s="95">
        <f t="shared" si="20"/>
        <v>381</v>
      </c>
      <c r="K25" s="95">
        <f t="shared" si="21"/>
        <v>791.4</v>
      </c>
      <c r="L25" s="95">
        <f>NORMSDIST((C$6-K25)/L$6)*100</f>
        <v>9.5436654642867484</v>
      </c>
      <c r="M25" s="94" t="s">
        <v>338</v>
      </c>
      <c r="O25" s="556"/>
      <c r="P25" s="494"/>
      <c r="Q25" s="494"/>
      <c r="R25" s="494"/>
      <c r="S25" s="494"/>
      <c r="T25" s="494"/>
      <c r="U25" s="494"/>
      <c r="V25" s="494"/>
      <c r="W25" s="232">
        <f>SUM(Q25,R25,T25)</f>
        <v>0</v>
      </c>
      <c r="X25" s="232">
        <f>SUM(Q25,R25,T25,U25,V25)</f>
        <v>0</v>
      </c>
      <c r="Y25" s="496">
        <f>FIXED(X25*1.4,0)+P25</f>
        <v>0</v>
      </c>
      <c r="Z25" s="494">
        <f>NORMSDIST((Q$6-Y25)/Z$6)*100</f>
        <v>100</v>
      </c>
      <c r="AA25" s="30" t="s">
        <v>338</v>
      </c>
    </row>
    <row r="26" spans="1:27" ht="20.100000000000001" customHeight="1">
      <c r="A26" s="368" t="s">
        <v>420</v>
      </c>
      <c r="B26" s="371">
        <v>193</v>
      </c>
      <c r="C26" s="367">
        <v>89</v>
      </c>
      <c r="D26" s="367">
        <v>78</v>
      </c>
      <c r="E26" s="90" t="s">
        <v>337</v>
      </c>
      <c r="F26" s="367">
        <v>80</v>
      </c>
      <c r="G26" s="367">
        <v>82</v>
      </c>
      <c r="H26" s="367">
        <v>82</v>
      </c>
      <c r="I26" s="91">
        <f>SUM(C26,D26,F26)</f>
        <v>247</v>
      </c>
      <c r="J26" s="91">
        <f>SUM(C26,D26,F26,G26,H26)</f>
        <v>411</v>
      </c>
      <c r="K26" s="93">
        <f>FIXED(J26*1.4,0)+B26</f>
        <v>768</v>
      </c>
      <c r="L26" s="90">
        <f>NORMSDIST((C$6-K26)/L$6)*100</f>
        <v>20.045419326044964</v>
      </c>
      <c r="M26" s="66" t="s">
        <v>338</v>
      </c>
      <c r="O26" s="255"/>
      <c r="P26" s="573"/>
      <c r="Q26" s="370"/>
      <c r="R26" s="370"/>
      <c r="S26" s="494"/>
      <c r="T26" s="370"/>
      <c r="U26" s="370"/>
      <c r="V26" s="370"/>
      <c r="W26" s="232">
        <f>SUM(Q26,R26,T26)</f>
        <v>0</v>
      </c>
      <c r="X26" s="232">
        <f>SUM(Q26,R26,T26,U26,V26)</f>
        <v>0</v>
      </c>
      <c r="Y26" s="496">
        <f>FIXED(X26*1.4,0)+P26</f>
        <v>0</v>
      </c>
      <c r="Z26" s="494">
        <f>NORMSDIST((Q$6-Y26)/Z$6)*100</f>
        <v>100</v>
      </c>
      <c r="AA26" s="30" t="s">
        <v>338</v>
      </c>
    </row>
    <row r="27" spans="1:27" ht="18.75" customHeight="1"/>
    <row r="28" spans="1:27" ht="18.75" customHeight="1">
      <c r="A28" s="558" t="s">
        <v>687</v>
      </c>
      <c r="B28" s="558"/>
      <c r="C28" s="11" t="s">
        <v>595</v>
      </c>
      <c r="J28" s="20" t="s">
        <v>591</v>
      </c>
      <c r="K28" s="20" t="s">
        <v>592</v>
      </c>
      <c r="O28" s="391" t="s">
        <v>687</v>
      </c>
      <c r="P28" s="391"/>
      <c r="Q28" s="11" t="s">
        <v>595</v>
      </c>
      <c r="X28" s="20" t="s">
        <v>591</v>
      </c>
      <c r="Y28" s="20" t="s">
        <v>592</v>
      </c>
    </row>
    <row r="29" spans="1:27" ht="18.75" customHeight="1">
      <c r="B29" s="558"/>
      <c r="J29" s="24">
        <v>760</v>
      </c>
      <c r="K29" s="24">
        <v>750</v>
      </c>
      <c r="P29" s="391"/>
      <c r="X29" s="24">
        <v>760</v>
      </c>
      <c r="Y29" s="24">
        <v>750</v>
      </c>
    </row>
    <row r="30" spans="1:27" ht="18.75" customHeight="1">
      <c r="B30" s="558"/>
      <c r="C30" s="666" t="s">
        <v>644</v>
      </c>
      <c r="D30" s="667"/>
      <c r="E30" s="667"/>
      <c r="F30" s="667"/>
      <c r="G30" s="667"/>
      <c r="H30" s="668"/>
      <c r="I30" s="553" t="s">
        <v>571</v>
      </c>
      <c r="J30" s="553" t="s">
        <v>572</v>
      </c>
      <c r="K30" s="553" t="s">
        <v>643</v>
      </c>
      <c r="L30" s="556" t="s">
        <v>328</v>
      </c>
      <c r="P30" s="391"/>
      <c r="Q30" s="666" t="s">
        <v>644</v>
      </c>
      <c r="R30" s="667"/>
      <c r="S30" s="667"/>
      <c r="T30" s="667"/>
      <c r="U30" s="667"/>
      <c r="V30" s="668"/>
      <c r="W30" s="379" t="s">
        <v>571</v>
      </c>
      <c r="X30" s="379" t="s">
        <v>572</v>
      </c>
      <c r="Y30" s="379" t="s">
        <v>643</v>
      </c>
      <c r="Z30" s="243" t="s">
        <v>328</v>
      </c>
    </row>
    <row r="31" spans="1:27" ht="21.75" customHeight="1">
      <c r="C31" s="637">
        <v>747</v>
      </c>
      <c r="D31" s="638"/>
      <c r="E31" s="638"/>
      <c r="F31" s="638"/>
      <c r="G31" s="638"/>
      <c r="H31" s="639"/>
      <c r="I31" s="18">
        <v>1.67</v>
      </c>
      <c r="J31" s="18">
        <v>1.56</v>
      </c>
      <c r="K31" s="16">
        <f>(FIXED(1/J31,3))*100</f>
        <v>64.099999999999994</v>
      </c>
      <c r="L31" s="103">
        <v>50</v>
      </c>
      <c r="Q31" s="637">
        <v>747</v>
      </c>
      <c r="R31" s="638"/>
      <c r="S31" s="638"/>
      <c r="T31" s="638"/>
      <c r="U31" s="638"/>
      <c r="V31" s="639"/>
      <c r="W31" s="18">
        <v>1.67</v>
      </c>
      <c r="X31" s="18">
        <v>1.56</v>
      </c>
      <c r="Y31" s="16">
        <f>(FIXED(1/X31,3))*100</f>
        <v>64.099999999999994</v>
      </c>
      <c r="Z31" s="103">
        <v>50</v>
      </c>
    </row>
    <row r="32" spans="1:27" ht="20.100000000000001" customHeight="1"/>
    <row r="33" spans="1:27" ht="20.100000000000001" customHeight="1">
      <c r="A33" s="553" t="s">
        <v>80</v>
      </c>
      <c r="B33" s="553" t="s">
        <v>81</v>
      </c>
      <c r="C33" s="553" t="s">
        <v>82</v>
      </c>
      <c r="D33" s="553" t="s">
        <v>83</v>
      </c>
      <c r="E33" s="626" t="s">
        <v>84</v>
      </c>
      <c r="F33" s="627"/>
      <c r="G33" s="553" t="s">
        <v>85</v>
      </c>
      <c r="H33" s="553" t="s">
        <v>86</v>
      </c>
      <c r="I33" s="553" t="s">
        <v>87</v>
      </c>
      <c r="J33" s="553" t="s">
        <v>88</v>
      </c>
      <c r="K33" s="553" t="s">
        <v>318</v>
      </c>
      <c r="L33" s="553" t="s">
        <v>319</v>
      </c>
      <c r="M33" s="553" t="s">
        <v>645</v>
      </c>
      <c r="N33" s="19"/>
      <c r="O33" s="379" t="s">
        <v>80</v>
      </c>
      <c r="P33" s="379" t="s">
        <v>81</v>
      </c>
      <c r="Q33" s="379" t="s">
        <v>82</v>
      </c>
      <c r="R33" s="379" t="s">
        <v>83</v>
      </c>
      <c r="S33" s="626" t="s">
        <v>84</v>
      </c>
      <c r="T33" s="627"/>
      <c r="U33" s="379" t="s">
        <v>85</v>
      </c>
      <c r="V33" s="379" t="s">
        <v>86</v>
      </c>
      <c r="W33" s="379" t="s">
        <v>87</v>
      </c>
      <c r="X33" s="379" t="s">
        <v>88</v>
      </c>
      <c r="Y33" s="379" t="s">
        <v>318</v>
      </c>
      <c r="Z33" s="379" t="s">
        <v>319</v>
      </c>
      <c r="AA33" s="379" t="s">
        <v>645</v>
      </c>
    </row>
    <row r="34" spans="1:27" ht="20.100000000000001" customHeight="1">
      <c r="A34" s="603" t="s">
        <v>1081</v>
      </c>
      <c r="B34" s="430">
        <v>221</v>
      </c>
      <c r="C34" s="430">
        <v>63</v>
      </c>
      <c r="D34" s="430">
        <v>63</v>
      </c>
      <c r="E34" s="431">
        <v>18</v>
      </c>
      <c r="F34" s="431">
        <v>53</v>
      </c>
      <c r="G34" s="431">
        <v>40</v>
      </c>
      <c r="H34" s="431">
        <v>36</v>
      </c>
      <c r="I34" s="431">
        <f t="shared" ref="I34" si="26">SUM(C34:F34)</f>
        <v>197</v>
      </c>
      <c r="J34" s="431">
        <f t="shared" ref="J34:J35" si="27">SUM(C34:H34)</f>
        <v>273</v>
      </c>
      <c r="K34" s="431">
        <f t="shared" ref="K34:K36" si="28">SUM(J34*1.4+B34)</f>
        <v>603.20000000000005</v>
      </c>
      <c r="L34" s="431">
        <f t="shared" ref="L34:L45" si="29">NORMSDIST((C$31-K34)/L$31)*100</f>
        <v>99.798625144081072</v>
      </c>
      <c r="M34" s="602" t="s">
        <v>345</v>
      </c>
      <c r="N34" s="19"/>
      <c r="O34" s="255"/>
      <c r="P34" s="258"/>
      <c r="Q34" s="259"/>
      <c r="R34" s="259"/>
      <c r="S34" s="259"/>
      <c r="T34" s="259"/>
      <c r="U34" s="259"/>
      <c r="V34" s="259"/>
      <c r="W34" s="494">
        <f>SUM(Q34:T34)</f>
        <v>0</v>
      </c>
      <c r="X34" s="494">
        <f>SUM(Q34:V34)</f>
        <v>0</v>
      </c>
      <c r="Y34" s="494">
        <f t="shared" ref="Y34:Y43" si="30">SUM(X34*1.4+P34)</f>
        <v>0</v>
      </c>
      <c r="Z34" s="494">
        <f t="shared" ref="Z34:Z48" si="31">NORMSDIST((Q$31-Y34)/Z$31)*100</f>
        <v>100</v>
      </c>
      <c r="AA34" s="556" t="s">
        <v>338</v>
      </c>
    </row>
    <row r="35" spans="1:27" ht="20.100000000000001" customHeight="1">
      <c r="A35" s="417" t="s">
        <v>968</v>
      </c>
      <c r="B35" s="422">
        <v>221</v>
      </c>
      <c r="C35" s="420">
        <v>94</v>
      </c>
      <c r="D35" s="420">
        <v>70</v>
      </c>
      <c r="E35" s="420">
        <v>16</v>
      </c>
      <c r="F35" s="420">
        <v>70</v>
      </c>
      <c r="G35" s="420">
        <v>87</v>
      </c>
      <c r="H35" s="420">
        <v>78</v>
      </c>
      <c r="I35" s="416">
        <f t="shared" ref="I35" si="32">SUM(C35:F35)</f>
        <v>250</v>
      </c>
      <c r="J35" s="416">
        <f t="shared" si="27"/>
        <v>415</v>
      </c>
      <c r="K35" s="416">
        <f t="shared" si="28"/>
        <v>802</v>
      </c>
      <c r="L35" s="416">
        <f t="shared" si="29"/>
        <v>13.566606094638267</v>
      </c>
      <c r="M35" s="414" t="s">
        <v>338</v>
      </c>
      <c r="N35" s="19"/>
      <c r="O35" s="556"/>
      <c r="P35" s="241"/>
      <c r="Q35" s="241"/>
      <c r="R35" s="241"/>
      <c r="S35" s="241"/>
      <c r="T35" s="241"/>
      <c r="U35" s="241"/>
      <c r="V35" s="241"/>
      <c r="W35" s="494">
        <f>Q35+R35+S35+T35</f>
        <v>0</v>
      </c>
      <c r="X35" s="494">
        <f>U35+V35+W35</f>
        <v>0</v>
      </c>
      <c r="Y35" s="494">
        <f t="shared" si="30"/>
        <v>0</v>
      </c>
      <c r="Z35" s="494">
        <f t="shared" si="31"/>
        <v>100</v>
      </c>
      <c r="AA35" s="556" t="s">
        <v>338</v>
      </c>
    </row>
    <row r="36" spans="1:27" ht="20.100000000000001" customHeight="1">
      <c r="A36" s="546"/>
      <c r="B36" s="258"/>
      <c r="C36" s="547"/>
      <c r="D36" s="494"/>
      <c r="E36" s="494"/>
      <c r="F36" s="494"/>
      <c r="G36" s="494"/>
      <c r="H36" s="494"/>
      <c r="I36" s="494">
        <f t="shared" ref="I36:I43" si="33">SUM(C36:F36)</f>
        <v>0</v>
      </c>
      <c r="J36" s="494">
        <f t="shared" ref="J36:J43" si="34">SUM(C36:H36)</f>
        <v>0</v>
      </c>
      <c r="K36" s="494">
        <f t="shared" si="28"/>
        <v>0</v>
      </c>
      <c r="L36" s="494">
        <f t="shared" si="29"/>
        <v>100</v>
      </c>
      <c r="M36" s="556" t="s">
        <v>338</v>
      </c>
      <c r="N36" s="19"/>
      <c r="O36" s="546"/>
      <c r="P36" s="258"/>
      <c r="Q36" s="547"/>
      <c r="R36" s="494"/>
      <c r="S36" s="494"/>
      <c r="T36" s="494"/>
      <c r="U36" s="494"/>
      <c r="V36" s="494"/>
      <c r="W36" s="494">
        <f t="shared" ref="W36:W43" si="35">SUM(Q36:T36)</f>
        <v>0</v>
      </c>
      <c r="X36" s="494">
        <f t="shared" ref="X36:X43" si="36">SUM(Q36:V36)</f>
        <v>0</v>
      </c>
      <c r="Y36" s="494">
        <f t="shared" si="30"/>
        <v>0</v>
      </c>
      <c r="Z36" s="494">
        <f t="shared" si="31"/>
        <v>100</v>
      </c>
      <c r="AA36" s="556" t="s">
        <v>338</v>
      </c>
    </row>
    <row r="37" spans="1:27" ht="20.100000000000001" customHeight="1">
      <c r="A37" s="13"/>
      <c r="B37" s="227"/>
      <c r="C37" s="494"/>
      <c r="D37" s="494"/>
      <c r="E37" s="494"/>
      <c r="F37" s="494"/>
      <c r="G37" s="494"/>
      <c r="H37" s="494"/>
      <c r="I37" s="494">
        <f t="shared" si="33"/>
        <v>0</v>
      </c>
      <c r="J37" s="494">
        <f t="shared" si="34"/>
        <v>0</v>
      </c>
      <c r="K37" s="494">
        <f>SUM(J37*1.4+B37)</f>
        <v>0</v>
      </c>
      <c r="L37" s="494">
        <f t="shared" si="29"/>
        <v>100</v>
      </c>
      <c r="M37" s="13"/>
      <c r="N37" s="19"/>
      <c r="O37" s="13"/>
      <c r="P37" s="227"/>
      <c r="Q37" s="228"/>
      <c r="R37" s="228"/>
      <c r="S37" s="228"/>
      <c r="T37" s="228"/>
      <c r="U37" s="228"/>
      <c r="V37" s="228"/>
      <c r="W37" s="228">
        <f t="shared" si="35"/>
        <v>0</v>
      </c>
      <c r="X37" s="228">
        <f t="shared" si="36"/>
        <v>0</v>
      </c>
      <c r="Y37" s="228">
        <f>SUM(X37*1.4+P37)</f>
        <v>0</v>
      </c>
      <c r="Z37" s="228">
        <f t="shared" si="31"/>
        <v>100</v>
      </c>
      <c r="AA37" s="13"/>
    </row>
    <row r="38" spans="1:27" ht="20.100000000000001" customHeight="1">
      <c r="A38" s="13"/>
      <c r="B38" s="227"/>
      <c r="C38" s="494"/>
      <c r="D38" s="494"/>
      <c r="E38" s="494"/>
      <c r="F38" s="494"/>
      <c r="G38" s="494"/>
      <c r="H38" s="494"/>
      <c r="I38" s="494">
        <f t="shared" si="33"/>
        <v>0</v>
      </c>
      <c r="J38" s="494">
        <f t="shared" si="34"/>
        <v>0</v>
      </c>
      <c r="K38" s="494">
        <f>SUM(J38*1.4+B38)</f>
        <v>0</v>
      </c>
      <c r="L38" s="494">
        <f t="shared" si="29"/>
        <v>100</v>
      </c>
      <c r="M38" s="13"/>
      <c r="N38" s="19"/>
      <c r="O38" s="13"/>
      <c r="P38" s="227"/>
      <c r="Q38" s="228"/>
      <c r="R38" s="228"/>
      <c r="S38" s="228"/>
      <c r="T38" s="228"/>
      <c r="U38" s="228"/>
      <c r="V38" s="228"/>
      <c r="W38" s="228">
        <f t="shared" si="35"/>
        <v>0</v>
      </c>
      <c r="X38" s="228">
        <f t="shared" si="36"/>
        <v>0</v>
      </c>
      <c r="Y38" s="228">
        <f>SUM(X38*1.4+P38)</f>
        <v>0</v>
      </c>
      <c r="Z38" s="228">
        <f t="shared" si="31"/>
        <v>100</v>
      </c>
      <c r="AA38" s="13"/>
    </row>
    <row r="39" spans="1:27" ht="20.100000000000001" customHeight="1">
      <c r="A39" s="13"/>
      <c r="B39" s="227"/>
      <c r="C39" s="494"/>
      <c r="D39" s="494"/>
      <c r="E39" s="494"/>
      <c r="F39" s="494"/>
      <c r="G39" s="494"/>
      <c r="H39" s="494"/>
      <c r="I39" s="494">
        <f t="shared" si="33"/>
        <v>0</v>
      </c>
      <c r="J39" s="494">
        <f t="shared" si="34"/>
        <v>0</v>
      </c>
      <c r="K39" s="494">
        <f>SUM(J39*1.4+B39)</f>
        <v>0</v>
      </c>
      <c r="L39" s="494">
        <f t="shared" si="29"/>
        <v>100</v>
      </c>
      <c r="M39" s="13"/>
      <c r="N39" s="19"/>
      <c r="O39" s="13"/>
      <c r="P39" s="227"/>
      <c r="Q39" s="228"/>
      <c r="R39" s="228"/>
      <c r="S39" s="228"/>
      <c r="T39" s="228"/>
      <c r="U39" s="228"/>
      <c r="V39" s="228"/>
      <c r="W39" s="228">
        <f t="shared" si="35"/>
        <v>0</v>
      </c>
      <c r="X39" s="228">
        <f t="shared" si="36"/>
        <v>0</v>
      </c>
      <c r="Y39" s="228">
        <f>SUM(X39*1.4+P39)</f>
        <v>0</v>
      </c>
      <c r="Z39" s="228">
        <f t="shared" si="31"/>
        <v>100</v>
      </c>
      <c r="AA39" s="13"/>
    </row>
    <row r="40" spans="1:27" ht="20.100000000000001" customHeight="1">
      <c r="A40" s="13"/>
      <c r="B40" s="227"/>
      <c r="C40" s="494"/>
      <c r="D40" s="494"/>
      <c r="E40" s="494"/>
      <c r="F40" s="494"/>
      <c r="G40" s="494"/>
      <c r="H40" s="494"/>
      <c r="I40" s="494">
        <f t="shared" si="33"/>
        <v>0</v>
      </c>
      <c r="J40" s="494">
        <f t="shared" si="34"/>
        <v>0</v>
      </c>
      <c r="K40" s="494">
        <f>SUM(J40*1.4+B40)</f>
        <v>0</v>
      </c>
      <c r="L40" s="494">
        <f t="shared" si="29"/>
        <v>100</v>
      </c>
      <c r="M40" s="13"/>
      <c r="N40" s="19"/>
      <c r="O40" s="13"/>
      <c r="P40" s="227"/>
      <c r="Q40" s="228"/>
      <c r="R40" s="228"/>
      <c r="S40" s="228"/>
      <c r="T40" s="228"/>
      <c r="U40" s="228"/>
      <c r="V40" s="228"/>
      <c r="W40" s="228">
        <f t="shared" si="35"/>
        <v>0</v>
      </c>
      <c r="X40" s="228">
        <f t="shared" si="36"/>
        <v>0</v>
      </c>
      <c r="Y40" s="228">
        <f>SUM(X40*1.4+P40)</f>
        <v>0</v>
      </c>
      <c r="Z40" s="228">
        <f t="shared" si="31"/>
        <v>100</v>
      </c>
      <c r="AA40" s="13"/>
    </row>
    <row r="41" spans="1:27" ht="20.100000000000001" customHeight="1">
      <c r="A41" s="13"/>
      <c r="B41" s="227"/>
      <c r="C41" s="494"/>
      <c r="D41" s="494"/>
      <c r="E41" s="494"/>
      <c r="F41" s="494"/>
      <c r="G41" s="494"/>
      <c r="H41" s="494"/>
      <c r="I41" s="494">
        <f t="shared" si="33"/>
        <v>0</v>
      </c>
      <c r="J41" s="494">
        <f t="shared" si="34"/>
        <v>0</v>
      </c>
      <c r="K41" s="494">
        <f>SUM(J41*1.4+B41)</f>
        <v>0</v>
      </c>
      <c r="L41" s="494">
        <f t="shared" si="29"/>
        <v>100</v>
      </c>
      <c r="M41" s="13"/>
      <c r="N41" s="19"/>
      <c r="O41" s="13"/>
      <c r="P41" s="227"/>
      <c r="Q41" s="228"/>
      <c r="R41" s="228"/>
      <c r="S41" s="228"/>
      <c r="T41" s="228"/>
      <c r="U41" s="228"/>
      <c r="V41" s="228"/>
      <c r="W41" s="228">
        <f t="shared" si="35"/>
        <v>0</v>
      </c>
      <c r="X41" s="228">
        <f t="shared" si="36"/>
        <v>0</v>
      </c>
      <c r="Y41" s="228">
        <f>SUM(X41*1.4+P41)</f>
        <v>0</v>
      </c>
      <c r="Z41" s="228">
        <f t="shared" si="31"/>
        <v>100</v>
      </c>
      <c r="AA41" s="13"/>
    </row>
    <row r="42" spans="1:27" ht="20.100000000000001" customHeight="1">
      <c r="A42" s="13"/>
      <c r="B42" s="227"/>
      <c r="C42" s="494"/>
      <c r="D42" s="494"/>
      <c r="E42" s="494"/>
      <c r="F42" s="494"/>
      <c r="G42" s="494"/>
      <c r="H42" s="494"/>
      <c r="I42" s="494">
        <f t="shared" si="33"/>
        <v>0</v>
      </c>
      <c r="J42" s="494">
        <f t="shared" si="34"/>
        <v>0</v>
      </c>
      <c r="K42" s="494">
        <f t="shared" ref="K42:K43" si="37">SUM(J42*1.4+B42)</f>
        <v>0</v>
      </c>
      <c r="L42" s="494">
        <f t="shared" si="29"/>
        <v>100</v>
      </c>
      <c r="M42" s="13"/>
      <c r="N42" s="19"/>
      <c r="O42" s="13"/>
      <c r="P42" s="227"/>
      <c r="Q42" s="228"/>
      <c r="R42" s="228"/>
      <c r="S42" s="228"/>
      <c r="T42" s="228"/>
      <c r="U42" s="228"/>
      <c r="V42" s="228"/>
      <c r="W42" s="228">
        <f t="shared" si="35"/>
        <v>0</v>
      </c>
      <c r="X42" s="228">
        <f t="shared" si="36"/>
        <v>0</v>
      </c>
      <c r="Y42" s="228">
        <f t="shared" si="30"/>
        <v>0</v>
      </c>
      <c r="Z42" s="228">
        <f t="shared" si="31"/>
        <v>100</v>
      </c>
      <c r="AA42" s="13"/>
    </row>
    <row r="43" spans="1:27" ht="20.100000000000001" customHeight="1">
      <c r="A43" s="13"/>
      <c r="B43" s="227"/>
      <c r="C43" s="494"/>
      <c r="D43" s="494"/>
      <c r="E43" s="494"/>
      <c r="F43" s="494"/>
      <c r="G43" s="494"/>
      <c r="H43" s="494"/>
      <c r="I43" s="494">
        <f t="shared" si="33"/>
        <v>0</v>
      </c>
      <c r="J43" s="494">
        <f t="shared" si="34"/>
        <v>0</v>
      </c>
      <c r="K43" s="494">
        <f t="shared" si="37"/>
        <v>0</v>
      </c>
      <c r="L43" s="494">
        <f t="shared" si="29"/>
        <v>100</v>
      </c>
      <c r="M43" s="13"/>
      <c r="N43" s="19"/>
      <c r="O43" s="13"/>
      <c r="P43" s="227"/>
      <c r="Q43" s="228"/>
      <c r="R43" s="228"/>
      <c r="S43" s="228"/>
      <c r="T43" s="228"/>
      <c r="U43" s="228"/>
      <c r="V43" s="228"/>
      <c r="W43" s="228">
        <f t="shared" si="35"/>
        <v>0</v>
      </c>
      <c r="X43" s="228">
        <f t="shared" si="36"/>
        <v>0</v>
      </c>
      <c r="Y43" s="228">
        <f t="shared" si="30"/>
        <v>0</v>
      </c>
      <c r="Z43" s="228">
        <f t="shared" si="31"/>
        <v>100</v>
      </c>
      <c r="AA43" s="13"/>
    </row>
    <row r="44" spans="1:27" ht="20.100000000000001" customHeight="1">
      <c r="A44" s="495"/>
      <c r="B44" s="241"/>
      <c r="C44" s="233"/>
      <c r="D44" s="232"/>
      <c r="E44" s="232"/>
      <c r="F44" s="232"/>
      <c r="G44" s="232"/>
      <c r="H44" s="232"/>
      <c r="I44" s="232">
        <f>SUM(C44,D44,F44)</f>
        <v>0</v>
      </c>
      <c r="J44" s="232">
        <f>SUM(C44,D44,F44,G44,H44)</f>
        <v>0</v>
      </c>
      <c r="K44" s="496">
        <f>FIXED(J44*1.4,0)+B44</f>
        <v>0</v>
      </c>
      <c r="L44" s="494">
        <f t="shared" si="29"/>
        <v>100</v>
      </c>
      <c r="M44" s="30" t="s">
        <v>338</v>
      </c>
      <c r="N44" s="19"/>
      <c r="O44" s="229"/>
      <c r="P44" s="241"/>
      <c r="Q44" s="233"/>
      <c r="R44" s="232"/>
      <c r="S44" s="232"/>
      <c r="T44" s="232"/>
      <c r="U44" s="232"/>
      <c r="V44" s="232"/>
      <c r="W44" s="232">
        <f>SUM(Q44,R44,T44)</f>
        <v>0</v>
      </c>
      <c r="X44" s="232">
        <f>SUM(Q44,R44,T44,U44,V44)</f>
        <v>0</v>
      </c>
      <c r="Y44" s="230">
        <f>FIXED(X44*1.4,0)+P44</f>
        <v>0</v>
      </c>
      <c r="Z44" s="228">
        <f t="shared" si="31"/>
        <v>100</v>
      </c>
      <c r="AA44" s="30" t="s">
        <v>338</v>
      </c>
    </row>
    <row r="45" spans="1:27" ht="20.100000000000001" customHeight="1">
      <c r="A45" s="495"/>
      <c r="B45" s="241"/>
      <c r="C45" s="242"/>
      <c r="D45" s="241"/>
      <c r="E45" s="241"/>
      <c r="F45" s="241"/>
      <c r="G45" s="241"/>
      <c r="H45" s="241"/>
      <c r="I45" s="232">
        <f>SUM(C45,D45,F45)</f>
        <v>0</v>
      </c>
      <c r="J45" s="232">
        <f>SUM(C45,D45,F45,G45,H45)</f>
        <v>0</v>
      </c>
      <c r="K45" s="496">
        <f>FIXED(J45*1.4,0)+B45</f>
        <v>0</v>
      </c>
      <c r="L45" s="494">
        <f t="shared" si="29"/>
        <v>100</v>
      </c>
      <c r="M45" s="30" t="s">
        <v>338</v>
      </c>
      <c r="O45" s="229"/>
      <c r="P45" s="241"/>
      <c r="Q45" s="242"/>
      <c r="R45" s="241"/>
      <c r="S45" s="241"/>
      <c r="T45" s="241"/>
      <c r="U45" s="241"/>
      <c r="V45" s="241"/>
      <c r="W45" s="232">
        <f>SUM(Q45,R45,T45)</f>
        <v>0</v>
      </c>
      <c r="X45" s="232">
        <f>SUM(Q45,R45,T45,U45,V45)</f>
        <v>0</v>
      </c>
      <c r="Y45" s="230">
        <f>FIXED(X45*1.4,0)+P45</f>
        <v>0</v>
      </c>
      <c r="Z45" s="228">
        <f t="shared" si="31"/>
        <v>100</v>
      </c>
      <c r="AA45" s="30" t="s">
        <v>338</v>
      </c>
    </row>
    <row r="46" spans="1:27" ht="20.100000000000001" customHeight="1">
      <c r="A46" s="345" t="s">
        <v>198</v>
      </c>
      <c r="B46" s="352">
        <v>244</v>
      </c>
      <c r="C46" s="348">
        <v>83</v>
      </c>
      <c r="D46" s="348">
        <v>57</v>
      </c>
      <c r="E46" s="348">
        <v>16</v>
      </c>
      <c r="F46" s="348">
        <v>68</v>
      </c>
      <c r="G46" s="348">
        <v>75</v>
      </c>
      <c r="H46" s="348">
        <v>56</v>
      </c>
      <c r="I46" s="95">
        <f>SUM(C46:F46)</f>
        <v>224</v>
      </c>
      <c r="J46" s="95">
        <f>SUM(C46:H46)</f>
        <v>355</v>
      </c>
      <c r="K46" s="95">
        <f t="shared" ref="K46:K48" si="38">SUM(J46*1.4+B46)</f>
        <v>741</v>
      </c>
      <c r="L46" s="95">
        <f t="shared" ref="L46:L48" si="39">NORMSDIST((C$31-K46)/L$31)*100</f>
        <v>54.77584260205839</v>
      </c>
      <c r="M46" s="94" t="s">
        <v>338</v>
      </c>
      <c r="N46" s="19"/>
      <c r="O46" s="229"/>
      <c r="P46" s="241"/>
      <c r="Q46" s="242"/>
      <c r="R46" s="241"/>
      <c r="S46" s="241"/>
      <c r="T46" s="241"/>
      <c r="U46" s="241"/>
      <c r="V46" s="241"/>
      <c r="W46" s="232">
        <f>SUM(Q46,R46,T46)</f>
        <v>0</v>
      </c>
      <c r="X46" s="232">
        <f>SUM(Q46,R46,T46,U46,V46)</f>
        <v>0</v>
      </c>
      <c r="Y46" s="230">
        <f>FIXED(X46*1.4,0)+P46</f>
        <v>0</v>
      </c>
      <c r="Z46" s="228">
        <f t="shared" si="31"/>
        <v>100</v>
      </c>
      <c r="AA46" s="30" t="s">
        <v>338</v>
      </c>
    </row>
    <row r="47" spans="1:27" ht="20.100000000000001" customHeight="1">
      <c r="A47" s="94" t="s">
        <v>286</v>
      </c>
      <c r="B47" s="45">
        <v>263</v>
      </c>
      <c r="C47" s="45">
        <v>89</v>
      </c>
      <c r="D47" s="45">
        <v>71</v>
      </c>
      <c r="E47" s="45">
        <v>16</v>
      </c>
      <c r="F47" s="45">
        <v>66</v>
      </c>
      <c r="G47" s="45">
        <v>54</v>
      </c>
      <c r="H47" s="45">
        <v>54</v>
      </c>
      <c r="I47" s="95">
        <f>C47+D47+E47+F47</f>
        <v>242</v>
      </c>
      <c r="J47" s="95">
        <f>G47+H47+I47</f>
        <v>350</v>
      </c>
      <c r="K47" s="95">
        <f t="shared" si="38"/>
        <v>753</v>
      </c>
      <c r="L47" s="95">
        <f t="shared" si="39"/>
        <v>45.22415739794161</v>
      </c>
      <c r="M47" s="94" t="s">
        <v>338</v>
      </c>
      <c r="N47" s="19"/>
      <c r="O47" s="249"/>
      <c r="P47" s="247"/>
      <c r="Q47" s="247"/>
      <c r="R47" s="247"/>
      <c r="S47" s="228"/>
      <c r="T47" s="247"/>
      <c r="U47" s="248"/>
      <c r="V47" s="248"/>
      <c r="W47" s="232">
        <f>SUM(Q47,R47,T47)</f>
        <v>0</v>
      </c>
      <c r="X47" s="232">
        <f>SUM(Q47,R47,T47,U47,V47)</f>
        <v>0</v>
      </c>
      <c r="Y47" s="230">
        <f>FIXED(X47*1.4,0)+P47</f>
        <v>0</v>
      </c>
      <c r="Z47" s="228">
        <f t="shared" si="31"/>
        <v>100</v>
      </c>
      <c r="AA47" s="30" t="s">
        <v>345</v>
      </c>
    </row>
    <row r="48" spans="1:27" ht="20.100000000000001" customHeight="1">
      <c r="A48" s="349" t="s">
        <v>252</v>
      </c>
      <c r="B48" s="352">
        <v>258</v>
      </c>
      <c r="C48" s="545">
        <v>91</v>
      </c>
      <c r="D48" s="95">
        <v>62</v>
      </c>
      <c r="E48" s="95">
        <v>12</v>
      </c>
      <c r="F48" s="95">
        <v>63</v>
      </c>
      <c r="G48" s="95">
        <v>65</v>
      </c>
      <c r="H48" s="95">
        <v>72</v>
      </c>
      <c r="I48" s="95">
        <f t="shared" ref="I48" si="40">SUM(C48:F48)</f>
        <v>228</v>
      </c>
      <c r="J48" s="95">
        <f t="shared" ref="J48" si="41">SUM(C48:H48)</f>
        <v>365</v>
      </c>
      <c r="K48" s="95">
        <f t="shared" si="38"/>
        <v>769</v>
      </c>
      <c r="L48" s="95">
        <f t="shared" si="39"/>
        <v>32.996855366059364</v>
      </c>
      <c r="M48" s="94" t="s">
        <v>338</v>
      </c>
      <c r="O48" s="249"/>
      <c r="P48" s="247"/>
      <c r="Q48" s="247"/>
      <c r="R48" s="247"/>
      <c r="S48" s="228"/>
      <c r="T48" s="247"/>
      <c r="U48" s="248"/>
      <c r="V48" s="248"/>
      <c r="W48" s="232">
        <f>SUM(Q48,R48,T48)</f>
        <v>0</v>
      </c>
      <c r="X48" s="232">
        <f>SUM(Q48,R48,T48,U48,V48)</f>
        <v>0</v>
      </c>
      <c r="Y48" s="230">
        <f>FIXED(X48*1.4,0)+P48</f>
        <v>0</v>
      </c>
      <c r="Z48" s="228">
        <f t="shared" si="31"/>
        <v>100</v>
      </c>
      <c r="AA48" s="30" t="s">
        <v>345</v>
      </c>
    </row>
    <row r="49" spans="2:27" ht="20.100000000000001" customHeight="1">
      <c r="B49" s="391"/>
      <c r="L49" s="391"/>
      <c r="P49" s="391"/>
      <c r="Z49" s="391"/>
    </row>
    <row r="50" spans="2:27">
      <c r="B50" s="391"/>
      <c r="L50" s="391"/>
    </row>
    <row r="54" spans="2:27">
      <c r="AA54" s="7"/>
    </row>
    <row r="55" spans="2:27">
      <c r="M55" s="7"/>
      <c r="AA55" s="7"/>
    </row>
    <row r="56" spans="2:27">
      <c r="M56" s="7"/>
    </row>
    <row r="64" spans="2:27">
      <c r="AA64" s="7"/>
    </row>
    <row r="65" spans="13:13">
      <c r="M65" s="7"/>
    </row>
  </sheetData>
  <mergeCells count="14">
    <mergeCell ref="A1:M1"/>
    <mergeCell ref="O1:AA1"/>
    <mergeCell ref="Q5:V5"/>
    <mergeCell ref="Q6:V6"/>
    <mergeCell ref="Q30:V30"/>
    <mergeCell ref="E8:F8"/>
    <mergeCell ref="S8:T8"/>
    <mergeCell ref="S33:T33"/>
    <mergeCell ref="E33:F33"/>
    <mergeCell ref="C31:H31"/>
    <mergeCell ref="C5:H5"/>
    <mergeCell ref="C6:H6"/>
    <mergeCell ref="C30:H30"/>
    <mergeCell ref="Q31:V31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34:X34 W36:X36 I20:J21 I9:J11 I34:J35" formulaRange="1"/>
    <ignoredError sqref="W18:Y18 W35:X35 W19:Y19 I18:J19 I36:J45 J12" formula="1"/>
    <ignoredError sqref="I22:J25 I46:J48" formula="1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6">
    <tabColor theme="6"/>
  </sheetPr>
  <dimension ref="A1:AB76"/>
  <sheetViews>
    <sheetView topLeftCell="A37" workbookViewId="0">
      <selection activeCell="P49" sqref="P4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19" width="4.25" customWidth="1"/>
    <col min="20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58" t="s">
        <v>688</v>
      </c>
      <c r="C3" s="11" t="s">
        <v>595</v>
      </c>
      <c r="J3" s="20" t="s">
        <v>591</v>
      </c>
      <c r="K3" s="20" t="s">
        <v>592</v>
      </c>
      <c r="O3" s="391" t="s">
        <v>688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52"/>
      <c r="J4" s="81">
        <v>670</v>
      </c>
      <c r="K4" s="85">
        <v>670</v>
      </c>
      <c r="P4" s="380"/>
      <c r="X4" s="81">
        <v>670</v>
      </c>
      <c r="Y4" s="85">
        <v>670</v>
      </c>
    </row>
    <row r="5" spans="1:28" ht="18.75" customHeight="1">
      <c r="B5" s="558"/>
      <c r="C5" s="666" t="s">
        <v>644</v>
      </c>
      <c r="D5" s="667"/>
      <c r="E5" s="667"/>
      <c r="F5" s="667"/>
      <c r="G5" s="667"/>
      <c r="H5" s="668"/>
      <c r="I5" s="553" t="s">
        <v>571</v>
      </c>
      <c r="J5" s="556" t="s">
        <v>572</v>
      </c>
      <c r="K5" s="556" t="s">
        <v>643</v>
      </c>
      <c r="L5" s="556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243" t="s">
        <v>572</v>
      </c>
      <c r="Y5" s="243" t="s">
        <v>643</v>
      </c>
      <c r="Z5" s="243" t="s">
        <v>328</v>
      </c>
    </row>
    <row r="6" spans="1:28" ht="18.75" customHeight="1">
      <c r="B6" s="558"/>
      <c r="C6" s="637">
        <v>669</v>
      </c>
      <c r="D6" s="638"/>
      <c r="E6" s="638"/>
      <c r="F6" s="638"/>
      <c r="G6" s="638"/>
      <c r="H6" s="639"/>
      <c r="I6" s="18">
        <v>1.41</v>
      </c>
      <c r="J6" s="18">
        <v>1.27</v>
      </c>
      <c r="K6" s="16">
        <f>(FIXED(1/J6,3))*100</f>
        <v>78.7</v>
      </c>
      <c r="L6" s="103">
        <v>60</v>
      </c>
      <c r="P6" s="391"/>
      <c r="Q6" s="637">
        <v>669</v>
      </c>
      <c r="R6" s="638"/>
      <c r="S6" s="638"/>
      <c r="T6" s="638"/>
      <c r="U6" s="638"/>
      <c r="V6" s="639"/>
      <c r="W6" s="18">
        <v>1.41</v>
      </c>
      <c r="X6" s="18">
        <v>1.27</v>
      </c>
      <c r="Y6" s="16">
        <f>(FIXED(1/X6,3))*100</f>
        <v>78.7</v>
      </c>
      <c r="Z6" s="103">
        <v>60</v>
      </c>
    </row>
    <row r="7" spans="1:28" ht="21.75" customHeight="1">
      <c r="E7" s="554" t="s">
        <v>78</v>
      </c>
      <c r="F7" s="554" t="s">
        <v>79</v>
      </c>
      <c r="S7" s="375" t="s">
        <v>78</v>
      </c>
      <c r="T7" s="375" t="s">
        <v>79</v>
      </c>
    </row>
    <row r="8" spans="1:28" ht="20.100000000000001" customHeight="1">
      <c r="A8" s="553" t="s">
        <v>80</v>
      </c>
      <c r="B8" s="553" t="s">
        <v>81</v>
      </c>
      <c r="C8" s="553" t="s">
        <v>82</v>
      </c>
      <c r="D8" s="553" t="s">
        <v>83</v>
      </c>
      <c r="E8" s="626" t="s">
        <v>84</v>
      </c>
      <c r="F8" s="627"/>
      <c r="G8" s="553" t="s">
        <v>85</v>
      </c>
      <c r="H8" s="553" t="s">
        <v>86</v>
      </c>
      <c r="I8" s="553" t="s">
        <v>87</v>
      </c>
      <c r="J8" s="553" t="s">
        <v>88</v>
      </c>
      <c r="K8" s="553" t="s">
        <v>318</v>
      </c>
      <c r="L8" s="553" t="s">
        <v>319</v>
      </c>
      <c r="M8" s="553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985</v>
      </c>
      <c r="B9" s="422">
        <v>230</v>
      </c>
      <c r="C9" s="420">
        <v>83</v>
      </c>
      <c r="D9" s="420">
        <v>73</v>
      </c>
      <c r="E9" s="420">
        <v>12</v>
      </c>
      <c r="F9" s="420">
        <v>8</v>
      </c>
      <c r="G9" s="420">
        <v>52</v>
      </c>
      <c r="H9" s="420">
        <v>46</v>
      </c>
      <c r="I9" s="416">
        <f t="shared" ref="I9" si="0">SUM(C9:F9)</f>
        <v>176</v>
      </c>
      <c r="J9" s="416">
        <f t="shared" ref="J9" si="1">SUM(C9:H9)</f>
        <v>274</v>
      </c>
      <c r="K9" s="416">
        <f t="shared" ref="K9:K20" si="2">SUM(J9*1.4+B9)</f>
        <v>613.59999999999991</v>
      </c>
      <c r="L9" s="416">
        <f t="shared" ref="L9:L12" si="3">NORMSDIST((C$6-K9)/L$6)*100</f>
        <v>82.208323901473321</v>
      </c>
      <c r="M9" s="414" t="s">
        <v>345</v>
      </c>
      <c r="O9" s="79"/>
      <c r="P9" s="228"/>
      <c r="Q9" s="103"/>
      <c r="R9" s="103"/>
      <c r="S9" s="103"/>
      <c r="T9" s="103"/>
      <c r="U9" s="103"/>
      <c r="V9" s="262"/>
      <c r="W9" s="228">
        <f t="shared" ref="W9:W16" si="4">SUM(Q9:T9)</f>
        <v>0</v>
      </c>
      <c r="X9" s="228">
        <f t="shared" ref="X9:X16" si="5">SUM(Q9:V9)</f>
        <v>0</v>
      </c>
      <c r="Y9" s="228">
        <f t="shared" ref="Y9:Y15" si="6">SUM(X9*1.4+P9)</f>
        <v>0</v>
      </c>
      <c r="Z9" s="228">
        <f t="shared" ref="Z9:Z33" si="7">NORMSDIST((Q$6-Y9)/Z$6)*100</f>
        <v>100</v>
      </c>
      <c r="AA9" s="243" t="s">
        <v>338</v>
      </c>
      <c r="AB9" s="109"/>
    </row>
    <row r="10" spans="1:28" ht="20.100000000000001" customHeight="1">
      <c r="A10" s="425" t="s">
        <v>1039</v>
      </c>
      <c r="B10" s="426">
        <v>184</v>
      </c>
      <c r="C10" s="426">
        <v>83</v>
      </c>
      <c r="D10" s="426">
        <v>71</v>
      </c>
      <c r="E10" s="426">
        <v>16</v>
      </c>
      <c r="F10" s="426">
        <v>53</v>
      </c>
      <c r="G10" s="426">
        <v>51</v>
      </c>
      <c r="H10" s="426">
        <v>60</v>
      </c>
      <c r="I10" s="426">
        <f t="shared" ref="I10:I11" si="8">C10+D10+E10+F10</f>
        <v>223</v>
      </c>
      <c r="J10" s="426">
        <f t="shared" ref="J10:J11" si="9">I10+G10+H10</f>
        <v>334</v>
      </c>
      <c r="K10" s="357">
        <f t="shared" si="2"/>
        <v>651.59999999999991</v>
      </c>
      <c r="L10" s="357">
        <f t="shared" si="3"/>
        <v>61.409188119887794</v>
      </c>
      <c r="M10" s="425" t="s">
        <v>338</v>
      </c>
      <c r="O10" s="52"/>
      <c r="P10" s="228"/>
      <c r="Q10" s="228"/>
      <c r="R10" s="228"/>
      <c r="S10" s="228"/>
      <c r="T10" s="228"/>
      <c r="U10" s="228"/>
      <c r="V10" s="228"/>
      <c r="W10" s="228">
        <f t="shared" si="4"/>
        <v>0</v>
      </c>
      <c r="X10" s="228">
        <f t="shared" si="5"/>
        <v>0</v>
      </c>
      <c r="Y10" s="228">
        <f t="shared" si="6"/>
        <v>0</v>
      </c>
      <c r="Z10" s="228">
        <f t="shared" si="7"/>
        <v>100</v>
      </c>
      <c r="AA10" s="243" t="s">
        <v>338</v>
      </c>
      <c r="AB10" s="109"/>
    </row>
    <row r="11" spans="1:28" ht="20.100000000000001" customHeight="1">
      <c r="A11" s="425" t="s">
        <v>1040</v>
      </c>
      <c r="B11" s="426">
        <v>235</v>
      </c>
      <c r="C11" s="426">
        <v>73</v>
      </c>
      <c r="D11" s="426">
        <v>63</v>
      </c>
      <c r="E11" s="426">
        <v>16</v>
      </c>
      <c r="F11" s="426">
        <v>47</v>
      </c>
      <c r="G11" s="426">
        <v>71</v>
      </c>
      <c r="H11" s="426">
        <v>52</v>
      </c>
      <c r="I11" s="426">
        <f t="shared" si="8"/>
        <v>199</v>
      </c>
      <c r="J11" s="426">
        <f t="shared" si="9"/>
        <v>322</v>
      </c>
      <c r="K11" s="357">
        <f t="shared" si="2"/>
        <v>685.8</v>
      </c>
      <c r="L11" s="357">
        <f t="shared" si="3"/>
        <v>38.973875244420306</v>
      </c>
      <c r="M11" s="425" t="s">
        <v>338</v>
      </c>
      <c r="O11" s="52"/>
      <c r="P11" s="228"/>
      <c r="Q11" s="228"/>
      <c r="R11" s="228"/>
      <c r="S11" s="228"/>
      <c r="T11" s="228"/>
      <c r="U11" s="228"/>
      <c r="V11" s="264"/>
      <c r="W11" s="228">
        <f>Q11+R11+S11+T11</f>
        <v>0</v>
      </c>
      <c r="X11" s="228">
        <f>U11+V11+W11</f>
        <v>0</v>
      </c>
      <c r="Y11" s="228">
        <f t="shared" si="6"/>
        <v>0</v>
      </c>
      <c r="Z11" s="228">
        <f t="shared" si="7"/>
        <v>100</v>
      </c>
      <c r="AA11" s="243" t="s">
        <v>338</v>
      </c>
    </row>
    <row r="12" spans="1:28" ht="20.100000000000001" customHeight="1">
      <c r="A12" s="79" t="s">
        <v>1053</v>
      </c>
      <c r="B12" s="494">
        <v>203</v>
      </c>
      <c r="C12" s="103"/>
      <c r="D12" s="103"/>
      <c r="E12" s="103"/>
      <c r="F12" s="103"/>
      <c r="G12" s="103"/>
      <c r="H12" s="262"/>
      <c r="I12" s="103">
        <f t="shared" ref="I12:I14" si="10">SUM(C12:F12)</f>
        <v>0</v>
      </c>
      <c r="J12" s="103">
        <f t="shared" ref="J12:J14" si="11">SUM(C12:H12)</f>
        <v>0</v>
      </c>
      <c r="K12" s="494">
        <f t="shared" si="2"/>
        <v>203</v>
      </c>
      <c r="L12" s="494">
        <f t="shared" si="3"/>
        <v>99.999999999999602</v>
      </c>
      <c r="M12" s="556" t="s">
        <v>338</v>
      </c>
      <c r="O12" s="52"/>
      <c r="P12" s="228"/>
      <c r="Q12" s="228"/>
      <c r="R12" s="228"/>
      <c r="S12" s="228"/>
      <c r="T12" s="228"/>
      <c r="U12" s="228"/>
      <c r="V12" s="264"/>
      <c r="W12" s="228">
        <f t="shared" si="4"/>
        <v>0</v>
      </c>
      <c r="X12" s="228">
        <f t="shared" si="5"/>
        <v>0</v>
      </c>
      <c r="Y12" s="228">
        <f t="shared" si="6"/>
        <v>0</v>
      </c>
      <c r="Z12" s="228">
        <f t="shared" si="7"/>
        <v>100</v>
      </c>
      <c r="AA12" s="243" t="s">
        <v>338</v>
      </c>
    </row>
    <row r="13" spans="1:28" ht="20.100000000000001" customHeight="1">
      <c r="A13" s="79" t="s">
        <v>1056</v>
      </c>
      <c r="B13" s="494">
        <v>184</v>
      </c>
      <c r="C13" s="103"/>
      <c r="D13" s="103"/>
      <c r="E13" s="103"/>
      <c r="F13" s="103"/>
      <c r="G13" s="103"/>
      <c r="H13" s="262"/>
      <c r="I13" s="103">
        <f t="shared" si="10"/>
        <v>0</v>
      </c>
      <c r="J13" s="103">
        <f t="shared" si="11"/>
        <v>0</v>
      </c>
      <c r="K13" s="494">
        <f t="shared" si="2"/>
        <v>184</v>
      </c>
      <c r="L13" s="494">
        <f>NORMSDIST((C$6-K13)/L$6)*100</f>
        <v>99.999999999999972</v>
      </c>
      <c r="M13" s="556" t="s">
        <v>345</v>
      </c>
      <c r="O13" s="79"/>
      <c r="P13" s="228"/>
      <c r="Q13" s="103"/>
      <c r="R13" s="103"/>
      <c r="S13" s="103"/>
      <c r="T13" s="103"/>
      <c r="U13" s="103"/>
      <c r="V13" s="262"/>
      <c r="W13" s="228">
        <f>SUM(Q13:T13)</f>
        <v>0</v>
      </c>
      <c r="X13" s="228">
        <f>SUM(Q13:V13)</f>
        <v>0</v>
      </c>
      <c r="Y13" s="228">
        <f t="shared" si="6"/>
        <v>0</v>
      </c>
      <c r="Z13" s="228">
        <f>NORMSDIST((Q$6-Y13)/Z$6)*100</f>
        <v>100</v>
      </c>
      <c r="AA13" s="243" t="s">
        <v>345</v>
      </c>
      <c r="AB13" s="435" t="s">
        <v>656</v>
      </c>
    </row>
    <row r="14" spans="1:28" ht="20.100000000000001" customHeight="1">
      <c r="A14" s="79" t="s">
        <v>904</v>
      </c>
      <c r="B14" s="494">
        <v>212</v>
      </c>
      <c r="C14" s="103">
        <v>82</v>
      </c>
      <c r="D14" s="103">
        <v>53</v>
      </c>
      <c r="E14" s="103">
        <v>16</v>
      </c>
      <c r="F14" s="103">
        <v>36</v>
      </c>
      <c r="G14" s="103">
        <v>46</v>
      </c>
      <c r="H14" s="262">
        <v>56</v>
      </c>
      <c r="I14" s="103">
        <f t="shared" si="10"/>
        <v>187</v>
      </c>
      <c r="J14" s="103">
        <f t="shared" si="11"/>
        <v>289</v>
      </c>
      <c r="K14" s="494">
        <f t="shared" si="2"/>
        <v>616.59999999999991</v>
      </c>
      <c r="L14" s="494">
        <f t="shared" ref="L14:L17" si="12">NORMSDIST((C$6-K14)/L$6)*100</f>
        <v>80.875929157716911</v>
      </c>
      <c r="M14" s="556" t="s">
        <v>349</v>
      </c>
      <c r="N14" s="19"/>
      <c r="O14" s="495"/>
      <c r="P14" s="497"/>
      <c r="Q14" s="496"/>
      <c r="R14" s="496"/>
      <c r="S14" s="496"/>
      <c r="T14" s="496"/>
      <c r="U14" s="496"/>
      <c r="V14" s="496"/>
      <c r="W14" s="494">
        <f t="shared" si="4"/>
        <v>0</v>
      </c>
      <c r="X14" s="494">
        <f t="shared" si="5"/>
        <v>0</v>
      </c>
      <c r="Y14" s="494">
        <f t="shared" si="6"/>
        <v>0</v>
      </c>
      <c r="Z14" s="494">
        <f t="shared" si="7"/>
        <v>100</v>
      </c>
      <c r="AA14" s="556" t="s">
        <v>349</v>
      </c>
      <c r="AB14" s="23" t="s">
        <v>111</v>
      </c>
    </row>
    <row r="15" spans="1:28" ht="20.100000000000001" customHeight="1">
      <c r="A15" s="556"/>
      <c r="B15" s="497"/>
      <c r="C15" s="496"/>
      <c r="D15" s="496"/>
      <c r="E15" s="496"/>
      <c r="F15" s="496"/>
      <c r="G15" s="496"/>
      <c r="H15" s="496"/>
      <c r="I15" s="494">
        <f t="shared" ref="I15:I16" si="13">SUM(C15:F15)</f>
        <v>0</v>
      </c>
      <c r="J15" s="494">
        <f t="shared" ref="J15:J16" si="14">SUM(C15:H15)</f>
        <v>0</v>
      </c>
      <c r="K15" s="494">
        <f t="shared" si="2"/>
        <v>0</v>
      </c>
      <c r="L15" s="494">
        <f t="shared" si="12"/>
        <v>100</v>
      </c>
      <c r="M15" s="556" t="s">
        <v>338</v>
      </c>
      <c r="N15" s="19"/>
      <c r="O15" s="556"/>
      <c r="P15" s="497"/>
      <c r="Q15" s="496"/>
      <c r="R15" s="496"/>
      <c r="S15" s="496"/>
      <c r="T15" s="496"/>
      <c r="U15" s="496"/>
      <c r="V15" s="496"/>
      <c r="W15" s="494">
        <f t="shared" si="4"/>
        <v>0</v>
      </c>
      <c r="X15" s="494">
        <f t="shared" si="5"/>
        <v>0</v>
      </c>
      <c r="Y15" s="494">
        <f t="shared" si="6"/>
        <v>0</v>
      </c>
      <c r="Z15" s="494">
        <f t="shared" si="7"/>
        <v>100</v>
      </c>
      <c r="AA15" s="556" t="s">
        <v>338</v>
      </c>
    </row>
    <row r="16" spans="1:28" ht="20.100000000000001" customHeight="1">
      <c r="A16" s="556"/>
      <c r="B16" s="497"/>
      <c r="C16" s="496"/>
      <c r="D16" s="496"/>
      <c r="E16" s="496"/>
      <c r="F16" s="496"/>
      <c r="G16" s="496"/>
      <c r="H16" s="496"/>
      <c r="I16" s="494">
        <f t="shared" si="13"/>
        <v>0</v>
      </c>
      <c r="J16" s="494">
        <f t="shared" si="14"/>
        <v>0</v>
      </c>
      <c r="K16" s="494">
        <f t="shared" si="2"/>
        <v>0</v>
      </c>
      <c r="L16" s="494">
        <f t="shared" si="12"/>
        <v>100</v>
      </c>
      <c r="M16" s="556" t="s">
        <v>338</v>
      </c>
      <c r="N16" s="19"/>
      <c r="O16" s="556"/>
      <c r="P16" s="497"/>
      <c r="Q16" s="496"/>
      <c r="R16" s="496"/>
      <c r="S16" s="496"/>
      <c r="T16" s="496"/>
      <c r="U16" s="496"/>
      <c r="V16" s="496"/>
      <c r="W16" s="494">
        <f t="shared" si="4"/>
        <v>0</v>
      </c>
      <c r="X16" s="494">
        <f t="shared" si="5"/>
        <v>0</v>
      </c>
      <c r="Y16" s="494">
        <f t="shared" ref="Y16:Y21" si="15">SUM(X16*1.4+P16)</f>
        <v>0</v>
      </c>
      <c r="Z16" s="494">
        <f t="shared" si="7"/>
        <v>100</v>
      </c>
      <c r="AA16" s="556" t="s">
        <v>338</v>
      </c>
    </row>
    <row r="17" spans="1:28" ht="20.100000000000001" customHeight="1">
      <c r="A17" s="556"/>
      <c r="B17" s="497"/>
      <c r="C17" s="496"/>
      <c r="D17" s="496"/>
      <c r="E17" s="496"/>
      <c r="F17" s="496"/>
      <c r="G17" s="496"/>
      <c r="H17" s="496"/>
      <c r="I17" s="494">
        <f>C17+D17+E17+F17</f>
        <v>0</v>
      </c>
      <c r="J17" s="494">
        <f>G17+H17+I17</f>
        <v>0</v>
      </c>
      <c r="K17" s="494">
        <f t="shared" si="2"/>
        <v>0</v>
      </c>
      <c r="L17" s="494">
        <f t="shared" si="12"/>
        <v>100</v>
      </c>
      <c r="M17" s="556" t="s">
        <v>338</v>
      </c>
      <c r="N17" s="19"/>
      <c r="O17" s="556"/>
      <c r="P17" s="497"/>
      <c r="Q17" s="496"/>
      <c r="R17" s="496"/>
      <c r="S17" s="496"/>
      <c r="T17" s="496"/>
      <c r="U17" s="496"/>
      <c r="V17" s="496"/>
      <c r="W17" s="494">
        <f>Q17+R17+S17+T17</f>
        <v>0</v>
      </c>
      <c r="X17" s="494">
        <f>U17+V17+W17</f>
        <v>0</v>
      </c>
      <c r="Y17" s="494">
        <f t="shared" si="15"/>
        <v>0</v>
      </c>
      <c r="Z17" s="494">
        <f t="shared" si="7"/>
        <v>100</v>
      </c>
      <c r="AA17" s="556" t="s">
        <v>338</v>
      </c>
    </row>
    <row r="18" spans="1:28" ht="20.100000000000001" customHeight="1">
      <c r="A18" s="556"/>
      <c r="B18" s="497"/>
      <c r="C18" s="496"/>
      <c r="D18" s="496"/>
      <c r="E18" s="496"/>
      <c r="F18" s="496"/>
      <c r="G18" s="496"/>
      <c r="H18" s="496"/>
      <c r="I18" s="494">
        <f>SUM(C18:F18)</f>
        <v>0</v>
      </c>
      <c r="J18" s="494">
        <f>SUM(C18:H18)</f>
        <v>0</v>
      </c>
      <c r="K18" s="494">
        <f t="shared" si="2"/>
        <v>0</v>
      </c>
      <c r="L18" s="494">
        <f>NORMSDIST((C$6-K18)/L$6)*100</f>
        <v>100</v>
      </c>
      <c r="M18" s="556" t="s">
        <v>338</v>
      </c>
      <c r="N18" s="19"/>
      <c r="O18" s="556"/>
      <c r="P18" s="497"/>
      <c r="Q18" s="496"/>
      <c r="R18" s="496"/>
      <c r="S18" s="496"/>
      <c r="T18" s="496"/>
      <c r="U18" s="496"/>
      <c r="V18" s="496"/>
      <c r="W18" s="494">
        <f>SUM(Q18:T18)</f>
        <v>0</v>
      </c>
      <c r="X18" s="494">
        <f>SUM(Q18:V18)</f>
        <v>0</v>
      </c>
      <c r="Y18" s="494">
        <f t="shared" si="15"/>
        <v>0</v>
      </c>
      <c r="Z18" s="494">
        <f>NORMSDIST((Q$6-Y18)/Z$6)*100</f>
        <v>100</v>
      </c>
      <c r="AA18" s="556" t="s">
        <v>338</v>
      </c>
    </row>
    <row r="19" spans="1:28" ht="20.100000000000001" customHeight="1">
      <c r="A19" s="255"/>
      <c r="B19" s="258"/>
      <c r="C19" s="259"/>
      <c r="D19" s="259"/>
      <c r="E19" s="259"/>
      <c r="F19" s="259"/>
      <c r="G19" s="259"/>
      <c r="H19" s="259"/>
      <c r="I19" s="494">
        <f>C19+D19+E19+F19</f>
        <v>0</v>
      </c>
      <c r="J19" s="494">
        <f>G19+H19+I19</f>
        <v>0</v>
      </c>
      <c r="K19" s="494">
        <f t="shared" si="2"/>
        <v>0</v>
      </c>
      <c r="L19" s="494">
        <f>NORMSDIST((C$6-K19)/L$6)*100</f>
        <v>100</v>
      </c>
      <c r="M19" s="556" t="s">
        <v>338</v>
      </c>
      <c r="N19" s="19"/>
      <c r="O19" s="255"/>
      <c r="P19" s="258"/>
      <c r="Q19" s="259"/>
      <c r="R19" s="259"/>
      <c r="S19" s="259"/>
      <c r="T19" s="259"/>
      <c r="U19" s="259"/>
      <c r="V19" s="259"/>
      <c r="W19" s="494">
        <f>Q19+R19+S19+T19</f>
        <v>0</v>
      </c>
      <c r="X19" s="494">
        <f>U19+V19+W19</f>
        <v>0</v>
      </c>
      <c r="Y19" s="494">
        <f t="shared" si="15"/>
        <v>0</v>
      </c>
      <c r="Z19" s="494">
        <f>NORMSDIST((Q$6-Y19)/Z$6)*100</f>
        <v>100</v>
      </c>
      <c r="AA19" s="556" t="s">
        <v>338</v>
      </c>
    </row>
    <row r="20" spans="1:28" ht="20.100000000000001" customHeight="1">
      <c r="A20" s="556"/>
      <c r="B20" s="241"/>
      <c r="C20" s="241"/>
      <c r="D20" s="241"/>
      <c r="E20" s="241"/>
      <c r="F20" s="241"/>
      <c r="G20" s="241"/>
      <c r="H20" s="241"/>
      <c r="I20" s="494">
        <f>C20+D20+E20+F20</f>
        <v>0</v>
      </c>
      <c r="J20" s="494">
        <f>G20+H20+I20</f>
        <v>0</v>
      </c>
      <c r="K20" s="494">
        <f t="shared" si="2"/>
        <v>0</v>
      </c>
      <c r="L20" s="494">
        <f t="shared" ref="L20:L33" si="16">NORMSDIST((C$6-K20)/L$6)*100</f>
        <v>100</v>
      </c>
      <c r="M20" s="556" t="s">
        <v>338</v>
      </c>
      <c r="N20" s="19"/>
      <c r="O20" s="556"/>
      <c r="P20" s="241"/>
      <c r="Q20" s="241"/>
      <c r="R20" s="241"/>
      <c r="S20" s="241"/>
      <c r="T20" s="241"/>
      <c r="U20" s="241"/>
      <c r="V20" s="241"/>
      <c r="W20" s="494">
        <f>Q20+R20+S20+T20</f>
        <v>0</v>
      </c>
      <c r="X20" s="494">
        <f>U20+V20+W20</f>
        <v>0</v>
      </c>
      <c r="Y20" s="494">
        <f t="shared" si="15"/>
        <v>0</v>
      </c>
      <c r="Z20" s="494">
        <f t="shared" si="7"/>
        <v>100</v>
      </c>
      <c r="AA20" s="556" t="s">
        <v>338</v>
      </c>
    </row>
    <row r="21" spans="1:28" ht="20.100000000000001" customHeight="1">
      <c r="A21" s="245" t="s">
        <v>55</v>
      </c>
      <c r="B21" s="95">
        <v>189</v>
      </c>
      <c r="C21" s="95">
        <v>80</v>
      </c>
      <c r="D21" s="95">
        <v>53</v>
      </c>
      <c r="E21" s="95">
        <v>18</v>
      </c>
      <c r="F21" s="95">
        <v>62</v>
      </c>
      <c r="G21" s="95">
        <v>87</v>
      </c>
      <c r="H21" s="344">
        <v>54</v>
      </c>
      <c r="I21" s="95">
        <f t="shared" ref="I21:I22" si="17">SUM(C21:F21)</f>
        <v>213</v>
      </c>
      <c r="J21" s="95">
        <f t="shared" ref="J21:J22" si="18">SUM(C21:H21)</f>
        <v>354</v>
      </c>
      <c r="K21" s="95">
        <f t="shared" ref="K21:K32" si="19">SUM(J21*1.4+B21)</f>
        <v>684.59999999999991</v>
      </c>
      <c r="L21" s="95">
        <f t="shared" si="16"/>
        <v>39.743188679824001</v>
      </c>
      <c r="M21" s="94" t="s">
        <v>338</v>
      </c>
      <c r="O21" s="52"/>
      <c r="P21" s="228"/>
      <c r="Q21" s="228"/>
      <c r="R21" s="228"/>
      <c r="S21" s="228"/>
      <c r="T21" s="228"/>
      <c r="U21" s="228"/>
      <c r="V21" s="264"/>
      <c r="W21" s="228">
        <f>Q21+R21+S21+T21</f>
        <v>0</v>
      </c>
      <c r="X21" s="228">
        <f>U21+V21+W21</f>
        <v>0</v>
      </c>
      <c r="Y21" s="228">
        <f t="shared" si="15"/>
        <v>0</v>
      </c>
      <c r="Z21" s="228">
        <f t="shared" si="7"/>
        <v>100</v>
      </c>
      <c r="AA21" s="243"/>
    </row>
    <row r="22" spans="1:28" ht="20.100000000000001" customHeight="1">
      <c r="A22" s="67" t="s">
        <v>57</v>
      </c>
      <c r="B22" s="95">
        <v>193</v>
      </c>
      <c r="C22" s="95">
        <v>54</v>
      </c>
      <c r="D22" s="95">
        <v>89</v>
      </c>
      <c r="E22" s="95">
        <v>19</v>
      </c>
      <c r="F22" s="95">
        <v>56</v>
      </c>
      <c r="G22" s="95">
        <v>75</v>
      </c>
      <c r="H22" s="95">
        <v>74</v>
      </c>
      <c r="I22" s="95">
        <f t="shared" si="17"/>
        <v>218</v>
      </c>
      <c r="J22" s="95">
        <f t="shared" si="18"/>
        <v>367</v>
      </c>
      <c r="K22" s="95">
        <f t="shared" si="19"/>
        <v>706.8</v>
      </c>
      <c r="L22" s="95">
        <f t="shared" si="16"/>
        <v>26.434729211567777</v>
      </c>
      <c r="M22" s="94" t="s">
        <v>338</v>
      </c>
      <c r="O22" s="52"/>
      <c r="P22" s="228"/>
      <c r="Q22" s="228"/>
      <c r="R22" s="228"/>
      <c r="S22" s="228"/>
      <c r="T22" s="228"/>
      <c r="U22" s="228"/>
      <c r="V22" s="228"/>
      <c r="W22" s="228">
        <f t="shared" ref="W22:W30" si="20">SUM(Q22:T22)</f>
        <v>0</v>
      </c>
      <c r="X22" s="228">
        <f t="shared" ref="X22:X30" si="21">SUM(Q22:V22)</f>
        <v>0</v>
      </c>
      <c r="Y22" s="228">
        <f>SUM(X22*1.4+P22)</f>
        <v>0</v>
      </c>
      <c r="Z22" s="228">
        <f t="shared" si="7"/>
        <v>100</v>
      </c>
      <c r="AA22" s="243"/>
    </row>
    <row r="23" spans="1:28" ht="20.100000000000001" customHeight="1">
      <c r="A23" s="67" t="s">
        <v>58</v>
      </c>
      <c r="B23" s="95">
        <v>212</v>
      </c>
      <c r="C23" s="95">
        <v>87</v>
      </c>
      <c r="D23" s="95">
        <v>76</v>
      </c>
      <c r="E23" s="95">
        <v>16</v>
      </c>
      <c r="F23" s="95">
        <v>44</v>
      </c>
      <c r="G23" s="95">
        <v>76</v>
      </c>
      <c r="H23" s="344">
        <v>72</v>
      </c>
      <c r="I23" s="95">
        <f>C23+D23+E23+F23</f>
        <v>223</v>
      </c>
      <c r="J23" s="95">
        <f>G23+H23+I23</f>
        <v>371</v>
      </c>
      <c r="K23" s="95">
        <f t="shared" si="19"/>
        <v>731.4</v>
      </c>
      <c r="L23" s="95">
        <f t="shared" si="16"/>
        <v>14.916995033098148</v>
      </c>
      <c r="M23" s="94" t="s">
        <v>338</v>
      </c>
      <c r="O23" s="52"/>
      <c r="P23" s="228"/>
      <c r="Q23" s="242"/>
      <c r="R23" s="241"/>
      <c r="S23" s="228"/>
      <c r="T23" s="241"/>
      <c r="U23" s="241"/>
      <c r="V23" s="241"/>
      <c r="W23" s="228">
        <f t="shared" si="20"/>
        <v>0</v>
      </c>
      <c r="X23" s="228">
        <f t="shared" si="21"/>
        <v>0</v>
      </c>
      <c r="Y23" s="228">
        <f t="shared" ref="Y23:Y30" si="22">SUM(X23*1.4+P23)</f>
        <v>0</v>
      </c>
      <c r="Z23" s="228">
        <f t="shared" si="7"/>
        <v>100</v>
      </c>
      <c r="AA23" s="243"/>
      <c r="AB23" s="96" t="s">
        <v>660</v>
      </c>
    </row>
    <row r="24" spans="1:28" ht="20.100000000000001" customHeight="1">
      <c r="A24" s="67" t="s">
        <v>59</v>
      </c>
      <c r="B24" s="95">
        <v>207</v>
      </c>
      <c r="C24" s="95">
        <v>91</v>
      </c>
      <c r="D24" s="95">
        <v>90</v>
      </c>
      <c r="E24" s="95">
        <v>16</v>
      </c>
      <c r="F24" s="95">
        <v>48</v>
      </c>
      <c r="G24" s="95">
        <v>87</v>
      </c>
      <c r="H24" s="344">
        <v>86</v>
      </c>
      <c r="I24" s="95">
        <f t="shared" ref="I24" si="23">SUM(C24:F24)</f>
        <v>245</v>
      </c>
      <c r="J24" s="95">
        <f t="shared" ref="J24" si="24">SUM(C24:H24)</f>
        <v>418</v>
      </c>
      <c r="K24" s="95">
        <f t="shared" si="19"/>
        <v>792.19999999999993</v>
      </c>
      <c r="L24" s="95">
        <f t="shared" si="16"/>
        <v>2.0020130066725654</v>
      </c>
      <c r="M24" s="94" t="s">
        <v>338</v>
      </c>
      <c r="O24" s="52"/>
      <c r="P24" s="228"/>
      <c r="Q24" s="242"/>
      <c r="R24" s="241"/>
      <c r="S24" s="228"/>
      <c r="T24" s="241"/>
      <c r="U24" s="241"/>
      <c r="V24" s="241"/>
      <c r="W24" s="228">
        <f t="shared" si="20"/>
        <v>0</v>
      </c>
      <c r="X24" s="228">
        <f t="shared" si="21"/>
        <v>0</v>
      </c>
      <c r="Y24" s="228">
        <f t="shared" si="22"/>
        <v>0</v>
      </c>
      <c r="Z24" s="228">
        <f t="shared" si="7"/>
        <v>100</v>
      </c>
      <c r="AA24" s="243"/>
      <c r="AB24" s="96" t="s">
        <v>660</v>
      </c>
    </row>
    <row r="25" spans="1:28" ht="20.100000000000001" customHeight="1">
      <c r="A25" s="245" t="s">
        <v>60</v>
      </c>
      <c r="B25" s="95">
        <v>180</v>
      </c>
      <c r="C25" s="95">
        <v>81</v>
      </c>
      <c r="D25" s="95">
        <v>54</v>
      </c>
      <c r="E25" s="95">
        <v>15</v>
      </c>
      <c r="F25" s="95">
        <v>40</v>
      </c>
      <c r="G25" s="95">
        <v>46</v>
      </c>
      <c r="H25" s="344">
        <v>42</v>
      </c>
      <c r="I25" s="95">
        <f>SUM(C25:F25)</f>
        <v>190</v>
      </c>
      <c r="J25" s="95">
        <f>SUM(C25:H25)</f>
        <v>278</v>
      </c>
      <c r="K25" s="95">
        <f t="shared" si="19"/>
        <v>569.20000000000005</v>
      </c>
      <c r="L25" s="95">
        <f>NORMSDIST((C$6-K25)/L$6)*100</f>
        <v>95.187713508846002</v>
      </c>
      <c r="M25" s="94" t="s">
        <v>345</v>
      </c>
      <c r="O25" s="229"/>
      <c r="P25" s="231"/>
      <c r="Q25" s="242"/>
      <c r="R25" s="241"/>
      <c r="S25" s="228"/>
      <c r="T25" s="241"/>
      <c r="U25" s="241"/>
      <c r="V25" s="241"/>
      <c r="W25" s="228">
        <f t="shared" si="20"/>
        <v>0</v>
      </c>
      <c r="X25" s="228">
        <f t="shared" si="21"/>
        <v>0</v>
      </c>
      <c r="Y25" s="228">
        <f t="shared" si="22"/>
        <v>0</v>
      </c>
      <c r="Z25" s="228">
        <f t="shared" si="7"/>
        <v>100</v>
      </c>
      <c r="AA25" s="243"/>
      <c r="AB25" s="96" t="s">
        <v>689</v>
      </c>
    </row>
    <row r="26" spans="1:28" ht="20.100000000000001" customHeight="1">
      <c r="A26" s="34" t="s">
        <v>126</v>
      </c>
      <c r="B26" s="46">
        <v>193</v>
      </c>
      <c r="C26" s="15">
        <v>59</v>
      </c>
      <c r="D26" s="15">
        <v>78</v>
      </c>
      <c r="E26" s="15">
        <v>16</v>
      </c>
      <c r="F26" s="15">
        <v>28</v>
      </c>
      <c r="G26" s="15">
        <v>56</v>
      </c>
      <c r="H26" s="15">
        <v>78</v>
      </c>
      <c r="I26" s="95">
        <f t="shared" ref="I26:I28" si="25">SUM(C26:F26)</f>
        <v>181</v>
      </c>
      <c r="J26" s="95">
        <f t="shared" ref="J26:J28" si="26">SUM(C26:H26)</f>
        <v>315</v>
      </c>
      <c r="K26" s="95">
        <f t="shared" si="19"/>
        <v>634</v>
      </c>
      <c r="L26" s="95">
        <f t="shared" ref="L26:L29" si="27">NORMSDIST((C$6-K26)/L$6)*100</f>
        <v>72.016553640029429</v>
      </c>
      <c r="M26" s="94" t="s">
        <v>349</v>
      </c>
      <c r="O26" s="52"/>
      <c r="P26" s="228"/>
      <c r="Q26" s="228"/>
      <c r="R26" s="228"/>
      <c r="S26" s="228"/>
      <c r="T26" s="228"/>
      <c r="U26" s="228"/>
      <c r="V26" s="228"/>
      <c r="W26" s="228">
        <f t="shared" si="20"/>
        <v>0</v>
      </c>
      <c r="X26" s="228">
        <f t="shared" si="21"/>
        <v>0</v>
      </c>
      <c r="Y26" s="228">
        <f t="shared" si="22"/>
        <v>0</v>
      </c>
      <c r="Z26" s="228">
        <f t="shared" si="7"/>
        <v>100</v>
      </c>
      <c r="AA26" s="243"/>
    </row>
    <row r="27" spans="1:28" ht="20.100000000000001" customHeight="1">
      <c r="A27" s="94" t="s">
        <v>99</v>
      </c>
      <c r="B27" s="46">
        <v>198</v>
      </c>
      <c r="C27" s="15">
        <v>73</v>
      </c>
      <c r="D27" s="15">
        <v>75</v>
      </c>
      <c r="E27" s="15">
        <v>18</v>
      </c>
      <c r="F27" s="15">
        <v>62</v>
      </c>
      <c r="G27" s="15">
        <v>62</v>
      </c>
      <c r="H27" s="15">
        <v>68</v>
      </c>
      <c r="I27" s="95">
        <f t="shared" si="25"/>
        <v>228</v>
      </c>
      <c r="J27" s="95">
        <f t="shared" si="26"/>
        <v>358</v>
      </c>
      <c r="K27" s="95">
        <f t="shared" si="19"/>
        <v>699.2</v>
      </c>
      <c r="L27" s="95">
        <f t="shared" si="27"/>
        <v>30.736496722345329</v>
      </c>
      <c r="M27" s="94" t="s">
        <v>338</v>
      </c>
      <c r="O27" s="52"/>
      <c r="P27" s="228"/>
      <c r="Q27" s="242"/>
      <c r="R27" s="241"/>
      <c r="S27" s="228"/>
      <c r="T27" s="241"/>
      <c r="U27" s="241"/>
      <c r="V27" s="241"/>
      <c r="W27" s="228">
        <f t="shared" si="20"/>
        <v>0</v>
      </c>
      <c r="X27" s="228">
        <f t="shared" si="21"/>
        <v>0</v>
      </c>
      <c r="Y27" s="228">
        <f t="shared" si="22"/>
        <v>0</v>
      </c>
      <c r="Z27" s="228">
        <f t="shared" si="7"/>
        <v>100</v>
      </c>
      <c r="AA27" s="243"/>
      <c r="AB27" s="96" t="s">
        <v>660</v>
      </c>
    </row>
    <row r="28" spans="1:28" ht="20.100000000000001" customHeight="1">
      <c r="A28" s="94" t="s">
        <v>100</v>
      </c>
      <c r="B28" s="46">
        <v>207</v>
      </c>
      <c r="C28" s="15">
        <v>72</v>
      </c>
      <c r="D28" s="15">
        <v>75</v>
      </c>
      <c r="E28" s="15">
        <v>16</v>
      </c>
      <c r="F28" s="15">
        <v>20</v>
      </c>
      <c r="G28" s="15">
        <v>81</v>
      </c>
      <c r="H28" s="15">
        <v>54</v>
      </c>
      <c r="I28" s="95">
        <f t="shared" si="25"/>
        <v>183</v>
      </c>
      <c r="J28" s="95">
        <f t="shared" si="26"/>
        <v>318</v>
      </c>
      <c r="K28" s="95">
        <f t="shared" si="19"/>
        <v>652.20000000000005</v>
      </c>
      <c r="L28" s="95">
        <f t="shared" si="27"/>
        <v>61.026124755579694</v>
      </c>
      <c r="M28" s="94" t="s">
        <v>338</v>
      </c>
      <c r="O28" s="52"/>
      <c r="P28" s="228"/>
      <c r="Q28" s="242"/>
      <c r="R28" s="241"/>
      <c r="S28" s="228"/>
      <c r="T28" s="241"/>
      <c r="U28" s="241"/>
      <c r="V28" s="241"/>
      <c r="W28" s="228">
        <f t="shared" si="20"/>
        <v>0</v>
      </c>
      <c r="X28" s="228">
        <f t="shared" si="21"/>
        <v>0</v>
      </c>
      <c r="Y28" s="228">
        <f t="shared" si="22"/>
        <v>0</v>
      </c>
      <c r="Z28" s="228">
        <f t="shared" si="7"/>
        <v>100</v>
      </c>
      <c r="AA28" s="243"/>
      <c r="AB28" s="96" t="s">
        <v>660</v>
      </c>
    </row>
    <row r="29" spans="1:28" ht="20.100000000000001" customHeight="1">
      <c r="A29" s="94" t="s">
        <v>101</v>
      </c>
      <c r="B29" s="46">
        <v>198</v>
      </c>
      <c r="C29" s="15">
        <v>84</v>
      </c>
      <c r="D29" s="15">
        <v>83</v>
      </c>
      <c r="E29" s="15">
        <v>20</v>
      </c>
      <c r="F29" s="15">
        <v>40</v>
      </c>
      <c r="G29" s="15">
        <v>66</v>
      </c>
      <c r="H29" s="15">
        <v>60</v>
      </c>
      <c r="I29" s="95">
        <f>C29+D29+E29+F29</f>
        <v>227</v>
      </c>
      <c r="J29" s="95">
        <f>G29+H29+I29</f>
        <v>353</v>
      </c>
      <c r="K29" s="95">
        <f t="shared" si="19"/>
        <v>692.2</v>
      </c>
      <c r="L29" s="95">
        <f t="shared" si="27"/>
        <v>34.950149821712486</v>
      </c>
      <c r="M29" s="94" t="s">
        <v>338</v>
      </c>
      <c r="O29" s="229"/>
      <c r="P29" s="231"/>
      <c r="Q29" s="242"/>
      <c r="R29" s="241"/>
      <c r="S29" s="228"/>
      <c r="T29" s="241"/>
      <c r="U29" s="241"/>
      <c r="V29" s="241"/>
      <c r="W29" s="228">
        <f t="shared" si="20"/>
        <v>0</v>
      </c>
      <c r="X29" s="228">
        <f t="shared" si="21"/>
        <v>0</v>
      </c>
      <c r="Y29" s="228">
        <f t="shared" si="22"/>
        <v>0</v>
      </c>
      <c r="Z29" s="228">
        <f t="shared" si="7"/>
        <v>100</v>
      </c>
      <c r="AA29" s="243"/>
      <c r="AB29" s="96" t="s">
        <v>689</v>
      </c>
    </row>
    <row r="30" spans="1:28" ht="20.100000000000001" customHeight="1">
      <c r="A30" s="94" t="s">
        <v>102</v>
      </c>
      <c r="B30" s="46">
        <v>180</v>
      </c>
      <c r="C30" s="15">
        <v>78</v>
      </c>
      <c r="D30" s="15">
        <v>85</v>
      </c>
      <c r="E30" s="15">
        <v>16</v>
      </c>
      <c r="F30" s="15">
        <v>30</v>
      </c>
      <c r="G30" s="15">
        <v>77</v>
      </c>
      <c r="H30" s="15">
        <v>70</v>
      </c>
      <c r="I30" s="95">
        <f>SUM(C30:F30)</f>
        <v>209</v>
      </c>
      <c r="J30" s="95">
        <f>SUM(C30:H30)</f>
        <v>356</v>
      </c>
      <c r="K30" s="95">
        <f t="shared" si="19"/>
        <v>678.4</v>
      </c>
      <c r="L30" s="95">
        <f>NORMSDIST((C$6-K30)/L$6)*100</f>
        <v>43.775377938233376</v>
      </c>
      <c r="M30" s="94" t="s">
        <v>338</v>
      </c>
      <c r="O30" s="52"/>
      <c r="P30" s="228"/>
      <c r="Q30" s="242"/>
      <c r="R30" s="241"/>
      <c r="S30" s="228"/>
      <c r="T30" s="241"/>
      <c r="U30" s="241"/>
      <c r="V30" s="241"/>
      <c r="W30" s="228">
        <f t="shared" si="20"/>
        <v>0</v>
      </c>
      <c r="X30" s="228">
        <f t="shared" si="21"/>
        <v>0</v>
      </c>
      <c r="Y30" s="228">
        <f t="shared" si="22"/>
        <v>0</v>
      </c>
      <c r="Z30" s="228">
        <f t="shared" si="7"/>
        <v>100</v>
      </c>
      <c r="AA30" s="30" t="s">
        <v>338</v>
      </c>
    </row>
    <row r="31" spans="1:28" ht="20.100000000000001" customHeight="1">
      <c r="A31" s="345" t="s">
        <v>216</v>
      </c>
      <c r="B31" s="352">
        <v>180</v>
      </c>
      <c r="C31" s="348">
        <v>78</v>
      </c>
      <c r="D31" s="348">
        <v>76</v>
      </c>
      <c r="E31" s="348">
        <v>20</v>
      </c>
      <c r="F31" s="348">
        <v>52</v>
      </c>
      <c r="G31" s="348">
        <v>55</v>
      </c>
      <c r="H31" s="348">
        <v>68</v>
      </c>
      <c r="I31" s="95">
        <f>C31+D31+E31+F31</f>
        <v>226</v>
      </c>
      <c r="J31" s="95">
        <f>G31+H31+I31</f>
        <v>349</v>
      </c>
      <c r="K31" s="95">
        <f t="shared" si="19"/>
        <v>668.59999999999991</v>
      </c>
      <c r="L31" s="95">
        <f>NORMSDIST((C$6-K31)/L$6)*100</f>
        <v>50.265959550195483</v>
      </c>
      <c r="M31" s="94" t="s">
        <v>338</v>
      </c>
      <c r="O31" s="229"/>
      <c r="P31" s="231"/>
      <c r="Q31" s="242"/>
      <c r="R31" s="241"/>
      <c r="S31" s="228"/>
      <c r="T31" s="241"/>
      <c r="U31" s="241"/>
      <c r="V31" s="241"/>
      <c r="W31" s="232">
        <f>SUM(Q31,R31,T31)</f>
        <v>0</v>
      </c>
      <c r="X31" s="232">
        <f>SUM(Q31,R31,T31,U31,V31)</f>
        <v>0</v>
      </c>
      <c r="Y31" s="230">
        <f>FIXED(X31*1.4,0)+P31</f>
        <v>0</v>
      </c>
      <c r="Z31" s="228">
        <f t="shared" si="7"/>
        <v>100</v>
      </c>
      <c r="AA31" s="30" t="s">
        <v>345</v>
      </c>
    </row>
    <row r="32" spans="1:28" ht="20.100000000000001" customHeight="1">
      <c r="A32" s="94" t="s">
        <v>292</v>
      </c>
      <c r="B32" s="45">
        <v>221</v>
      </c>
      <c r="C32" s="45">
        <v>93</v>
      </c>
      <c r="D32" s="45">
        <v>72</v>
      </c>
      <c r="E32" s="45">
        <v>12</v>
      </c>
      <c r="F32" s="45">
        <v>44</v>
      </c>
      <c r="G32" s="45">
        <v>67</v>
      </c>
      <c r="H32" s="45">
        <v>75</v>
      </c>
      <c r="I32" s="95">
        <f>C32+D32+E32+F32</f>
        <v>221</v>
      </c>
      <c r="J32" s="95">
        <f>G32+H32+I32</f>
        <v>363</v>
      </c>
      <c r="K32" s="95">
        <f t="shared" si="19"/>
        <v>729.2</v>
      </c>
      <c r="L32" s="95">
        <f t="shared" ref="L32" si="28">NORMSDIST((C$6-K32)/L$6)*100</f>
        <v>15.785002912904151</v>
      </c>
      <c r="M32" s="94" t="s">
        <v>338</v>
      </c>
      <c r="O32" s="229"/>
      <c r="P32" s="231"/>
      <c r="Q32" s="233"/>
      <c r="R32" s="232"/>
      <c r="S32" s="228"/>
      <c r="T32" s="232"/>
      <c r="U32" s="232"/>
      <c r="V32" s="232"/>
      <c r="W32" s="24">
        <f>SUM(Q32,R32,T32)</f>
        <v>0</v>
      </c>
      <c r="X32" s="24">
        <f>SUM(Q32,R32,T32,U32,V32)</f>
        <v>0</v>
      </c>
      <c r="Y32" s="230">
        <f>FIXED(X32*1.4,0)+P32</f>
        <v>0</v>
      </c>
      <c r="Z32" s="228">
        <f t="shared" si="7"/>
        <v>100</v>
      </c>
      <c r="AA32" s="30" t="s">
        <v>338</v>
      </c>
    </row>
    <row r="33" spans="1:28" ht="20.100000000000001" customHeight="1">
      <c r="A33" s="89" t="s">
        <v>469</v>
      </c>
      <c r="B33" s="65">
        <v>193</v>
      </c>
      <c r="C33" s="170">
        <v>83</v>
      </c>
      <c r="D33" s="90">
        <v>85</v>
      </c>
      <c r="E33" s="90" t="s">
        <v>337</v>
      </c>
      <c r="F33" s="90">
        <v>62</v>
      </c>
      <c r="G33" s="90">
        <v>90</v>
      </c>
      <c r="H33" s="90">
        <v>84</v>
      </c>
      <c r="I33" s="91">
        <f>SUM(C33,D33,F33)</f>
        <v>230</v>
      </c>
      <c r="J33" s="91">
        <f>SUM(C33,D33,F33,G33,H33)</f>
        <v>404</v>
      </c>
      <c r="K33" s="93">
        <f>FIXED(J33*1.4,0)+B33</f>
        <v>759</v>
      </c>
      <c r="L33" s="90">
        <f t="shared" si="16"/>
        <v>6.6807201268858059</v>
      </c>
      <c r="M33" s="66" t="s">
        <v>338</v>
      </c>
      <c r="O33" s="556"/>
      <c r="P33" s="497"/>
      <c r="Q33" s="555"/>
      <c r="R33" s="494"/>
      <c r="S33" s="494"/>
      <c r="T33" s="494"/>
      <c r="U33" s="494"/>
      <c r="V33" s="494"/>
      <c r="W33" s="232">
        <f>SUM(Q33,R33,T33)</f>
        <v>0</v>
      </c>
      <c r="X33" s="232">
        <f>SUM(Q33,R33,T33,U33,V33)</f>
        <v>0</v>
      </c>
      <c r="Y33" s="496">
        <f>FIXED(X33*1.4,0)+P33</f>
        <v>0</v>
      </c>
      <c r="Z33" s="494">
        <f t="shared" si="7"/>
        <v>100</v>
      </c>
      <c r="AA33" s="30" t="s">
        <v>338</v>
      </c>
    </row>
    <row r="34" spans="1:2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47"/>
      <c r="M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47"/>
      <c r="AA34" s="19"/>
    </row>
    <row r="35" spans="1:28" ht="18.75" customHeight="1">
      <c r="A35" s="50" t="s">
        <v>690</v>
      </c>
      <c r="B35" s="19"/>
      <c r="C35" s="48" t="s">
        <v>595</v>
      </c>
      <c r="D35" s="19"/>
      <c r="E35" s="19"/>
      <c r="F35" s="19"/>
      <c r="G35" s="19"/>
      <c r="H35" s="19"/>
      <c r="I35" s="19"/>
      <c r="J35" s="49" t="s">
        <v>591</v>
      </c>
      <c r="K35" s="49" t="s">
        <v>592</v>
      </c>
      <c r="L35" s="19"/>
      <c r="M35" s="19"/>
      <c r="O35" s="50" t="s">
        <v>690</v>
      </c>
      <c r="P35" s="19"/>
      <c r="Q35" s="48" t="s">
        <v>595</v>
      </c>
      <c r="R35" s="19"/>
      <c r="S35" s="19"/>
      <c r="T35" s="19"/>
      <c r="U35" s="19"/>
      <c r="V35" s="19"/>
      <c r="W35" s="19"/>
      <c r="X35" s="49" t="s">
        <v>591</v>
      </c>
      <c r="Y35" s="49" t="s">
        <v>592</v>
      </c>
      <c r="Z35" s="19"/>
      <c r="AA35" s="19"/>
    </row>
    <row r="36" spans="1:28" ht="18.75" customHeight="1">
      <c r="A36" s="19"/>
      <c r="B36" s="50"/>
      <c r="C36" s="19"/>
      <c r="D36" s="19"/>
      <c r="E36" s="19"/>
      <c r="F36" s="19"/>
      <c r="G36" s="19"/>
      <c r="H36" s="19"/>
      <c r="I36" s="19"/>
      <c r="J36" s="85">
        <v>700</v>
      </c>
      <c r="K36" s="85">
        <v>690</v>
      </c>
      <c r="L36" s="19"/>
      <c r="M36" s="19"/>
      <c r="O36" s="19"/>
      <c r="P36" s="50"/>
      <c r="Q36" s="19"/>
      <c r="R36" s="19"/>
      <c r="S36" s="19"/>
      <c r="T36" s="19"/>
      <c r="U36" s="19"/>
      <c r="V36" s="19"/>
      <c r="W36" s="19"/>
      <c r="X36" s="85">
        <v>700</v>
      </c>
      <c r="Y36" s="85">
        <v>690</v>
      </c>
      <c r="Z36" s="19"/>
      <c r="AA36" s="19"/>
    </row>
    <row r="37" spans="1:28" ht="18.75" customHeight="1">
      <c r="A37" s="19"/>
      <c r="B37" s="50"/>
      <c r="C37" s="666" t="s">
        <v>644</v>
      </c>
      <c r="D37" s="667"/>
      <c r="E37" s="667"/>
      <c r="F37" s="667"/>
      <c r="G37" s="667"/>
      <c r="H37" s="668"/>
      <c r="I37" s="556" t="s">
        <v>571</v>
      </c>
      <c r="J37" s="556" t="s">
        <v>572</v>
      </c>
      <c r="K37" s="556" t="s">
        <v>643</v>
      </c>
      <c r="L37" s="556" t="s">
        <v>328</v>
      </c>
      <c r="M37" s="19"/>
      <c r="O37" s="19"/>
      <c r="P37" s="50"/>
      <c r="Q37" s="666" t="s">
        <v>644</v>
      </c>
      <c r="R37" s="667"/>
      <c r="S37" s="667"/>
      <c r="T37" s="667"/>
      <c r="U37" s="667"/>
      <c r="V37" s="668"/>
      <c r="W37" s="243" t="s">
        <v>571</v>
      </c>
      <c r="X37" s="243" t="s">
        <v>572</v>
      </c>
      <c r="Y37" s="243" t="s">
        <v>643</v>
      </c>
      <c r="Z37" s="243" t="s">
        <v>328</v>
      </c>
      <c r="AA37" s="19"/>
    </row>
    <row r="38" spans="1:28" ht="18.75" customHeight="1">
      <c r="A38" s="19"/>
      <c r="B38" s="50"/>
      <c r="C38" s="643">
        <v>696</v>
      </c>
      <c r="D38" s="644"/>
      <c r="E38" s="644"/>
      <c r="F38" s="644"/>
      <c r="G38" s="644"/>
      <c r="H38" s="645"/>
      <c r="I38" s="18">
        <v>1.53</v>
      </c>
      <c r="J38" s="18">
        <v>1.49</v>
      </c>
      <c r="K38" s="16">
        <f>(FIXED(1/J38,3))*100</f>
        <v>67.100000000000009</v>
      </c>
      <c r="L38" s="494">
        <v>60</v>
      </c>
      <c r="M38" s="19"/>
      <c r="O38" s="19"/>
      <c r="P38" s="50"/>
      <c r="Q38" s="643">
        <v>696</v>
      </c>
      <c r="R38" s="644"/>
      <c r="S38" s="644"/>
      <c r="T38" s="644"/>
      <c r="U38" s="644"/>
      <c r="V38" s="645"/>
      <c r="W38" s="18">
        <v>1.53</v>
      </c>
      <c r="X38" s="18">
        <v>1.49</v>
      </c>
      <c r="Y38" s="16">
        <f>(FIXED(1/X38,3))*100</f>
        <v>67.100000000000009</v>
      </c>
      <c r="Z38" s="228">
        <v>60</v>
      </c>
      <c r="AA38" s="19"/>
    </row>
    <row r="39" spans="1:28" ht="21.75" customHeight="1">
      <c r="A39" s="19"/>
      <c r="B39" s="19"/>
      <c r="C39" s="19"/>
      <c r="D39" s="19"/>
      <c r="E39" s="51" t="s">
        <v>78</v>
      </c>
      <c r="F39" s="51" t="s">
        <v>79</v>
      </c>
      <c r="G39" s="19"/>
      <c r="H39" s="19"/>
      <c r="I39" s="19"/>
      <c r="J39" s="19"/>
      <c r="K39" s="19"/>
      <c r="L39" s="19"/>
      <c r="M39" s="19"/>
      <c r="O39" s="19"/>
      <c r="P39" s="19"/>
      <c r="Q39" s="19"/>
      <c r="R39" s="19"/>
      <c r="S39" s="51" t="s">
        <v>78</v>
      </c>
      <c r="T39" s="51" t="s">
        <v>79</v>
      </c>
      <c r="U39" s="19"/>
      <c r="V39" s="19"/>
      <c r="W39" s="19"/>
      <c r="X39" s="19"/>
      <c r="Y39" s="19"/>
      <c r="Z39" s="19"/>
      <c r="AA39" s="19"/>
    </row>
    <row r="40" spans="1:28" ht="20.100000000000001" customHeight="1">
      <c r="A40" s="556" t="s">
        <v>80</v>
      </c>
      <c r="B40" s="556" t="s">
        <v>81</v>
      </c>
      <c r="C40" s="556" t="s">
        <v>82</v>
      </c>
      <c r="D40" s="556" t="s">
        <v>83</v>
      </c>
      <c r="E40" s="666" t="s">
        <v>84</v>
      </c>
      <c r="F40" s="668"/>
      <c r="G40" s="556" t="s">
        <v>85</v>
      </c>
      <c r="H40" s="556" t="s">
        <v>86</v>
      </c>
      <c r="I40" s="556" t="s">
        <v>87</v>
      </c>
      <c r="J40" s="556" t="s">
        <v>88</v>
      </c>
      <c r="K40" s="556" t="s">
        <v>318</v>
      </c>
      <c r="L40" s="556" t="s">
        <v>319</v>
      </c>
      <c r="M40" s="556" t="s">
        <v>645</v>
      </c>
      <c r="O40" s="243" t="s">
        <v>80</v>
      </c>
      <c r="P40" s="243" t="s">
        <v>81</v>
      </c>
      <c r="Q40" s="243" t="s">
        <v>82</v>
      </c>
      <c r="R40" s="243" t="s">
        <v>83</v>
      </c>
      <c r="S40" s="666" t="s">
        <v>84</v>
      </c>
      <c r="T40" s="668"/>
      <c r="U40" s="243" t="s">
        <v>85</v>
      </c>
      <c r="V40" s="243" t="s">
        <v>86</v>
      </c>
      <c r="W40" s="243" t="s">
        <v>87</v>
      </c>
      <c r="X40" s="243" t="s">
        <v>88</v>
      </c>
      <c r="Y40" s="243" t="s">
        <v>318</v>
      </c>
      <c r="Z40" s="243" t="s">
        <v>319</v>
      </c>
      <c r="AA40" s="243" t="s">
        <v>645</v>
      </c>
    </row>
    <row r="41" spans="1:28" ht="20.100000000000001" customHeight="1">
      <c r="A41" s="417" t="s">
        <v>986</v>
      </c>
      <c r="B41" s="422">
        <v>235</v>
      </c>
      <c r="C41" s="420">
        <v>69</v>
      </c>
      <c r="D41" s="420">
        <v>67</v>
      </c>
      <c r="E41" s="420">
        <v>16</v>
      </c>
      <c r="F41" s="420">
        <v>78</v>
      </c>
      <c r="G41" s="420">
        <v>47</v>
      </c>
      <c r="H41" s="420">
        <v>46</v>
      </c>
      <c r="I41" s="416">
        <f t="shared" ref="I41" si="29">SUM(C41:F41)</f>
        <v>230</v>
      </c>
      <c r="J41" s="416">
        <f t="shared" ref="J41" si="30">SUM(C41:H41)</f>
        <v>323</v>
      </c>
      <c r="K41" s="496">
        <f t="shared" ref="K41:K50" si="31">FIXED(J41*1.4,0)+B41</f>
        <v>687</v>
      </c>
      <c r="L41" s="494">
        <f t="shared" ref="L41:L50" si="32">NORMSDIST((C$38-K41)/L$38)*100</f>
        <v>55.961769237024249</v>
      </c>
      <c r="M41" s="617" t="s">
        <v>338</v>
      </c>
      <c r="N41" s="19"/>
      <c r="O41" s="52"/>
      <c r="P41" s="494"/>
      <c r="Q41" s="494"/>
      <c r="R41" s="494"/>
      <c r="S41" s="494"/>
      <c r="T41" s="494"/>
      <c r="U41" s="494"/>
      <c r="V41" s="264"/>
      <c r="W41" s="494">
        <f>SUM(Q41:T41)</f>
        <v>0</v>
      </c>
      <c r="X41" s="494">
        <f>SUM(Q41:V41)</f>
        <v>0</v>
      </c>
      <c r="Y41" s="496">
        <f>FIXED(X41*1.4,0)+P41</f>
        <v>0</v>
      </c>
      <c r="Z41" s="494">
        <f>NORMSDIST((Q$38-Y41)/Z$38)*100</f>
        <v>100</v>
      </c>
      <c r="AA41" s="556" t="s">
        <v>345</v>
      </c>
      <c r="AB41" s="435" t="s">
        <v>656</v>
      </c>
    </row>
    <row r="42" spans="1:28" ht="20.100000000000001" customHeight="1">
      <c r="A42" s="79" t="s">
        <v>1069</v>
      </c>
      <c r="B42" s="494">
        <v>203</v>
      </c>
      <c r="C42" s="103"/>
      <c r="D42" s="103"/>
      <c r="E42" s="103"/>
      <c r="F42" s="103"/>
      <c r="G42" s="103"/>
      <c r="H42" s="262"/>
      <c r="I42" s="103">
        <f>SUM(C42:F42)</f>
        <v>0</v>
      </c>
      <c r="J42" s="103">
        <f>SUM(C42:H42)</f>
        <v>0</v>
      </c>
      <c r="K42" s="496">
        <f t="shared" si="31"/>
        <v>203</v>
      </c>
      <c r="L42" s="494">
        <f t="shared" si="32"/>
        <v>99.999999999999986</v>
      </c>
      <c r="M42" s="556" t="s">
        <v>345</v>
      </c>
      <c r="N42" s="19"/>
      <c r="O42" s="495"/>
      <c r="P42" s="494"/>
      <c r="Q42" s="494"/>
      <c r="R42" s="494"/>
      <c r="S42" s="494"/>
      <c r="T42" s="494"/>
      <c r="U42" s="494"/>
      <c r="V42" s="494"/>
      <c r="W42" s="494">
        <f>SUM(Q42:T42)</f>
        <v>0</v>
      </c>
      <c r="X42" s="494">
        <f>SUM(Q42:V42)</f>
        <v>0</v>
      </c>
      <c r="Y42" s="496">
        <f>FIXED(X42*1.4,0)+P42</f>
        <v>0</v>
      </c>
      <c r="Z42" s="494">
        <f>NORMSDIST((Q$38-Y42)/Z$38)*100</f>
        <v>100</v>
      </c>
      <c r="AA42" s="556" t="s">
        <v>345</v>
      </c>
      <c r="AB42" s="435" t="s">
        <v>656</v>
      </c>
    </row>
    <row r="43" spans="1:28" ht="20.100000000000001" customHeight="1">
      <c r="A43" s="495" t="s">
        <v>903</v>
      </c>
      <c r="B43" s="494">
        <v>207</v>
      </c>
      <c r="C43" s="494">
        <v>90</v>
      </c>
      <c r="D43" s="103">
        <v>59</v>
      </c>
      <c r="E43" s="103">
        <v>16</v>
      </c>
      <c r="F43" s="103">
        <v>36</v>
      </c>
      <c r="G43" s="103">
        <v>47</v>
      </c>
      <c r="H43" s="262">
        <v>52</v>
      </c>
      <c r="I43" s="103">
        <f t="shared" ref="I43:I45" si="33">SUM(C43:F43)</f>
        <v>201</v>
      </c>
      <c r="J43" s="103">
        <f t="shared" ref="J43:J45" si="34">SUM(C43:H43)</f>
        <v>300</v>
      </c>
      <c r="K43" s="496">
        <f t="shared" si="31"/>
        <v>627</v>
      </c>
      <c r="L43" s="494">
        <f t="shared" si="32"/>
        <v>87.492806436284965</v>
      </c>
      <c r="M43" s="621" t="s">
        <v>345</v>
      </c>
      <c r="N43" s="19"/>
      <c r="O43" s="495"/>
      <c r="P43" s="497"/>
      <c r="Q43" s="496"/>
      <c r="R43" s="496"/>
      <c r="S43" s="496"/>
      <c r="T43" s="496"/>
      <c r="U43" s="496"/>
      <c r="V43" s="496"/>
      <c r="W43" s="259">
        <f>Q43+R43+S43+T43</f>
        <v>0</v>
      </c>
      <c r="X43" s="259">
        <f>W43+U43+V43</f>
        <v>0</v>
      </c>
      <c r="Y43" s="496">
        <f>FIXED(X43*1.4,0)+P43</f>
        <v>0</v>
      </c>
      <c r="Z43" s="494">
        <f>NORMSDIST((Q$38-Y43)/Z$38)*100</f>
        <v>100</v>
      </c>
      <c r="AA43" s="556" t="s">
        <v>338</v>
      </c>
      <c r="AB43" s="145"/>
    </row>
    <row r="44" spans="1:28" ht="20.100000000000001" customHeight="1">
      <c r="A44" s="495" t="s">
        <v>1070</v>
      </c>
      <c r="B44" s="494">
        <v>216</v>
      </c>
      <c r="C44" s="494">
        <v>68</v>
      </c>
      <c r="D44" s="103">
        <v>55</v>
      </c>
      <c r="E44" s="103">
        <v>20</v>
      </c>
      <c r="F44" s="103">
        <v>76</v>
      </c>
      <c r="G44" s="103">
        <v>24</v>
      </c>
      <c r="H44" s="103">
        <v>48</v>
      </c>
      <c r="I44" s="103">
        <f t="shared" si="33"/>
        <v>219</v>
      </c>
      <c r="J44" s="103">
        <f t="shared" si="34"/>
        <v>291</v>
      </c>
      <c r="K44" s="496">
        <f t="shared" si="31"/>
        <v>623</v>
      </c>
      <c r="L44" s="494">
        <f t="shared" si="32"/>
        <v>88.813446677415143</v>
      </c>
      <c r="M44" s="621" t="s">
        <v>345</v>
      </c>
      <c r="N44" s="19"/>
      <c r="O44" s="495"/>
      <c r="P44" s="497"/>
      <c r="Q44" s="496"/>
      <c r="R44" s="496"/>
      <c r="S44" s="496"/>
      <c r="T44" s="496"/>
      <c r="U44" s="496"/>
      <c r="V44" s="496"/>
      <c r="W44" s="259">
        <f>Q44+R44+S44+T44</f>
        <v>0</v>
      </c>
      <c r="X44" s="259">
        <f>W44+U44+V44</f>
        <v>0</v>
      </c>
      <c r="Y44" s="496">
        <f>FIXED(X44*1.4,0)+P44</f>
        <v>0</v>
      </c>
      <c r="Z44" s="494">
        <f>NORMSDIST((Q$38-Y44)/Z$38)*100</f>
        <v>100</v>
      </c>
      <c r="AA44" s="556" t="s">
        <v>338</v>
      </c>
    </row>
    <row r="45" spans="1:28" ht="20.100000000000001" customHeight="1">
      <c r="A45" s="495" t="s">
        <v>909</v>
      </c>
      <c r="B45" s="494">
        <v>203</v>
      </c>
      <c r="C45" s="494">
        <v>71</v>
      </c>
      <c r="D45" s="103">
        <v>74</v>
      </c>
      <c r="E45" s="103">
        <v>12</v>
      </c>
      <c r="F45" s="103">
        <v>48</v>
      </c>
      <c r="G45" s="103">
        <v>53</v>
      </c>
      <c r="H45" s="103">
        <v>44</v>
      </c>
      <c r="I45" s="103">
        <f t="shared" si="33"/>
        <v>205</v>
      </c>
      <c r="J45" s="103">
        <f t="shared" si="34"/>
        <v>302</v>
      </c>
      <c r="K45" s="496">
        <f t="shared" ref="K45:K46" si="35">FIXED(J45*1.4,0)+B45</f>
        <v>626</v>
      </c>
      <c r="L45" s="494">
        <f t="shared" ref="L45:L46" si="36">NORMSDIST((C$38-K45)/L$38)*100</f>
        <v>87.832749542561885</v>
      </c>
      <c r="M45" s="621" t="s">
        <v>345</v>
      </c>
      <c r="N45" s="19"/>
      <c r="O45" s="495"/>
      <c r="P45" s="497"/>
      <c r="Q45" s="496"/>
      <c r="R45" s="496"/>
      <c r="S45" s="496"/>
      <c r="T45" s="496"/>
      <c r="U45" s="496"/>
      <c r="V45" s="496"/>
      <c r="W45" s="259">
        <f>Q45+R45+S45+T45</f>
        <v>0</v>
      </c>
      <c r="X45" s="259">
        <f>W45+U45+V45</f>
        <v>0</v>
      </c>
      <c r="Y45" s="496">
        <f>FIXED(X45*1.4,0)+P45</f>
        <v>0</v>
      </c>
      <c r="Z45" s="494">
        <f>NORMSDIST((Q$38-Y45)/Z$38)*100</f>
        <v>100</v>
      </c>
      <c r="AA45" s="621" t="s">
        <v>338</v>
      </c>
      <c r="AB45" s="145"/>
    </row>
    <row r="46" spans="1:28" ht="20.100000000000001" customHeight="1">
      <c r="A46" s="495"/>
      <c r="B46" s="497"/>
      <c r="C46" s="496"/>
      <c r="D46" s="496"/>
      <c r="E46" s="496"/>
      <c r="F46" s="496"/>
      <c r="G46" s="496"/>
      <c r="H46" s="496"/>
      <c r="I46" s="259">
        <f>C46+D46+E46+F46</f>
        <v>0</v>
      </c>
      <c r="J46" s="259">
        <f>I46+G46+H46</f>
        <v>0</v>
      </c>
      <c r="K46" s="496">
        <f t="shared" si="35"/>
        <v>0</v>
      </c>
      <c r="L46" s="494">
        <f t="shared" si="36"/>
        <v>100</v>
      </c>
      <c r="M46" s="621" t="s">
        <v>338</v>
      </c>
      <c r="N46" s="19"/>
      <c r="O46" s="495"/>
      <c r="P46" s="497"/>
      <c r="Q46" s="496"/>
      <c r="R46" s="496"/>
      <c r="S46" s="496"/>
      <c r="T46" s="496"/>
      <c r="U46" s="496"/>
      <c r="V46" s="496"/>
      <c r="W46" s="259">
        <f>Q46+R46+S46+T46</f>
        <v>0</v>
      </c>
      <c r="X46" s="259">
        <f>W46+U46+V46</f>
        <v>0</v>
      </c>
      <c r="Y46" s="496">
        <f>FIXED(X46*1.4,0)+P46</f>
        <v>0</v>
      </c>
      <c r="Z46" s="494">
        <f>NORMSDIST((Q$38-Y46)/Z$38)*100</f>
        <v>100</v>
      </c>
      <c r="AA46" s="621" t="s">
        <v>338</v>
      </c>
    </row>
    <row r="47" spans="1:28" ht="20.100000000000001" customHeight="1">
      <c r="A47" s="67" t="s">
        <v>61</v>
      </c>
      <c r="B47" s="95">
        <v>221</v>
      </c>
      <c r="C47" s="95">
        <v>62</v>
      </c>
      <c r="D47" s="95">
        <v>73</v>
      </c>
      <c r="E47" s="95">
        <v>12</v>
      </c>
      <c r="F47" s="95">
        <v>56</v>
      </c>
      <c r="G47" s="95">
        <v>60</v>
      </c>
      <c r="H47" s="344">
        <v>36</v>
      </c>
      <c r="I47" s="95">
        <f>SUM(C47:F47)</f>
        <v>203</v>
      </c>
      <c r="J47" s="95">
        <f>SUM(C47:H47)</f>
        <v>299</v>
      </c>
      <c r="K47" s="15">
        <f t="shared" si="31"/>
        <v>640</v>
      </c>
      <c r="L47" s="95">
        <f t="shared" si="32"/>
        <v>82.467605514777048</v>
      </c>
      <c r="M47" s="94" t="s">
        <v>345</v>
      </c>
      <c r="O47" s="495"/>
      <c r="P47" s="497"/>
      <c r="Q47" s="496"/>
      <c r="R47" s="496"/>
      <c r="S47" s="496"/>
      <c r="T47" s="496"/>
      <c r="U47" s="496"/>
      <c r="V47" s="496"/>
      <c r="W47" s="494">
        <f>SUM(Q47:T47)</f>
        <v>0</v>
      </c>
      <c r="X47" s="494">
        <f>SUM(Q47:V47)</f>
        <v>0</v>
      </c>
      <c r="Y47" s="494">
        <f t="shared" ref="Y47:Y55" si="37">SUM(X47*1.4+P47)</f>
        <v>0</v>
      </c>
      <c r="Z47" s="494">
        <f t="shared" ref="Z47:Z56" si="38">NORMSDIST((Q$38-Y47)/Z$38)*100</f>
        <v>100</v>
      </c>
      <c r="AA47" s="556" t="s">
        <v>338</v>
      </c>
      <c r="AB47" s="272"/>
    </row>
    <row r="48" spans="1:28" ht="20.100000000000001" customHeight="1">
      <c r="A48" s="34" t="s">
        <v>62</v>
      </c>
      <c r="B48" s="95">
        <v>203</v>
      </c>
      <c r="C48" s="95">
        <v>69</v>
      </c>
      <c r="D48" s="95">
        <v>57</v>
      </c>
      <c r="E48" s="95">
        <v>12</v>
      </c>
      <c r="F48" s="95">
        <v>44</v>
      </c>
      <c r="G48" s="95">
        <v>45</v>
      </c>
      <c r="H48" s="95">
        <v>52</v>
      </c>
      <c r="I48" s="95">
        <f>SUM(C48:F48)</f>
        <v>182</v>
      </c>
      <c r="J48" s="95">
        <f>SUM(C48:H48)</f>
        <v>279</v>
      </c>
      <c r="K48" s="15">
        <f t="shared" si="31"/>
        <v>594</v>
      </c>
      <c r="L48" s="95">
        <f t="shared" si="32"/>
        <v>95.543453724145706</v>
      </c>
      <c r="M48" s="94" t="s">
        <v>345</v>
      </c>
      <c r="O48" s="255"/>
      <c r="P48" s="258"/>
      <c r="Q48" s="259"/>
      <c r="R48" s="259"/>
      <c r="S48" s="259"/>
      <c r="T48" s="259"/>
      <c r="U48" s="259"/>
      <c r="V48" s="259"/>
      <c r="W48" s="494">
        <f t="shared" ref="W48:W55" si="39">SUM(Q48:T48)</f>
        <v>0</v>
      </c>
      <c r="X48" s="494">
        <f t="shared" ref="X48:X55" si="40">SUM(Q48:V48)</f>
        <v>0</v>
      </c>
      <c r="Y48" s="494">
        <f t="shared" si="37"/>
        <v>0</v>
      </c>
      <c r="Z48" s="494">
        <f t="shared" si="38"/>
        <v>100</v>
      </c>
      <c r="AA48" s="556" t="s">
        <v>345</v>
      </c>
      <c r="AB48" s="23" t="s">
        <v>111</v>
      </c>
    </row>
    <row r="49" spans="1:28" ht="20.100000000000001" customHeight="1">
      <c r="A49" s="34" t="s">
        <v>127</v>
      </c>
      <c r="B49" s="46">
        <v>207</v>
      </c>
      <c r="C49" s="15">
        <v>82</v>
      </c>
      <c r="D49" s="15">
        <v>70</v>
      </c>
      <c r="E49" s="15">
        <v>16</v>
      </c>
      <c r="F49" s="15">
        <v>76</v>
      </c>
      <c r="G49" s="15">
        <v>61</v>
      </c>
      <c r="H49" s="15">
        <v>60</v>
      </c>
      <c r="I49" s="348">
        <f>C49+D49+E49+F49</f>
        <v>244</v>
      </c>
      <c r="J49" s="348">
        <f>I49+G49+H49</f>
        <v>365</v>
      </c>
      <c r="K49" s="15">
        <f t="shared" si="31"/>
        <v>718</v>
      </c>
      <c r="L49" s="95">
        <f t="shared" si="32"/>
        <v>35.693383673749857</v>
      </c>
      <c r="M49" s="94" t="s">
        <v>338</v>
      </c>
      <c r="O49" s="556"/>
      <c r="P49" s="241"/>
      <c r="Q49" s="494"/>
      <c r="R49" s="494"/>
      <c r="S49" s="494"/>
      <c r="T49" s="494"/>
      <c r="U49" s="494"/>
      <c r="V49" s="494"/>
      <c r="W49" s="494">
        <f t="shared" si="39"/>
        <v>0</v>
      </c>
      <c r="X49" s="494">
        <f t="shared" si="40"/>
        <v>0</v>
      </c>
      <c r="Y49" s="494">
        <f t="shared" si="37"/>
        <v>0</v>
      </c>
      <c r="Z49" s="494">
        <f t="shared" si="38"/>
        <v>100</v>
      </c>
      <c r="AA49" s="556" t="s">
        <v>338</v>
      </c>
      <c r="AB49" s="109"/>
    </row>
    <row r="50" spans="1:28" ht="20.100000000000001" customHeight="1">
      <c r="A50" s="34" t="s">
        <v>103</v>
      </c>
      <c r="B50" s="46">
        <v>240</v>
      </c>
      <c r="C50" s="15">
        <v>63</v>
      </c>
      <c r="D50" s="15">
        <v>68</v>
      </c>
      <c r="E50" s="15">
        <v>20</v>
      </c>
      <c r="F50" s="15">
        <v>68</v>
      </c>
      <c r="G50" s="15">
        <v>61</v>
      </c>
      <c r="H50" s="15">
        <v>60</v>
      </c>
      <c r="I50" s="348">
        <f>C50+D50+E50+F50</f>
        <v>219</v>
      </c>
      <c r="J50" s="348">
        <f>I50+G50+H50</f>
        <v>340</v>
      </c>
      <c r="K50" s="15">
        <f t="shared" si="31"/>
        <v>716</v>
      </c>
      <c r="L50" s="95">
        <f t="shared" si="32"/>
        <v>36.944134018176364</v>
      </c>
      <c r="M50" s="94" t="s">
        <v>338</v>
      </c>
      <c r="O50" s="556"/>
      <c r="P50" s="241"/>
      <c r="Q50" s="494"/>
      <c r="R50" s="494"/>
      <c r="S50" s="494"/>
      <c r="T50" s="494"/>
      <c r="U50" s="494"/>
      <c r="V50" s="494"/>
      <c r="W50" s="494">
        <f t="shared" si="39"/>
        <v>0</v>
      </c>
      <c r="X50" s="494">
        <f t="shared" si="40"/>
        <v>0</v>
      </c>
      <c r="Y50" s="494">
        <f t="shared" si="37"/>
        <v>0</v>
      </c>
      <c r="Z50" s="494">
        <f t="shared" si="38"/>
        <v>100</v>
      </c>
      <c r="AA50" s="556" t="s">
        <v>338</v>
      </c>
      <c r="AB50" s="109"/>
    </row>
    <row r="51" spans="1:28" ht="20.100000000000001" customHeight="1">
      <c r="A51" s="34" t="s">
        <v>104</v>
      </c>
      <c r="B51" s="46">
        <v>235</v>
      </c>
      <c r="C51" s="15">
        <v>96</v>
      </c>
      <c r="D51" s="15">
        <v>58</v>
      </c>
      <c r="E51" s="15">
        <v>12</v>
      </c>
      <c r="F51" s="15">
        <v>56</v>
      </c>
      <c r="G51" s="15">
        <v>75</v>
      </c>
      <c r="H51" s="15">
        <v>58</v>
      </c>
      <c r="I51" s="95">
        <f>SUM(C51:F51)</f>
        <v>222</v>
      </c>
      <c r="J51" s="95">
        <f>SUM(C51:H51)</f>
        <v>355</v>
      </c>
      <c r="K51" s="95">
        <f t="shared" ref="K51:K58" si="41">SUM(J51*1.4+B51)</f>
        <v>732</v>
      </c>
      <c r="L51" s="95">
        <f t="shared" ref="L51:L58" si="42">NORMSDIST((C$38-K51)/L$38)*100</f>
        <v>27.425311775007355</v>
      </c>
      <c r="M51" s="94" t="s">
        <v>338</v>
      </c>
      <c r="O51" s="556"/>
      <c r="P51" s="241"/>
      <c r="Q51" s="241"/>
      <c r="R51" s="241"/>
      <c r="S51" s="241"/>
      <c r="T51" s="241"/>
      <c r="U51" s="241"/>
      <c r="V51" s="241"/>
      <c r="W51" s="494">
        <f t="shared" si="39"/>
        <v>0</v>
      </c>
      <c r="X51" s="494">
        <f t="shared" si="40"/>
        <v>0</v>
      </c>
      <c r="Y51" s="494">
        <f t="shared" si="37"/>
        <v>0</v>
      </c>
      <c r="Z51" s="494">
        <f t="shared" si="38"/>
        <v>100</v>
      </c>
      <c r="AA51" s="556" t="s">
        <v>345</v>
      </c>
      <c r="AB51" s="23" t="s">
        <v>111</v>
      </c>
    </row>
    <row r="52" spans="1:28" ht="20.100000000000001" customHeight="1">
      <c r="A52" s="345" t="s">
        <v>218</v>
      </c>
      <c r="B52" s="352">
        <v>184</v>
      </c>
      <c r="C52" s="348">
        <v>77</v>
      </c>
      <c r="D52" s="348">
        <v>63</v>
      </c>
      <c r="E52" s="348">
        <v>12</v>
      </c>
      <c r="F52" s="348">
        <v>44</v>
      </c>
      <c r="G52" s="348">
        <v>50</v>
      </c>
      <c r="H52" s="348">
        <v>56</v>
      </c>
      <c r="I52" s="95">
        <f t="shared" ref="I52:I58" si="43">SUM(C52:F52)</f>
        <v>196</v>
      </c>
      <c r="J52" s="95">
        <f t="shared" ref="J52:J58" si="44">SUM(C52:H52)</f>
        <v>302</v>
      </c>
      <c r="K52" s="95">
        <f t="shared" si="41"/>
        <v>606.79999999999995</v>
      </c>
      <c r="L52" s="95">
        <f t="shared" si="42"/>
        <v>93.144856467788955</v>
      </c>
      <c r="M52" s="94" t="s">
        <v>345</v>
      </c>
      <c r="O52" s="546"/>
      <c r="P52" s="258"/>
      <c r="Q52" s="547"/>
      <c r="R52" s="494"/>
      <c r="S52" s="494"/>
      <c r="T52" s="494"/>
      <c r="U52" s="494"/>
      <c r="V52" s="494"/>
      <c r="W52" s="494">
        <f t="shared" si="39"/>
        <v>0</v>
      </c>
      <c r="X52" s="494">
        <f t="shared" si="40"/>
        <v>0</v>
      </c>
      <c r="Y52" s="494">
        <f t="shared" si="37"/>
        <v>0</v>
      </c>
      <c r="Z52" s="494">
        <f t="shared" si="38"/>
        <v>100</v>
      </c>
      <c r="AA52" s="556" t="s">
        <v>345</v>
      </c>
      <c r="AB52" s="23" t="s">
        <v>111</v>
      </c>
    </row>
    <row r="53" spans="1:28" ht="20.100000000000001" customHeight="1">
      <c r="A53" s="94" t="s">
        <v>297</v>
      </c>
      <c r="B53" s="45">
        <v>216</v>
      </c>
      <c r="C53" s="95">
        <v>82</v>
      </c>
      <c r="D53" s="95">
        <v>60</v>
      </c>
      <c r="E53" s="95">
        <v>16</v>
      </c>
      <c r="F53" s="95">
        <v>62</v>
      </c>
      <c r="G53" s="95">
        <v>73</v>
      </c>
      <c r="H53" s="95">
        <v>62</v>
      </c>
      <c r="I53" s="95">
        <f t="shared" si="43"/>
        <v>220</v>
      </c>
      <c r="J53" s="95">
        <f t="shared" si="44"/>
        <v>355</v>
      </c>
      <c r="K53" s="95">
        <f t="shared" si="41"/>
        <v>713</v>
      </c>
      <c r="L53" s="95">
        <f t="shared" si="42"/>
        <v>38.846066370526614</v>
      </c>
      <c r="M53" s="94" t="s">
        <v>338</v>
      </c>
      <c r="O53" s="52"/>
      <c r="P53" s="494"/>
      <c r="Q53" s="494"/>
      <c r="R53" s="494"/>
      <c r="S53" s="494"/>
      <c r="T53" s="494"/>
      <c r="U53" s="494"/>
      <c r="V53" s="494"/>
      <c r="W53" s="494">
        <f t="shared" si="39"/>
        <v>0</v>
      </c>
      <c r="X53" s="494">
        <f t="shared" si="40"/>
        <v>0</v>
      </c>
      <c r="Y53" s="494">
        <f t="shared" si="37"/>
        <v>0</v>
      </c>
      <c r="Z53" s="494">
        <f t="shared" si="38"/>
        <v>100</v>
      </c>
      <c r="AA53" s="556" t="s">
        <v>338</v>
      </c>
      <c r="AB53" s="96"/>
    </row>
    <row r="54" spans="1:28" ht="20.100000000000001" customHeight="1">
      <c r="A54" s="94" t="s">
        <v>298</v>
      </c>
      <c r="B54" s="45">
        <v>230</v>
      </c>
      <c r="C54" s="95">
        <v>85</v>
      </c>
      <c r="D54" s="95">
        <v>56</v>
      </c>
      <c r="E54" s="95">
        <v>12</v>
      </c>
      <c r="F54" s="95">
        <v>44</v>
      </c>
      <c r="G54" s="95">
        <v>60</v>
      </c>
      <c r="H54" s="95">
        <v>75</v>
      </c>
      <c r="I54" s="95">
        <f t="shared" si="43"/>
        <v>197</v>
      </c>
      <c r="J54" s="95">
        <f t="shared" si="44"/>
        <v>332</v>
      </c>
      <c r="K54" s="95">
        <f t="shared" si="41"/>
        <v>694.8</v>
      </c>
      <c r="L54" s="95">
        <f t="shared" si="42"/>
        <v>50.797831371690229</v>
      </c>
      <c r="M54" s="94" t="s">
        <v>338</v>
      </c>
      <c r="O54" s="52"/>
      <c r="P54" s="494"/>
      <c r="Q54" s="494"/>
      <c r="R54" s="494"/>
      <c r="S54" s="494"/>
      <c r="T54" s="494"/>
      <c r="U54" s="494"/>
      <c r="V54" s="264"/>
      <c r="W54" s="494">
        <f t="shared" si="39"/>
        <v>0</v>
      </c>
      <c r="X54" s="494">
        <f t="shared" si="40"/>
        <v>0</v>
      </c>
      <c r="Y54" s="494">
        <f t="shared" si="37"/>
        <v>0</v>
      </c>
      <c r="Z54" s="494">
        <f t="shared" si="38"/>
        <v>100</v>
      </c>
      <c r="AA54" s="556" t="s">
        <v>345</v>
      </c>
      <c r="AB54" s="435" t="s">
        <v>656</v>
      </c>
    </row>
    <row r="55" spans="1:28" ht="20.100000000000001" customHeight="1">
      <c r="A55" s="94" t="s">
        <v>300</v>
      </c>
      <c r="B55" s="45">
        <v>198</v>
      </c>
      <c r="C55" s="45">
        <v>74</v>
      </c>
      <c r="D55" s="45">
        <v>50</v>
      </c>
      <c r="E55" s="45">
        <v>8</v>
      </c>
      <c r="F55" s="45">
        <v>40</v>
      </c>
      <c r="G55" s="45">
        <v>53</v>
      </c>
      <c r="H55" s="45">
        <v>74</v>
      </c>
      <c r="I55" s="95">
        <f t="shared" si="43"/>
        <v>172</v>
      </c>
      <c r="J55" s="95">
        <f t="shared" si="44"/>
        <v>299</v>
      </c>
      <c r="K55" s="95">
        <f t="shared" si="41"/>
        <v>616.59999999999991</v>
      </c>
      <c r="L55" s="95">
        <f t="shared" si="42"/>
        <v>90.713772437380953</v>
      </c>
      <c r="M55" s="94" t="s">
        <v>345</v>
      </c>
      <c r="O55" s="52"/>
      <c r="P55" s="494"/>
      <c r="Q55" s="494"/>
      <c r="R55" s="494"/>
      <c r="S55" s="494"/>
      <c r="T55" s="494"/>
      <c r="U55" s="494"/>
      <c r="V55" s="494"/>
      <c r="W55" s="494">
        <f t="shared" si="39"/>
        <v>0</v>
      </c>
      <c r="X55" s="494">
        <f t="shared" si="40"/>
        <v>0</v>
      </c>
      <c r="Y55" s="494">
        <f t="shared" si="37"/>
        <v>0</v>
      </c>
      <c r="Z55" s="494">
        <f t="shared" si="38"/>
        <v>100</v>
      </c>
      <c r="AA55" s="556"/>
      <c r="AB55" s="96"/>
    </row>
    <row r="56" spans="1:28" ht="20.100000000000001" customHeight="1">
      <c r="A56" s="349" t="s">
        <v>264</v>
      </c>
      <c r="B56" s="352">
        <v>216</v>
      </c>
      <c r="C56" s="545">
        <v>70</v>
      </c>
      <c r="D56" s="95">
        <v>65</v>
      </c>
      <c r="E56" s="95">
        <v>12</v>
      </c>
      <c r="F56" s="95">
        <v>44</v>
      </c>
      <c r="G56" s="95">
        <v>45</v>
      </c>
      <c r="H56" s="95">
        <v>44</v>
      </c>
      <c r="I56" s="95">
        <f t="shared" si="43"/>
        <v>191</v>
      </c>
      <c r="J56" s="95">
        <f t="shared" si="44"/>
        <v>280</v>
      </c>
      <c r="K56" s="95">
        <f t="shared" si="41"/>
        <v>608</v>
      </c>
      <c r="L56" s="95">
        <f t="shared" si="42"/>
        <v>92.876662258601399</v>
      </c>
      <c r="M56" s="94" t="s">
        <v>345</v>
      </c>
      <c r="O56" s="52"/>
      <c r="P56" s="494"/>
      <c r="Q56" s="494"/>
      <c r="R56" s="494"/>
      <c r="S56" s="494"/>
      <c r="T56" s="494"/>
      <c r="U56" s="494"/>
      <c r="V56" s="494"/>
      <c r="W56" s="494">
        <f>SUM(Q56:T56)</f>
        <v>0</v>
      </c>
      <c r="X56" s="494">
        <f>SUM(Q56:V56)</f>
        <v>0</v>
      </c>
      <c r="Y56" s="496">
        <f>FIXED(X56*1.4,0)+P56</f>
        <v>0</v>
      </c>
      <c r="Z56" s="494">
        <f t="shared" si="38"/>
        <v>100</v>
      </c>
      <c r="AA56" s="556"/>
    </row>
    <row r="57" spans="1:28" ht="20.100000000000001" customHeight="1">
      <c r="A57" s="67" t="s">
        <v>52</v>
      </c>
      <c r="B57" s="95">
        <v>230</v>
      </c>
      <c r="C57" s="95">
        <v>96</v>
      </c>
      <c r="D57" s="95">
        <v>62</v>
      </c>
      <c r="E57" s="95">
        <v>12</v>
      </c>
      <c r="F57" s="95">
        <v>40</v>
      </c>
      <c r="G57" s="95">
        <v>52</v>
      </c>
      <c r="H57" s="95">
        <v>64</v>
      </c>
      <c r="I57" s="95">
        <f t="shared" si="43"/>
        <v>210</v>
      </c>
      <c r="J57" s="95">
        <f t="shared" si="44"/>
        <v>326</v>
      </c>
      <c r="K57" s="95">
        <f t="shared" si="41"/>
        <v>686.4</v>
      </c>
      <c r="L57" s="95">
        <f t="shared" si="42"/>
        <v>56.355946289143297</v>
      </c>
      <c r="M57" s="94" t="s">
        <v>338</v>
      </c>
      <c r="O57" s="52"/>
      <c r="P57" s="106"/>
      <c r="Q57" s="233"/>
      <c r="R57" s="232"/>
      <c r="S57" s="494"/>
      <c r="T57" s="232"/>
      <c r="U57" s="232"/>
      <c r="V57" s="232"/>
      <c r="W57" s="232">
        <f>SUM(Q57,R57,T57)</f>
        <v>0</v>
      </c>
      <c r="X57" s="232">
        <f>SUM(Q57,R57,T57,U57,V57)</f>
        <v>0</v>
      </c>
      <c r="Y57" s="494">
        <f>SUM(X57*1.4+P57)</f>
        <v>0</v>
      </c>
      <c r="Z57" s="494">
        <f>NORMSDIST((Q$38-Y57)/Z$38)*100</f>
        <v>100</v>
      </c>
      <c r="AA57" s="30"/>
    </row>
    <row r="58" spans="1:28" ht="20.100000000000001" customHeight="1">
      <c r="A58" s="67" t="s">
        <v>50</v>
      </c>
      <c r="B58" s="95">
        <v>216</v>
      </c>
      <c r="C58" s="95">
        <v>71</v>
      </c>
      <c r="D58" s="95">
        <v>64</v>
      </c>
      <c r="E58" s="95">
        <v>16</v>
      </c>
      <c r="F58" s="95">
        <v>60</v>
      </c>
      <c r="G58" s="95">
        <v>42</v>
      </c>
      <c r="H58" s="344">
        <v>56</v>
      </c>
      <c r="I58" s="95">
        <f t="shared" si="43"/>
        <v>211</v>
      </c>
      <c r="J58" s="95">
        <f t="shared" si="44"/>
        <v>309</v>
      </c>
      <c r="K58" s="95">
        <f t="shared" si="41"/>
        <v>648.59999999999991</v>
      </c>
      <c r="L58" s="95">
        <f t="shared" si="42"/>
        <v>78.523611583636324</v>
      </c>
      <c r="M58" s="94" t="s">
        <v>345</v>
      </c>
      <c r="O58" s="495"/>
      <c r="P58" s="494"/>
      <c r="Q58" s="242"/>
      <c r="R58" s="241"/>
      <c r="S58" s="494"/>
      <c r="T58" s="241"/>
      <c r="U58" s="241"/>
      <c r="V58" s="241"/>
      <c r="W58" s="232">
        <f>SUM(Q58,R58,T58)</f>
        <v>0</v>
      </c>
      <c r="X58" s="232">
        <f>SUM(Q58,R58,T58,U58,V58)</f>
        <v>0</v>
      </c>
      <c r="Y58" s="496">
        <f>FIXED(X58*1.4,0)+P58</f>
        <v>0</v>
      </c>
      <c r="Z58" s="494">
        <f>NORMSDIST((Q$38-Y58)/Z$38)*100</f>
        <v>100</v>
      </c>
      <c r="AA58" s="30" t="s">
        <v>345</v>
      </c>
    </row>
    <row r="59" spans="1:28" ht="20.100000000000001" customHeight="1">
      <c r="A59" s="89" t="s">
        <v>478</v>
      </c>
      <c r="B59" s="65">
        <v>263</v>
      </c>
      <c r="C59" s="65">
        <v>77</v>
      </c>
      <c r="D59" s="93">
        <v>67</v>
      </c>
      <c r="E59" s="90" t="s">
        <v>337</v>
      </c>
      <c r="F59" s="93">
        <v>70</v>
      </c>
      <c r="G59" s="93">
        <v>63</v>
      </c>
      <c r="H59" s="93">
        <v>56</v>
      </c>
      <c r="I59" s="91">
        <f>SUM(C59,D59,F59)</f>
        <v>214</v>
      </c>
      <c r="J59" s="91">
        <f>SUM(C59,D59,F59,G59,H59)</f>
        <v>333</v>
      </c>
      <c r="K59" s="93">
        <f>FIXED(J59*1.4,0)+B59</f>
        <v>729</v>
      </c>
      <c r="L59" s="90">
        <f>NORMSDIST((C$38-K59)/L$38)*100</f>
        <v>29.115968678834637</v>
      </c>
      <c r="M59" s="66" t="s">
        <v>338</v>
      </c>
      <c r="O59" s="556"/>
      <c r="P59" s="497"/>
      <c r="Q59" s="497"/>
      <c r="R59" s="496"/>
      <c r="S59" s="494"/>
      <c r="T59" s="496"/>
      <c r="U59" s="496"/>
      <c r="V59" s="496"/>
      <c r="W59" s="232">
        <f>SUM(Q59,R59,T59)</f>
        <v>0</v>
      </c>
      <c r="X59" s="232">
        <f>SUM(Q59,R59,T59,U59,V59)</f>
        <v>0</v>
      </c>
      <c r="Y59" s="496">
        <f>FIXED(X59*1.4,0)+P59</f>
        <v>0</v>
      </c>
      <c r="Z59" s="494">
        <f>NORMSDIST((Q$38-Y59)/Z$38)*100</f>
        <v>100</v>
      </c>
      <c r="AA59" s="30" t="s">
        <v>338</v>
      </c>
    </row>
    <row r="60" spans="1:28" ht="20.100000000000001" customHeight="1">
      <c r="B60" s="391"/>
      <c r="L60" s="391"/>
      <c r="P60" s="391"/>
      <c r="Z60" s="391"/>
    </row>
    <row r="61" spans="1:28" ht="20.100000000000001" customHeight="1">
      <c r="B61" s="391"/>
      <c r="L61" s="391"/>
      <c r="P61" s="391"/>
      <c r="Z61" s="391"/>
    </row>
    <row r="66" spans="13:27">
      <c r="M66" s="7"/>
      <c r="AA66" s="7"/>
    </row>
    <row r="67" spans="13:27">
      <c r="M67" s="7"/>
      <c r="AA67" s="7"/>
    </row>
    <row r="76" spans="13:27">
      <c r="M76" s="7"/>
      <c r="AA76" s="7"/>
    </row>
  </sheetData>
  <mergeCells count="14">
    <mergeCell ref="O1:AA1"/>
    <mergeCell ref="Q5:V5"/>
    <mergeCell ref="Q6:V6"/>
    <mergeCell ref="A1:M1"/>
    <mergeCell ref="C5:H5"/>
    <mergeCell ref="C6:H6"/>
    <mergeCell ref="Q37:V37"/>
    <mergeCell ref="Q38:V38"/>
    <mergeCell ref="S40:T40"/>
    <mergeCell ref="S8:T8"/>
    <mergeCell ref="C38:H38"/>
    <mergeCell ref="C37:H37"/>
    <mergeCell ref="E8:F8"/>
    <mergeCell ref="E40:F40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22:X22 W41:X42 W47:X47 W48:X48 W49:X49 W9:X10 W50:X51 W52:X52 W53:X53 W54:X54 I9:J9 I21:J28 I41:J41 I48:J48 I51:J58 I12:J14 I42:J45 I47:J47" formulaRange="1"/>
    <ignoredError sqref="W12:X12 W15:X16 W14:X14 W13:X13 W18:X18 I29:J29 I30:J30 I46:J46" formula="1" formulaRange="1"/>
    <ignoredError sqref="W11:X11 W17:X17 I17:J17 I18:J18" formula="1"/>
  </ignoredErrors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9">
    <tabColor theme="6"/>
  </sheetPr>
  <dimension ref="A1:AB50"/>
  <sheetViews>
    <sheetView workbookViewId="0">
      <selection activeCell="B25" sqref="B25:H26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691</v>
      </c>
      <c r="C3" s="11" t="s">
        <v>595</v>
      </c>
      <c r="J3" s="20" t="s">
        <v>591</v>
      </c>
      <c r="K3" s="20" t="s">
        <v>592</v>
      </c>
      <c r="N3" s="5"/>
      <c r="O3" s="380" t="s">
        <v>691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5">
        <v>605</v>
      </c>
      <c r="K4" s="85">
        <v>610</v>
      </c>
      <c r="N4" s="5"/>
      <c r="P4" s="391"/>
      <c r="X4" s="85">
        <v>605</v>
      </c>
      <c r="Y4" s="85">
        <v>610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619</v>
      </c>
      <c r="D6" s="638"/>
      <c r="E6" s="638"/>
      <c r="F6" s="638"/>
      <c r="G6" s="638"/>
      <c r="H6" s="639"/>
      <c r="I6" s="18">
        <v>1.42</v>
      </c>
      <c r="J6" s="18">
        <v>1.24</v>
      </c>
      <c r="K6" s="16">
        <f>(FIXED(1/J6,3))*100</f>
        <v>80.600000000000009</v>
      </c>
      <c r="L6" s="103">
        <v>60</v>
      </c>
      <c r="N6" s="17"/>
      <c r="P6" s="391"/>
      <c r="Q6" s="637">
        <v>619</v>
      </c>
      <c r="R6" s="638"/>
      <c r="S6" s="638"/>
      <c r="T6" s="638"/>
      <c r="U6" s="638"/>
      <c r="V6" s="639"/>
      <c r="W6" s="18">
        <v>1.42</v>
      </c>
      <c r="X6" s="18">
        <v>1.24</v>
      </c>
      <c r="Y6" s="16">
        <f>(FIXED(1/X6,3))*100</f>
        <v>80.600000000000009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606" t="s">
        <v>1012</v>
      </c>
      <c r="B9" s="607">
        <v>221</v>
      </c>
      <c r="C9" s="607">
        <v>54</v>
      </c>
      <c r="D9" s="608">
        <v>57</v>
      </c>
      <c r="E9" s="608">
        <v>4</v>
      </c>
      <c r="F9" s="608">
        <v>41</v>
      </c>
      <c r="G9" s="608">
        <v>60</v>
      </c>
      <c r="H9" s="608">
        <v>40</v>
      </c>
      <c r="I9" s="609">
        <f>C9+D9+E9+F9</f>
        <v>156</v>
      </c>
      <c r="J9" s="609">
        <f>G9+H9+I9</f>
        <v>256</v>
      </c>
      <c r="K9" s="609">
        <f>SUM(J9*1.4+B9)</f>
        <v>579.4</v>
      </c>
      <c r="L9" s="609">
        <f>NORMSDIST((C$6-K9)/L$6)*100</f>
        <v>74.537308532866405</v>
      </c>
      <c r="M9" s="606" t="s">
        <v>338</v>
      </c>
      <c r="N9" s="19"/>
      <c r="O9" s="546"/>
      <c r="P9" s="258"/>
      <c r="Q9" s="547"/>
      <c r="R9" s="579"/>
      <c r="S9" s="547"/>
      <c r="T9" s="547"/>
      <c r="U9" s="547"/>
      <c r="V9" s="547"/>
      <c r="W9" s="494">
        <f>Q9+R9+S9+T9</f>
        <v>0</v>
      </c>
      <c r="X9" s="494">
        <f>U9+V9+W9</f>
        <v>0</v>
      </c>
      <c r="Y9" s="494">
        <f>SUM(X9*1.4+P9)</f>
        <v>0</v>
      </c>
      <c r="Z9" s="494">
        <f>NORMSDIST((Q$6-Y9)/Z$6)*100</f>
        <v>100</v>
      </c>
      <c r="AA9" s="568" t="s">
        <v>338</v>
      </c>
    </row>
    <row r="10" spans="1:27" ht="20.100000000000001" customHeight="1">
      <c r="A10" s="568"/>
      <c r="B10" s="494"/>
      <c r="C10" s="103"/>
      <c r="D10" s="3"/>
      <c r="E10" s="3"/>
      <c r="F10" s="3"/>
      <c r="G10" s="3"/>
      <c r="H10" s="3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2"/>
      <c r="O10" s="243"/>
      <c r="P10" s="228"/>
      <c r="Q10" s="103"/>
      <c r="R10" s="3"/>
      <c r="S10" s="3"/>
      <c r="T10" s="3"/>
      <c r="U10" s="3"/>
      <c r="V10" s="3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379"/>
    </row>
    <row r="11" spans="1:27" ht="20.100000000000001" customHeight="1">
      <c r="A11" s="1"/>
      <c r="B11" s="12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2"/>
      <c r="O11" s="1"/>
      <c r="P11" s="12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379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"/>
    </row>
    <row r="13" spans="1:27" ht="20.100000000000001" customHeight="1">
      <c r="A13" s="349" t="s">
        <v>266</v>
      </c>
      <c r="B13" s="352">
        <v>212</v>
      </c>
      <c r="C13" s="545">
        <v>65</v>
      </c>
      <c r="D13" s="576">
        <v>61</v>
      </c>
      <c r="E13" s="545">
        <v>16</v>
      </c>
      <c r="F13" s="545">
        <v>43</v>
      </c>
      <c r="G13" s="545">
        <v>50</v>
      </c>
      <c r="H13" s="545">
        <v>54</v>
      </c>
      <c r="I13" s="95">
        <f>C13+D13+E13+F13</f>
        <v>185</v>
      </c>
      <c r="J13" s="95">
        <f>G13+H13+I13</f>
        <v>289</v>
      </c>
      <c r="K13" s="95">
        <f>SUM(J13*1.4+B13)</f>
        <v>616.59999999999991</v>
      </c>
      <c r="L13" s="95">
        <f>NORMSDIST((C$6-K13)/L$6)*100</f>
        <v>51.595343685283133</v>
      </c>
      <c r="M13" s="94" t="s">
        <v>338</v>
      </c>
      <c r="O13" s="249"/>
      <c r="P13" s="247"/>
      <c r="Q13" s="247"/>
      <c r="R13" s="247"/>
      <c r="S13" s="228"/>
      <c r="T13" s="247"/>
      <c r="U13" s="248"/>
      <c r="V13" s="248"/>
      <c r="W13" s="228">
        <f>SUM(Q13:T13)</f>
        <v>0</v>
      </c>
      <c r="X13" s="228">
        <f>SUM(Q13:V13)</f>
        <v>0</v>
      </c>
      <c r="Y13" s="228">
        <f>SUM(X13*1.4+P13)</f>
        <v>0</v>
      </c>
      <c r="Z13" s="228">
        <f>NORMSDIST((Q$6-Y13)/Z$6)*100</f>
        <v>100</v>
      </c>
      <c r="AA13" s="30" t="s">
        <v>338</v>
      </c>
    </row>
    <row r="14" spans="1:27" ht="20.100000000000001" customHeight="1">
      <c r="L14" s="561"/>
      <c r="Z14" s="380"/>
    </row>
    <row r="15" spans="1:27" ht="18.75" customHeight="1">
      <c r="A15" s="561" t="s">
        <v>692</v>
      </c>
      <c r="C15" s="11" t="s">
        <v>595</v>
      </c>
      <c r="J15" s="20" t="s">
        <v>591</v>
      </c>
      <c r="K15" s="20" t="s">
        <v>592</v>
      </c>
      <c r="O15" s="380" t="s">
        <v>692</v>
      </c>
      <c r="Q15" s="11" t="s">
        <v>595</v>
      </c>
      <c r="X15" s="20" t="s">
        <v>591</v>
      </c>
      <c r="Y15" s="20" t="s">
        <v>592</v>
      </c>
    </row>
    <row r="16" spans="1:27" ht="18.75" customHeight="1">
      <c r="B16" s="570"/>
      <c r="J16" s="81">
        <v>625</v>
      </c>
      <c r="K16" s="85">
        <v>620</v>
      </c>
      <c r="P16" s="391"/>
      <c r="X16" s="81">
        <v>625</v>
      </c>
      <c r="Y16" s="85">
        <v>620</v>
      </c>
    </row>
    <row r="17" spans="1:28" ht="18.75" customHeight="1">
      <c r="B17" s="570"/>
      <c r="C17" s="666" t="s">
        <v>644</v>
      </c>
      <c r="D17" s="667"/>
      <c r="E17" s="667"/>
      <c r="F17" s="667"/>
      <c r="G17" s="667"/>
      <c r="H17" s="668"/>
      <c r="I17" s="562" t="s">
        <v>571</v>
      </c>
      <c r="J17" s="562" t="s">
        <v>572</v>
      </c>
      <c r="K17" s="562" t="s">
        <v>643</v>
      </c>
      <c r="L17" s="568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70"/>
      <c r="C18" s="637">
        <v>635</v>
      </c>
      <c r="D18" s="638"/>
      <c r="E18" s="638"/>
      <c r="F18" s="638"/>
      <c r="G18" s="638"/>
      <c r="H18" s="639"/>
      <c r="I18" s="18">
        <v>1.5</v>
      </c>
      <c r="J18" s="18">
        <v>1.3</v>
      </c>
      <c r="K18" s="16">
        <f>(FIXED(1/J18,3))*100</f>
        <v>76.900000000000006</v>
      </c>
      <c r="L18" s="103">
        <v>60</v>
      </c>
      <c r="P18" s="391"/>
      <c r="Q18" s="637">
        <v>635</v>
      </c>
      <c r="R18" s="638"/>
      <c r="S18" s="638"/>
      <c r="T18" s="638"/>
      <c r="U18" s="638"/>
      <c r="V18" s="639"/>
      <c r="W18" s="18">
        <v>1.5</v>
      </c>
      <c r="X18" s="18">
        <v>1.3</v>
      </c>
      <c r="Y18" s="16">
        <f>(FIXED(1/X18,3))*100</f>
        <v>76.900000000000006</v>
      </c>
      <c r="Z18" s="103">
        <v>60</v>
      </c>
    </row>
    <row r="19" spans="1:28" ht="21.75" customHeight="1">
      <c r="E19" s="563" t="s">
        <v>78</v>
      </c>
      <c r="F19" s="563" t="s">
        <v>79</v>
      </c>
      <c r="S19" s="375" t="s">
        <v>78</v>
      </c>
      <c r="T19" s="375" t="s">
        <v>79</v>
      </c>
    </row>
    <row r="20" spans="1:28" ht="20.100000000000001" customHeight="1">
      <c r="A20" s="562" t="s">
        <v>80</v>
      </c>
      <c r="B20" s="562" t="s">
        <v>81</v>
      </c>
      <c r="C20" s="562" t="s">
        <v>82</v>
      </c>
      <c r="D20" s="562" t="s">
        <v>83</v>
      </c>
      <c r="E20" s="626" t="s">
        <v>84</v>
      </c>
      <c r="F20" s="627"/>
      <c r="G20" s="562" t="s">
        <v>85</v>
      </c>
      <c r="H20" s="562" t="s">
        <v>86</v>
      </c>
      <c r="I20" s="562" t="s">
        <v>87</v>
      </c>
      <c r="J20" s="562" t="s">
        <v>88</v>
      </c>
      <c r="K20" s="562" t="s">
        <v>318</v>
      </c>
      <c r="L20" s="562" t="s">
        <v>319</v>
      </c>
      <c r="M20" s="562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499" t="s">
        <v>1084</v>
      </c>
      <c r="B21" s="430">
        <v>226</v>
      </c>
      <c r="C21" s="430"/>
      <c r="D21" s="430"/>
      <c r="E21" s="430"/>
      <c r="F21" s="430"/>
      <c r="G21" s="431"/>
      <c r="H21" s="431"/>
      <c r="I21" s="431">
        <f t="shared" ref="I21:I24" si="0">SUM(C21:F21)</f>
        <v>0</v>
      </c>
      <c r="J21" s="431">
        <f t="shared" ref="J21:J26" si="1">SUM(C21:H21)</f>
        <v>0</v>
      </c>
      <c r="K21" s="431">
        <f t="shared" ref="K21:K22" si="2">SUM(J21*1.4+B21)</f>
        <v>226</v>
      </c>
      <c r="L21" s="431">
        <f t="shared" ref="L21:L22" si="3">NORMSDIST((C$18-K21)/L$18)*100</f>
        <v>99.999999999534111</v>
      </c>
      <c r="M21" s="602" t="s">
        <v>338</v>
      </c>
      <c r="N21" s="19"/>
      <c r="O21" s="255"/>
      <c r="P21" s="258"/>
      <c r="Q21" s="259"/>
      <c r="R21" s="259"/>
      <c r="S21" s="259"/>
      <c r="T21" s="259"/>
      <c r="U21" s="259"/>
      <c r="V21" s="259"/>
      <c r="W21" s="494">
        <f t="shared" ref="W21:W33" si="4">SUM(Q21:T21)</f>
        <v>0</v>
      </c>
      <c r="X21" s="494">
        <f t="shared" ref="X21:X33" si="5">SUM(Q21:V21)</f>
        <v>0</v>
      </c>
      <c r="Y21" s="494">
        <f t="shared" ref="Y21:Y33" si="6">SUM(X21*1.4+P21)</f>
        <v>0</v>
      </c>
      <c r="Z21" s="494">
        <f t="shared" ref="Z21:Z33" si="7">NORMSDIST((Q$18-Y21)/Z$18)*100</f>
        <v>100</v>
      </c>
      <c r="AA21" s="568" t="s">
        <v>338</v>
      </c>
    </row>
    <row r="22" spans="1:28" ht="20.100000000000001" customHeight="1">
      <c r="A22" s="499" t="s">
        <v>1085</v>
      </c>
      <c r="B22" s="430">
        <v>180</v>
      </c>
      <c r="C22" s="430">
        <v>56</v>
      </c>
      <c r="D22" s="430">
        <v>35</v>
      </c>
      <c r="E22" s="430">
        <v>12</v>
      </c>
      <c r="F22" s="430">
        <v>36</v>
      </c>
      <c r="G22" s="431">
        <v>20</v>
      </c>
      <c r="H22" s="431">
        <v>44</v>
      </c>
      <c r="I22" s="431">
        <f t="shared" si="0"/>
        <v>139</v>
      </c>
      <c r="J22" s="431">
        <f t="shared" si="1"/>
        <v>203</v>
      </c>
      <c r="K22" s="431">
        <f t="shared" si="2"/>
        <v>464.2</v>
      </c>
      <c r="L22" s="431">
        <f t="shared" si="3"/>
        <v>99.779102020129386</v>
      </c>
      <c r="M22" s="602" t="s">
        <v>345</v>
      </c>
      <c r="N22" s="19"/>
      <c r="O22" s="568"/>
      <c r="P22" s="241"/>
      <c r="Q22" s="241"/>
      <c r="R22" s="241"/>
      <c r="S22" s="241"/>
      <c r="T22" s="241"/>
      <c r="U22" s="241"/>
      <c r="V22" s="241"/>
      <c r="W22" s="494">
        <f t="shared" si="4"/>
        <v>0</v>
      </c>
      <c r="X22" s="494">
        <f t="shared" si="5"/>
        <v>0</v>
      </c>
      <c r="Y22" s="494">
        <f t="shared" si="6"/>
        <v>0</v>
      </c>
      <c r="Z22" s="494">
        <f t="shared" si="7"/>
        <v>100</v>
      </c>
      <c r="AA22" s="568" t="s">
        <v>345</v>
      </c>
      <c r="AB22" s="23" t="s">
        <v>111</v>
      </c>
    </row>
    <row r="23" spans="1:28" ht="20.100000000000001" customHeight="1">
      <c r="A23" s="603" t="s">
        <v>1086</v>
      </c>
      <c r="B23" s="430">
        <v>212</v>
      </c>
      <c r="C23" s="430">
        <v>64</v>
      </c>
      <c r="D23" s="430">
        <v>61</v>
      </c>
      <c r="E23" s="430">
        <v>12</v>
      </c>
      <c r="F23" s="430">
        <v>35</v>
      </c>
      <c r="G23" s="431">
        <v>55</v>
      </c>
      <c r="H23" s="431">
        <v>44</v>
      </c>
      <c r="I23" s="431">
        <f t="shared" si="0"/>
        <v>172</v>
      </c>
      <c r="J23" s="431">
        <f t="shared" si="1"/>
        <v>271</v>
      </c>
      <c r="K23" s="431">
        <f>SUM(J23*1.4+B23)</f>
        <v>591.4</v>
      </c>
      <c r="L23" s="431">
        <f>NORMSDIST((C$18-K23)/L$18)*100</f>
        <v>76.628491106078499</v>
      </c>
      <c r="M23" s="602" t="s">
        <v>1098</v>
      </c>
      <c r="N23" s="19"/>
      <c r="O23" s="546"/>
      <c r="P23" s="258"/>
      <c r="Q23" s="547"/>
      <c r="R23" s="496"/>
      <c r="S23" s="496"/>
      <c r="T23" s="496"/>
      <c r="U23" s="496"/>
      <c r="V23" s="496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NORMSDIST((Q$18-Y23)/Z$18)*100</f>
        <v>100</v>
      </c>
      <c r="AA23" s="568" t="s">
        <v>338</v>
      </c>
    </row>
    <row r="24" spans="1:28" ht="20.100000000000001" customHeight="1">
      <c r="A24" s="603" t="s">
        <v>1087</v>
      </c>
      <c r="B24" s="430">
        <v>198</v>
      </c>
      <c r="C24" s="430">
        <v>59</v>
      </c>
      <c r="D24" s="430">
        <v>52</v>
      </c>
      <c r="E24" s="430">
        <v>12</v>
      </c>
      <c r="F24" s="430">
        <v>33</v>
      </c>
      <c r="G24" s="431">
        <v>20</v>
      </c>
      <c r="H24" s="431">
        <v>44</v>
      </c>
      <c r="I24" s="431">
        <f t="shared" si="0"/>
        <v>156</v>
      </c>
      <c r="J24" s="431">
        <f t="shared" si="1"/>
        <v>220</v>
      </c>
      <c r="K24" s="431">
        <f>SUM(J24*1.4+B24)</f>
        <v>506</v>
      </c>
      <c r="L24" s="431">
        <f>NORMSDIST((C$18-K24)/L$18)*100</f>
        <v>98.422239260890947</v>
      </c>
      <c r="M24" s="602" t="s">
        <v>345</v>
      </c>
      <c r="N24" s="19"/>
      <c r="O24" s="546"/>
      <c r="P24" s="258"/>
      <c r="Q24" s="578"/>
      <c r="R24" s="232"/>
      <c r="S24" s="232"/>
      <c r="T24" s="232"/>
      <c r="U24" s="232"/>
      <c r="V24" s="232"/>
      <c r="W24" s="494">
        <f>SUM(Q24:T24)</f>
        <v>0</v>
      </c>
      <c r="X24" s="494">
        <f>SUM(Q24:V24)</f>
        <v>0</v>
      </c>
      <c r="Y24" s="494">
        <f>SUM(X24*1.4+P24)</f>
        <v>0</v>
      </c>
      <c r="Z24" s="494">
        <f>NORMSDIST((Q$18-Y24)/Z$18)*100</f>
        <v>100</v>
      </c>
      <c r="AA24" s="568" t="s">
        <v>338</v>
      </c>
    </row>
    <row r="25" spans="1:28" ht="20.100000000000001" customHeight="1">
      <c r="A25" s="417" t="s">
        <v>990</v>
      </c>
      <c r="B25" s="422">
        <v>235</v>
      </c>
      <c r="C25" s="420"/>
      <c r="D25" s="420"/>
      <c r="E25" s="420"/>
      <c r="F25" s="420"/>
      <c r="G25" s="420"/>
      <c r="H25" s="420"/>
      <c r="I25" s="416">
        <f t="shared" ref="I25:I26" si="8">SUM(C25:F25)</f>
        <v>0</v>
      </c>
      <c r="J25" s="416">
        <f t="shared" si="1"/>
        <v>0</v>
      </c>
      <c r="K25" s="416">
        <f>SUM(J25*1.4+B25)</f>
        <v>235</v>
      </c>
      <c r="L25" s="416">
        <f>NORMSDIST((C$18-K25)/L$18)*100</f>
        <v>99.999999998691607</v>
      </c>
      <c r="M25" s="414" t="s">
        <v>345</v>
      </c>
      <c r="N25" s="19"/>
      <c r="O25" s="546"/>
      <c r="P25" s="258"/>
      <c r="Q25" s="578"/>
      <c r="R25" s="232"/>
      <c r="S25" s="232"/>
      <c r="T25" s="232"/>
      <c r="U25" s="232"/>
      <c r="V25" s="232"/>
      <c r="W25" s="494">
        <f>SUM(Q25:T25)</f>
        <v>0</v>
      </c>
      <c r="X25" s="494">
        <f>SUM(Q25:V25)</f>
        <v>0</v>
      </c>
      <c r="Y25" s="494">
        <f>SUM(X25*1.4+P25)</f>
        <v>0</v>
      </c>
      <c r="Z25" s="494">
        <f>NORMSDIST((Q$18-Y25)/Z$18)*100</f>
        <v>100</v>
      </c>
      <c r="AA25" s="568" t="s">
        <v>338</v>
      </c>
    </row>
    <row r="26" spans="1:28" ht="20.100000000000001" customHeight="1">
      <c r="A26" s="417" t="s">
        <v>991</v>
      </c>
      <c r="B26" s="422">
        <v>207</v>
      </c>
      <c r="C26" s="420">
        <v>65</v>
      </c>
      <c r="D26" s="420">
        <v>61</v>
      </c>
      <c r="E26" s="415">
        <v>12</v>
      </c>
      <c r="F26" s="415">
        <v>48</v>
      </c>
      <c r="G26" s="420">
        <v>22</v>
      </c>
      <c r="H26" s="420">
        <v>36</v>
      </c>
      <c r="I26" s="416">
        <f t="shared" si="8"/>
        <v>186</v>
      </c>
      <c r="J26" s="416">
        <f t="shared" si="1"/>
        <v>244</v>
      </c>
      <c r="K26" s="416">
        <f t="shared" ref="K26:K28" si="9">SUM(J26*1.4+B26)</f>
        <v>548.59999999999991</v>
      </c>
      <c r="L26" s="416">
        <f t="shared" ref="L26:L28" si="10">NORMSDIST((C$18-K26)/L$18)*100</f>
        <v>92.506630046567295</v>
      </c>
      <c r="M26" s="414" t="s">
        <v>345</v>
      </c>
      <c r="N26" s="19"/>
      <c r="O26" s="546"/>
      <c r="P26" s="258"/>
      <c r="Q26" s="578"/>
      <c r="R26" s="232"/>
      <c r="S26" s="232"/>
      <c r="T26" s="232"/>
      <c r="U26" s="232"/>
      <c r="V26" s="232"/>
      <c r="W26" s="494">
        <f t="shared" ref="W26:W28" si="11">SUM(Q26:T26)</f>
        <v>0</v>
      </c>
      <c r="X26" s="494">
        <f t="shared" ref="X26:X28" si="12">SUM(Q26:V26)</f>
        <v>0</v>
      </c>
      <c r="Y26" s="494">
        <f t="shared" ref="Y26:Y28" si="13">SUM(X26*1.4+P26)</f>
        <v>0</v>
      </c>
      <c r="Z26" s="494">
        <f t="shared" ref="Z26:Z28" si="14">NORMSDIST((Q$18-Y26)/Z$18)*100</f>
        <v>100</v>
      </c>
      <c r="AA26" s="617" t="s">
        <v>338</v>
      </c>
    </row>
    <row r="27" spans="1:28" ht="20.100000000000001" customHeight="1">
      <c r="A27" s="546"/>
      <c r="B27" s="258"/>
      <c r="C27" s="578"/>
      <c r="D27" s="232"/>
      <c r="E27" s="232"/>
      <c r="F27" s="232"/>
      <c r="G27" s="232"/>
      <c r="H27" s="232"/>
      <c r="I27" s="494">
        <f t="shared" ref="I27:I28" si="15">SUM(C27:F27)</f>
        <v>0</v>
      </c>
      <c r="J27" s="494">
        <f t="shared" ref="J27:J28" si="16">SUM(C27:H27)</f>
        <v>0</v>
      </c>
      <c r="K27" s="494">
        <f t="shared" si="9"/>
        <v>0</v>
      </c>
      <c r="L27" s="494">
        <f t="shared" si="10"/>
        <v>100</v>
      </c>
      <c r="M27" s="617" t="s">
        <v>338</v>
      </c>
      <c r="N27" s="19"/>
      <c r="O27" s="546"/>
      <c r="P27" s="258"/>
      <c r="Q27" s="578"/>
      <c r="R27" s="232"/>
      <c r="S27" s="232"/>
      <c r="T27" s="232"/>
      <c r="U27" s="232"/>
      <c r="V27" s="232"/>
      <c r="W27" s="494">
        <f t="shared" si="11"/>
        <v>0</v>
      </c>
      <c r="X27" s="494">
        <f t="shared" si="12"/>
        <v>0</v>
      </c>
      <c r="Y27" s="494">
        <f t="shared" si="13"/>
        <v>0</v>
      </c>
      <c r="Z27" s="494">
        <f t="shared" si="14"/>
        <v>100</v>
      </c>
      <c r="AA27" s="617" t="s">
        <v>338</v>
      </c>
    </row>
    <row r="28" spans="1:28" ht="20.100000000000001" customHeight="1">
      <c r="A28" s="546"/>
      <c r="B28" s="258"/>
      <c r="C28" s="578"/>
      <c r="D28" s="232"/>
      <c r="E28" s="232"/>
      <c r="F28" s="232"/>
      <c r="G28" s="232"/>
      <c r="H28" s="232"/>
      <c r="I28" s="494">
        <f t="shared" si="15"/>
        <v>0</v>
      </c>
      <c r="J28" s="494">
        <f t="shared" si="16"/>
        <v>0</v>
      </c>
      <c r="K28" s="494">
        <f t="shared" si="9"/>
        <v>0</v>
      </c>
      <c r="L28" s="494">
        <f t="shared" si="10"/>
        <v>100</v>
      </c>
      <c r="M28" s="617" t="s">
        <v>338</v>
      </c>
      <c r="N28" s="19"/>
      <c r="O28" s="546"/>
      <c r="P28" s="258"/>
      <c r="Q28" s="578"/>
      <c r="R28" s="232"/>
      <c r="S28" s="232"/>
      <c r="T28" s="232"/>
      <c r="U28" s="232"/>
      <c r="V28" s="232"/>
      <c r="W28" s="494">
        <f t="shared" si="11"/>
        <v>0</v>
      </c>
      <c r="X28" s="494">
        <f t="shared" si="12"/>
        <v>0</v>
      </c>
      <c r="Y28" s="494">
        <f t="shared" si="13"/>
        <v>0</v>
      </c>
      <c r="Z28" s="494">
        <f t="shared" si="14"/>
        <v>100</v>
      </c>
      <c r="AA28" s="617" t="s">
        <v>338</v>
      </c>
    </row>
    <row r="29" spans="1:28" ht="20.100000000000001" customHeight="1">
      <c r="A29" s="345" t="s">
        <v>221</v>
      </c>
      <c r="B29" s="352">
        <v>216</v>
      </c>
      <c r="C29" s="348">
        <v>76</v>
      </c>
      <c r="D29" s="348">
        <v>45</v>
      </c>
      <c r="E29" s="348">
        <v>12</v>
      </c>
      <c r="F29" s="348">
        <v>50</v>
      </c>
      <c r="G29" s="348">
        <v>65</v>
      </c>
      <c r="H29" s="348">
        <v>56</v>
      </c>
      <c r="I29" s="95">
        <f t="shared" ref="I29:I30" si="17">SUM(C29:F29)</f>
        <v>183</v>
      </c>
      <c r="J29" s="95">
        <f t="shared" ref="J29:J30" si="18">SUM(C29:H29)</f>
        <v>304</v>
      </c>
      <c r="K29" s="95">
        <f t="shared" ref="K29:K30" si="19">SUM(J29*1.4+B29)</f>
        <v>641.59999999999991</v>
      </c>
      <c r="L29" s="95">
        <f t="shared" ref="L29:L30" si="20">NORMSDIST((C$18-K29)/L$18)*100</f>
        <v>45.620468745768385</v>
      </c>
      <c r="M29" s="94" t="s">
        <v>338</v>
      </c>
      <c r="O29" s="260"/>
      <c r="P29" s="232"/>
      <c r="Q29" s="232"/>
      <c r="R29" s="232"/>
      <c r="S29" s="232"/>
      <c r="T29" s="232"/>
      <c r="U29" s="228"/>
      <c r="V29" s="228"/>
      <c r="W29" s="228">
        <f>SUM(Q29:T29)</f>
        <v>0</v>
      </c>
      <c r="X29" s="228">
        <f>SUM(Q29:V29)</f>
        <v>0</v>
      </c>
      <c r="Y29" s="228">
        <f>SUM(X29*1.4+P29)</f>
        <v>0</v>
      </c>
      <c r="Z29" s="228">
        <f>NORMSDIST((Q$18-Y29)/Z$18)*100</f>
        <v>100</v>
      </c>
      <c r="AA29" s="243" t="s">
        <v>345</v>
      </c>
    </row>
    <row r="30" spans="1:28" ht="20.100000000000001" customHeight="1">
      <c r="A30" s="94" t="s">
        <v>305</v>
      </c>
      <c r="B30" s="45">
        <v>203</v>
      </c>
      <c r="C30" s="45">
        <v>91</v>
      </c>
      <c r="D30" s="45">
        <v>51</v>
      </c>
      <c r="E30" s="45">
        <v>16</v>
      </c>
      <c r="F30" s="45">
        <v>48</v>
      </c>
      <c r="G30" s="45">
        <v>30</v>
      </c>
      <c r="H30" s="45">
        <v>25</v>
      </c>
      <c r="I30" s="95">
        <f t="shared" si="17"/>
        <v>206</v>
      </c>
      <c r="J30" s="95">
        <f t="shared" si="18"/>
        <v>261</v>
      </c>
      <c r="K30" s="95">
        <f t="shared" si="19"/>
        <v>568.4</v>
      </c>
      <c r="L30" s="95">
        <f t="shared" si="20"/>
        <v>86.650048675725287</v>
      </c>
      <c r="M30" s="94" t="s">
        <v>345</v>
      </c>
      <c r="O30" s="260"/>
      <c r="P30" s="232"/>
      <c r="Q30" s="232"/>
      <c r="R30" s="232"/>
      <c r="S30" s="232"/>
      <c r="T30" s="232"/>
      <c r="U30" s="228"/>
      <c r="V30" s="228"/>
      <c r="W30" s="228">
        <f t="shared" si="4"/>
        <v>0</v>
      </c>
      <c r="X30" s="228">
        <f t="shared" si="5"/>
        <v>0</v>
      </c>
      <c r="Y30" s="228">
        <f t="shared" si="6"/>
        <v>0</v>
      </c>
      <c r="Z30" s="228">
        <f t="shared" si="7"/>
        <v>100</v>
      </c>
      <c r="AA30" s="243" t="s">
        <v>345</v>
      </c>
    </row>
    <row r="31" spans="1:28" ht="20.100000000000001" customHeight="1">
      <c r="A31" s="349" t="s">
        <v>268</v>
      </c>
      <c r="B31" s="352">
        <v>216</v>
      </c>
      <c r="C31" s="545">
        <v>74</v>
      </c>
      <c r="D31" s="15">
        <v>57</v>
      </c>
      <c r="E31" s="15">
        <v>20</v>
      </c>
      <c r="F31" s="15">
        <v>12</v>
      </c>
      <c r="G31" s="15">
        <v>30</v>
      </c>
      <c r="H31" s="15">
        <v>70</v>
      </c>
      <c r="I31" s="95">
        <f>SUM(C31:F31)</f>
        <v>163</v>
      </c>
      <c r="J31" s="95">
        <f>SUM(C31:H31)</f>
        <v>263</v>
      </c>
      <c r="K31" s="95">
        <f>SUM(J31*1.4+B31)</f>
        <v>584.20000000000005</v>
      </c>
      <c r="L31" s="95">
        <f>NORMSDIST((C$18-K31)/L$18)*100</f>
        <v>80.140952836274408</v>
      </c>
      <c r="M31" s="94" t="s">
        <v>338</v>
      </c>
      <c r="O31" s="13"/>
      <c r="P31" s="227"/>
      <c r="Q31" s="228"/>
      <c r="R31" s="228"/>
      <c r="S31" s="228"/>
      <c r="T31" s="228"/>
      <c r="U31" s="228"/>
      <c r="V31" s="228"/>
      <c r="W31" s="228">
        <f t="shared" si="4"/>
        <v>0</v>
      </c>
      <c r="X31" s="228">
        <f t="shared" si="5"/>
        <v>0</v>
      </c>
      <c r="Y31" s="228">
        <f t="shared" si="6"/>
        <v>0</v>
      </c>
      <c r="Z31" s="228">
        <f t="shared" si="7"/>
        <v>100</v>
      </c>
      <c r="AA31" s="13"/>
    </row>
    <row r="32" spans="1:28" ht="20.100000000000001" customHeight="1">
      <c r="A32" s="349" t="s">
        <v>269</v>
      </c>
      <c r="B32" s="352">
        <v>240</v>
      </c>
      <c r="C32" s="577">
        <v>94</v>
      </c>
      <c r="D32" s="74">
        <v>57</v>
      </c>
      <c r="E32" s="74">
        <v>12</v>
      </c>
      <c r="F32" s="74">
        <v>58</v>
      </c>
      <c r="G32" s="74">
        <v>33</v>
      </c>
      <c r="H32" s="74">
        <v>52</v>
      </c>
      <c r="I32" s="95">
        <f>SUM(C32:F32)</f>
        <v>221</v>
      </c>
      <c r="J32" s="95">
        <f>SUM(C32:H32)</f>
        <v>306</v>
      </c>
      <c r="K32" s="95">
        <f>SUM(J32*1.4+B32)</f>
        <v>668.4</v>
      </c>
      <c r="L32" s="95">
        <f>NORMSDIST((C$18-K32)/L$18)*100</f>
        <v>28.887759772814263</v>
      </c>
      <c r="M32" s="94" t="s">
        <v>338</v>
      </c>
      <c r="O32" s="13"/>
      <c r="P32" s="227"/>
      <c r="Q32" s="228"/>
      <c r="R32" s="228"/>
      <c r="S32" s="228"/>
      <c r="T32" s="228"/>
      <c r="U32" s="228"/>
      <c r="V32" s="228"/>
      <c r="W32" s="228">
        <f t="shared" si="4"/>
        <v>0</v>
      </c>
      <c r="X32" s="228">
        <f t="shared" si="5"/>
        <v>0</v>
      </c>
      <c r="Y32" s="228">
        <f t="shared" si="6"/>
        <v>0</v>
      </c>
      <c r="Z32" s="228">
        <f t="shared" si="7"/>
        <v>100</v>
      </c>
      <c r="AA32" s="13"/>
    </row>
    <row r="33" spans="1:27" ht="20.100000000000001" customHeight="1">
      <c r="A33" s="349" t="s">
        <v>270</v>
      </c>
      <c r="B33" s="352">
        <v>180</v>
      </c>
      <c r="C33" s="577">
        <v>86</v>
      </c>
      <c r="D33" s="74">
        <v>58</v>
      </c>
      <c r="E33" s="74">
        <v>12</v>
      </c>
      <c r="F33" s="74">
        <v>44</v>
      </c>
      <c r="G33" s="74">
        <v>70</v>
      </c>
      <c r="H33" s="74">
        <v>42</v>
      </c>
      <c r="I33" s="95">
        <f>SUM(C33:F33)</f>
        <v>200</v>
      </c>
      <c r="J33" s="95">
        <f>SUM(C33:H33)</f>
        <v>312</v>
      </c>
      <c r="K33" s="95">
        <f>SUM(J33*1.4+B33)</f>
        <v>616.79999999999995</v>
      </c>
      <c r="L33" s="95">
        <f>NORMSDIST((C$18-K33)/L$18)*100</f>
        <v>61.918207712014784</v>
      </c>
      <c r="M33" s="94" t="s">
        <v>338</v>
      </c>
      <c r="N33" s="19"/>
      <c r="O33" s="249"/>
      <c r="P33" s="247"/>
      <c r="Q33" s="247"/>
      <c r="R33" s="247"/>
      <c r="S33" s="228"/>
      <c r="T33" s="247"/>
      <c r="U33" s="248"/>
      <c r="V33" s="248"/>
      <c r="W33" s="228">
        <f t="shared" si="4"/>
        <v>0</v>
      </c>
      <c r="X33" s="228">
        <f t="shared" si="5"/>
        <v>0</v>
      </c>
      <c r="Y33" s="228">
        <f t="shared" si="6"/>
        <v>0</v>
      </c>
      <c r="Z33" s="228">
        <f t="shared" si="7"/>
        <v>100</v>
      </c>
      <c r="AA33" s="30" t="s">
        <v>338</v>
      </c>
    </row>
    <row r="34" spans="1:27" ht="20.100000000000001" customHeight="1">
      <c r="B34" s="391"/>
      <c r="L34" s="391"/>
      <c r="P34" s="391"/>
      <c r="Z34" s="391"/>
    </row>
    <row r="35" spans="1:27" ht="20.100000000000001" customHeight="1">
      <c r="B35" s="391"/>
      <c r="L35" s="391"/>
      <c r="P35" s="391"/>
      <c r="Z35" s="391"/>
    </row>
    <row r="40" spans="1:27">
      <c r="M40" s="7"/>
      <c r="AA40" s="7"/>
    </row>
    <row r="41" spans="1:27">
      <c r="M41" s="7"/>
      <c r="AA41" s="7"/>
    </row>
    <row r="50" spans="13:27">
      <c r="M50" s="7"/>
      <c r="AA50" s="7"/>
    </row>
  </sheetData>
  <mergeCells count="14">
    <mergeCell ref="E8:F8"/>
    <mergeCell ref="S8:T8"/>
    <mergeCell ref="A1:M1"/>
    <mergeCell ref="O1:AA1"/>
    <mergeCell ref="C5:H5"/>
    <mergeCell ref="Q5:V5"/>
    <mergeCell ref="C6:H6"/>
    <mergeCell ref="Q6:V6"/>
    <mergeCell ref="S20:T20"/>
    <mergeCell ref="E20:F20"/>
    <mergeCell ref="C17:H17"/>
    <mergeCell ref="Q17:V17"/>
    <mergeCell ref="C18:H18"/>
    <mergeCell ref="Q18:V18"/>
  </mergeCells>
  <phoneticPr fontId="9"/>
  <pageMargins left="0.7" right="0.7" top="0.75" bottom="0.75" header="0.3" footer="0.3"/>
  <ignoredErrors>
    <ignoredError sqref="W30:X30 W21:X22 W23:X25 I21:J26 I29:J32 I33:J3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8">
    <tabColor theme="6"/>
  </sheetPr>
  <dimension ref="A1:AB59"/>
  <sheetViews>
    <sheetView topLeftCell="A7" workbookViewId="0">
      <selection activeCell="K49" sqref="K4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693</v>
      </c>
      <c r="C3" s="11" t="s">
        <v>595</v>
      </c>
      <c r="J3" s="20" t="s">
        <v>591</v>
      </c>
      <c r="K3" s="20" t="s">
        <v>592</v>
      </c>
      <c r="O3" s="380" t="s">
        <v>693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70"/>
      <c r="J4" s="82">
        <v>595</v>
      </c>
      <c r="K4" s="82">
        <v>610</v>
      </c>
      <c r="P4" s="391"/>
      <c r="X4" s="82">
        <v>595</v>
      </c>
      <c r="Y4" s="82">
        <v>610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615</v>
      </c>
      <c r="D6" s="638"/>
      <c r="E6" s="638"/>
      <c r="F6" s="638"/>
      <c r="G6" s="638"/>
      <c r="H6" s="639"/>
      <c r="I6" s="18">
        <v>1.25</v>
      </c>
      <c r="J6" s="18">
        <v>1.52</v>
      </c>
      <c r="K6" s="16">
        <f>(FIXED(1/J6,3))*100</f>
        <v>65.8</v>
      </c>
      <c r="L6" s="103">
        <v>60</v>
      </c>
      <c r="P6" s="391"/>
      <c r="Q6" s="637">
        <v>615</v>
      </c>
      <c r="R6" s="638"/>
      <c r="S6" s="638"/>
      <c r="T6" s="638"/>
      <c r="U6" s="638"/>
      <c r="V6" s="639"/>
      <c r="W6" s="18">
        <v>1.25</v>
      </c>
      <c r="X6" s="18">
        <v>1.52</v>
      </c>
      <c r="Y6" s="16">
        <f>(FIXED(1/X6,3))*100</f>
        <v>65.8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00" t="s">
        <v>1088</v>
      </c>
      <c r="B9" s="430">
        <v>189</v>
      </c>
      <c r="C9" s="430">
        <v>67</v>
      </c>
      <c r="D9" s="430">
        <v>55</v>
      </c>
      <c r="E9" s="430">
        <v>16</v>
      </c>
      <c r="F9" s="430">
        <v>48</v>
      </c>
      <c r="G9" s="431">
        <v>42</v>
      </c>
      <c r="H9" s="431">
        <v>40</v>
      </c>
      <c r="I9" s="431">
        <f t="shared" ref="I9:I10" si="0">SUM(C9:F9)</f>
        <v>186</v>
      </c>
      <c r="J9" s="431">
        <f t="shared" ref="J9:J10" si="1">SUM(C9:H9)</f>
        <v>268</v>
      </c>
      <c r="K9" s="431">
        <f>SUM(J9*1.4+B9)</f>
        <v>564.20000000000005</v>
      </c>
      <c r="L9" s="431">
        <f>NORMSDIST((C$6-K9)/L$6)*100</f>
        <v>80.140952836274408</v>
      </c>
      <c r="M9" s="602" t="s">
        <v>345</v>
      </c>
      <c r="N9" s="19"/>
      <c r="O9" s="255"/>
      <c r="P9" s="258"/>
      <c r="Q9" s="259"/>
      <c r="R9" s="259"/>
      <c r="S9" s="259"/>
      <c r="T9" s="259"/>
      <c r="U9" s="259"/>
      <c r="V9" s="259"/>
      <c r="W9" s="494">
        <f t="shared" ref="W9:W14" si="2">SUM(Q9:T9)</f>
        <v>0</v>
      </c>
      <c r="X9" s="494">
        <f t="shared" ref="X9:X14" si="3">SUM(Q9:V9)</f>
        <v>0</v>
      </c>
      <c r="Y9" s="494">
        <f>SUM(X9*1.4+P9)</f>
        <v>0</v>
      </c>
      <c r="Z9" s="494">
        <f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499" t="s">
        <v>1089</v>
      </c>
      <c r="B10" s="430">
        <v>198</v>
      </c>
      <c r="C10" s="430">
        <v>53</v>
      </c>
      <c r="D10" s="430">
        <v>60</v>
      </c>
      <c r="E10" s="430">
        <v>12</v>
      </c>
      <c r="F10" s="430">
        <v>28</v>
      </c>
      <c r="G10" s="431">
        <v>35</v>
      </c>
      <c r="H10" s="431">
        <v>44</v>
      </c>
      <c r="I10" s="431">
        <f t="shared" si="0"/>
        <v>153</v>
      </c>
      <c r="J10" s="431">
        <f t="shared" si="1"/>
        <v>232</v>
      </c>
      <c r="K10" s="431">
        <f>SUM(J10*1.4+B10)</f>
        <v>522.79999999999995</v>
      </c>
      <c r="L10" s="431">
        <f>NORMSDIST((C$6-K10)/L$6)*100</f>
        <v>93.781252107008712</v>
      </c>
      <c r="M10" s="602" t="s">
        <v>345</v>
      </c>
      <c r="N10" s="19"/>
      <c r="O10" s="568"/>
      <c r="P10" s="241"/>
      <c r="Q10" s="241"/>
      <c r="R10" s="241"/>
      <c r="S10" s="241"/>
      <c r="T10" s="241"/>
      <c r="U10" s="241"/>
      <c r="V10" s="241"/>
      <c r="W10" s="494">
        <f t="shared" si="2"/>
        <v>0</v>
      </c>
      <c r="X10" s="494">
        <f t="shared" si="3"/>
        <v>0</v>
      </c>
      <c r="Y10" s="494">
        <f>SUM(X10*1.4+P10)</f>
        <v>0</v>
      </c>
      <c r="Z10" s="494">
        <f>NORMSDIST((Q$6-Y10)/Z$6)*100</f>
        <v>100</v>
      </c>
      <c r="AA10" s="568" t="s">
        <v>338</v>
      </c>
    </row>
    <row r="11" spans="1:28" ht="20.100000000000001" customHeight="1">
      <c r="A11" s="426">
        <v>198</v>
      </c>
      <c r="B11" s="426">
        <v>68</v>
      </c>
      <c r="C11" s="426">
        <v>51</v>
      </c>
      <c r="D11" s="426">
        <v>16</v>
      </c>
      <c r="E11" s="426">
        <v>40</v>
      </c>
      <c r="F11" s="426">
        <v>65</v>
      </c>
      <c r="G11" s="426">
        <v>44</v>
      </c>
      <c r="H11" s="426">
        <f t="shared" ref="H11" si="4">B11+C11+D11+E11</f>
        <v>175</v>
      </c>
      <c r="I11" s="426">
        <f t="shared" ref="I11" si="5">H11+F11+G11</f>
        <v>284</v>
      </c>
      <c r="J11" s="357">
        <f t="shared" ref="J11:J14" si="6">SUM(C11:H11)</f>
        <v>391</v>
      </c>
      <c r="K11" s="357">
        <f>SUM(J11*1.4+B11)</f>
        <v>615.4</v>
      </c>
      <c r="L11" s="357">
        <f>NORMSDIST((C$6-K11)/L$6)*100</f>
        <v>49.734040449804596</v>
      </c>
      <c r="M11" s="425" t="s">
        <v>338</v>
      </c>
      <c r="N11" s="19"/>
      <c r="O11" s="546"/>
      <c r="P11" s="258"/>
      <c r="Q11" s="578"/>
      <c r="R11" s="232"/>
      <c r="S11" s="232"/>
      <c r="T11" s="232"/>
      <c r="U11" s="232"/>
      <c r="V11" s="232"/>
      <c r="W11" s="494">
        <f t="shared" si="2"/>
        <v>0</v>
      </c>
      <c r="X11" s="494">
        <f t="shared" si="3"/>
        <v>0</v>
      </c>
      <c r="Y11" s="494">
        <f>SUM(X11*1.4+P11)</f>
        <v>0</v>
      </c>
      <c r="Z11" s="494">
        <f>NORMSDIST((Q$6-Y11)/Z$6)*100</f>
        <v>100</v>
      </c>
      <c r="AA11" s="568" t="s">
        <v>338</v>
      </c>
    </row>
    <row r="12" spans="1:28" ht="20.100000000000001" customHeight="1">
      <c r="A12" s="546"/>
      <c r="B12" s="258"/>
      <c r="C12" s="578"/>
      <c r="D12" s="232"/>
      <c r="E12" s="232"/>
      <c r="F12" s="232"/>
      <c r="G12" s="232"/>
      <c r="H12" s="232"/>
      <c r="I12" s="494">
        <f t="shared" ref="I12:I14" si="7">SUM(C12:F12)</f>
        <v>0</v>
      </c>
      <c r="J12" s="494">
        <f t="shared" si="6"/>
        <v>0</v>
      </c>
      <c r="K12" s="494">
        <f>SUM(J12*1.4+B12)</f>
        <v>0</v>
      </c>
      <c r="L12" s="494">
        <f>NORMSDIST((C$6-K12)/L$6)*100</f>
        <v>100</v>
      </c>
      <c r="M12" s="568" t="s">
        <v>338</v>
      </c>
      <c r="N12" s="19"/>
      <c r="O12" s="546"/>
      <c r="P12" s="258"/>
      <c r="Q12" s="578"/>
      <c r="R12" s="232"/>
      <c r="S12" s="232"/>
      <c r="T12" s="232"/>
      <c r="U12" s="232"/>
      <c r="V12" s="232"/>
      <c r="W12" s="494">
        <f t="shared" si="2"/>
        <v>0</v>
      </c>
      <c r="X12" s="494">
        <f t="shared" si="3"/>
        <v>0</v>
      </c>
      <c r="Y12" s="494">
        <f>SUM(X12*1.4+P12)</f>
        <v>0</v>
      </c>
      <c r="Z12" s="494">
        <f>NORMSDIST((Q$6-Y12)/Z$6)*100</f>
        <v>100</v>
      </c>
      <c r="AA12" s="568" t="s">
        <v>338</v>
      </c>
    </row>
    <row r="13" spans="1:28" ht="20.100000000000001" customHeight="1">
      <c r="A13" s="546"/>
      <c r="B13" s="258"/>
      <c r="C13" s="578"/>
      <c r="D13" s="232"/>
      <c r="E13" s="232"/>
      <c r="F13" s="232"/>
      <c r="G13" s="232"/>
      <c r="H13" s="232"/>
      <c r="I13" s="494">
        <f t="shared" si="7"/>
        <v>0</v>
      </c>
      <c r="J13" s="494">
        <f t="shared" si="6"/>
        <v>0</v>
      </c>
      <c r="K13" s="494">
        <f>SUM(J13*1.4+B13)</f>
        <v>0</v>
      </c>
      <c r="L13" s="494">
        <f t="shared" ref="L13:L15" si="8">NORMSDIST((C$6-K13)/L$6)*100</f>
        <v>100</v>
      </c>
      <c r="M13" s="568" t="s">
        <v>345</v>
      </c>
      <c r="N13" s="19"/>
      <c r="O13" s="546"/>
      <c r="P13" s="258"/>
      <c r="Q13" s="578"/>
      <c r="R13" s="232"/>
      <c r="S13" s="232"/>
      <c r="T13" s="232"/>
      <c r="U13" s="232"/>
      <c r="V13" s="232"/>
      <c r="W13" s="494">
        <f t="shared" si="2"/>
        <v>0</v>
      </c>
      <c r="X13" s="494">
        <f t="shared" si="3"/>
        <v>0</v>
      </c>
      <c r="Y13" s="494">
        <f>SUM(X13*1.4+P13)</f>
        <v>0</v>
      </c>
      <c r="Z13" s="494">
        <f t="shared" ref="Z13:Z20" si="9">NORMSDIST((Q$6-Y13)/Z$6)*100</f>
        <v>100</v>
      </c>
      <c r="AA13" s="568" t="s">
        <v>345</v>
      </c>
      <c r="AB13" s="23" t="s">
        <v>111</v>
      </c>
    </row>
    <row r="14" spans="1:28" ht="20.100000000000001" customHeight="1">
      <c r="A14" s="255"/>
      <c r="B14" s="258"/>
      <c r="C14" s="259"/>
      <c r="D14" s="259"/>
      <c r="E14" s="259"/>
      <c r="F14" s="259"/>
      <c r="G14" s="259"/>
      <c r="H14" s="259"/>
      <c r="I14" s="494">
        <f t="shared" si="7"/>
        <v>0</v>
      </c>
      <c r="J14" s="494">
        <f t="shared" si="6"/>
        <v>0</v>
      </c>
      <c r="K14" s="494">
        <f t="shared" ref="K14:K15" si="10">SUM(J14*1.4+B14)</f>
        <v>0</v>
      </c>
      <c r="L14" s="494">
        <f t="shared" si="8"/>
        <v>100</v>
      </c>
      <c r="M14" s="568" t="s">
        <v>349</v>
      </c>
      <c r="O14" s="255"/>
      <c r="P14" s="258"/>
      <c r="Q14" s="259"/>
      <c r="R14" s="259"/>
      <c r="S14" s="259"/>
      <c r="T14" s="259"/>
      <c r="U14" s="259"/>
      <c r="V14" s="259"/>
      <c r="W14" s="228">
        <f t="shared" si="2"/>
        <v>0</v>
      </c>
      <c r="X14" s="228">
        <f t="shared" si="3"/>
        <v>0</v>
      </c>
      <c r="Y14" s="228">
        <f t="shared" ref="Y14:Y20" si="11">SUM(X14*1.4+P14)</f>
        <v>0</v>
      </c>
      <c r="Z14" s="228">
        <f t="shared" si="9"/>
        <v>100</v>
      </c>
      <c r="AA14" s="243" t="s">
        <v>349</v>
      </c>
    </row>
    <row r="15" spans="1:28" ht="20.100000000000001" customHeight="1">
      <c r="A15" s="260"/>
      <c r="B15" s="232"/>
      <c r="C15" s="232"/>
      <c r="D15" s="232"/>
      <c r="E15" s="232"/>
      <c r="F15" s="232"/>
      <c r="G15" s="494"/>
      <c r="H15" s="494"/>
      <c r="I15" s="494">
        <f t="shared" ref="I15:I20" si="12">SUM(C15:F15)</f>
        <v>0</v>
      </c>
      <c r="J15" s="494">
        <f t="shared" ref="J15:J20" si="13">SUM(C15:H15)</f>
        <v>0</v>
      </c>
      <c r="K15" s="494">
        <f t="shared" si="10"/>
        <v>0</v>
      </c>
      <c r="L15" s="494">
        <f t="shared" si="8"/>
        <v>100</v>
      </c>
      <c r="M15" s="568" t="s">
        <v>345</v>
      </c>
      <c r="O15" s="260"/>
      <c r="P15" s="232"/>
      <c r="Q15" s="232"/>
      <c r="R15" s="232"/>
      <c r="S15" s="232"/>
      <c r="T15" s="232"/>
      <c r="U15" s="228"/>
      <c r="V15" s="228"/>
      <c r="W15" s="228">
        <f t="shared" ref="W15:W25" si="14">SUM(Q15:T15)</f>
        <v>0</v>
      </c>
      <c r="X15" s="228">
        <f t="shared" ref="X15:X25" si="15">SUM(Q15:V15)</f>
        <v>0</v>
      </c>
      <c r="Y15" s="228">
        <f t="shared" si="11"/>
        <v>0</v>
      </c>
      <c r="Z15" s="228">
        <f t="shared" si="9"/>
        <v>100</v>
      </c>
      <c r="AA15" s="243" t="s">
        <v>345</v>
      </c>
    </row>
    <row r="16" spans="1:28" ht="20.100000000000001" customHeight="1">
      <c r="A16" s="260"/>
      <c r="B16" s="232"/>
      <c r="C16" s="232"/>
      <c r="D16" s="232"/>
      <c r="E16" s="232"/>
      <c r="F16" s="232"/>
      <c r="G16" s="494"/>
      <c r="H16" s="494"/>
      <c r="I16" s="494">
        <f t="shared" si="12"/>
        <v>0</v>
      </c>
      <c r="J16" s="494">
        <f t="shared" si="13"/>
        <v>0</v>
      </c>
      <c r="K16" s="494">
        <f>SUM(J16*1.4+B16)</f>
        <v>0</v>
      </c>
      <c r="L16" s="494">
        <f>NORMSDIST((C$6-K16)/L$6)*100</f>
        <v>100</v>
      </c>
      <c r="M16" s="568" t="s">
        <v>345</v>
      </c>
      <c r="O16" s="260"/>
      <c r="P16" s="232"/>
      <c r="Q16" s="232"/>
      <c r="R16" s="232"/>
      <c r="S16" s="232"/>
      <c r="T16" s="232"/>
      <c r="U16" s="228"/>
      <c r="V16" s="228"/>
      <c r="W16" s="228">
        <f t="shared" si="14"/>
        <v>0</v>
      </c>
      <c r="X16" s="228">
        <f t="shared" si="15"/>
        <v>0</v>
      </c>
      <c r="Y16" s="228">
        <f>SUM(X16*1.4+P16)</f>
        <v>0</v>
      </c>
      <c r="Z16" s="228">
        <f>NORMSDIST((Q$6-Y16)/Z$6)*100</f>
        <v>100</v>
      </c>
      <c r="AA16" s="243" t="s">
        <v>345</v>
      </c>
    </row>
    <row r="17" spans="1:27" ht="20.100000000000001" customHeight="1">
      <c r="A17" s="568"/>
      <c r="B17" s="494"/>
      <c r="C17" s="494"/>
      <c r="D17" s="494"/>
      <c r="E17" s="494"/>
      <c r="F17" s="494"/>
      <c r="G17" s="494"/>
      <c r="H17" s="494"/>
      <c r="I17" s="494">
        <f t="shared" si="12"/>
        <v>0</v>
      </c>
      <c r="J17" s="494">
        <f t="shared" si="13"/>
        <v>0</v>
      </c>
      <c r="K17" s="494">
        <f>SUM(J17*1.4+B17)</f>
        <v>0</v>
      </c>
      <c r="L17" s="494">
        <f>NORMSDIST((C$6-K17)/L$6)*100</f>
        <v>100</v>
      </c>
      <c r="M17" s="568" t="s">
        <v>338</v>
      </c>
      <c r="O17" s="243"/>
      <c r="P17" s="228"/>
      <c r="Q17" s="228"/>
      <c r="R17" s="228"/>
      <c r="S17" s="228"/>
      <c r="T17" s="228"/>
      <c r="U17" s="228"/>
      <c r="V17" s="228"/>
      <c r="W17" s="228">
        <f t="shared" si="14"/>
        <v>0</v>
      </c>
      <c r="X17" s="228">
        <f t="shared" si="15"/>
        <v>0</v>
      </c>
      <c r="Y17" s="228">
        <f>SUM(X17*1.4+P17)</f>
        <v>0</v>
      </c>
      <c r="Z17" s="228">
        <f>NORMSDIST((Q$6-Y17)/Z$6)*100</f>
        <v>100</v>
      </c>
      <c r="AA17" s="243" t="s">
        <v>338</v>
      </c>
    </row>
    <row r="18" spans="1:27" ht="20.100000000000001" customHeight="1">
      <c r="A18" s="568"/>
      <c r="B18" s="494"/>
      <c r="C18" s="494"/>
      <c r="D18" s="494"/>
      <c r="E18" s="494"/>
      <c r="F18" s="494"/>
      <c r="G18" s="494"/>
      <c r="H18" s="494"/>
      <c r="I18" s="494">
        <f t="shared" si="12"/>
        <v>0</v>
      </c>
      <c r="J18" s="494">
        <f t="shared" si="13"/>
        <v>0</v>
      </c>
      <c r="K18" s="494">
        <f>SUM(J18*1.4+B18)</f>
        <v>0</v>
      </c>
      <c r="L18" s="494">
        <f>NORMSDIST((C$6-K18)/L$6)*100</f>
        <v>100</v>
      </c>
      <c r="M18" s="568" t="s">
        <v>338</v>
      </c>
      <c r="O18" s="243"/>
      <c r="P18" s="228"/>
      <c r="Q18" s="228"/>
      <c r="R18" s="228"/>
      <c r="S18" s="228"/>
      <c r="T18" s="228"/>
      <c r="U18" s="228"/>
      <c r="V18" s="228"/>
      <c r="W18" s="228">
        <f t="shared" si="14"/>
        <v>0</v>
      </c>
      <c r="X18" s="228">
        <f t="shared" si="15"/>
        <v>0</v>
      </c>
      <c r="Y18" s="228">
        <f>SUM(X18*1.4+P18)</f>
        <v>0</v>
      </c>
      <c r="Z18" s="228">
        <f>NORMSDIST((Q$6-Y18)/Z$6)*100</f>
        <v>100</v>
      </c>
      <c r="AA18" s="243" t="s">
        <v>338</v>
      </c>
    </row>
    <row r="19" spans="1:27" ht="20.100000000000001" customHeight="1">
      <c r="A19" s="568"/>
      <c r="B19" s="494"/>
      <c r="C19" s="494"/>
      <c r="D19" s="494"/>
      <c r="E19" s="494"/>
      <c r="F19" s="494"/>
      <c r="G19" s="494"/>
      <c r="H19" s="494"/>
      <c r="I19" s="494">
        <f t="shared" si="12"/>
        <v>0</v>
      </c>
      <c r="J19" s="494">
        <f t="shared" si="13"/>
        <v>0</v>
      </c>
      <c r="K19" s="494">
        <f>SUM(J19*1.4+B19)</f>
        <v>0</v>
      </c>
      <c r="L19" s="494">
        <f>NORMSDIST((C$6-K19)/L$6)*100</f>
        <v>100</v>
      </c>
      <c r="M19" s="568" t="s">
        <v>338</v>
      </c>
      <c r="O19" s="243"/>
      <c r="P19" s="228"/>
      <c r="Q19" s="228"/>
      <c r="R19" s="228"/>
      <c r="S19" s="228"/>
      <c r="T19" s="228"/>
      <c r="U19" s="228"/>
      <c r="V19" s="228"/>
      <c r="W19" s="228">
        <f t="shared" si="14"/>
        <v>0</v>
      </c>
      <c r="X19" s="228">
        <f t="shared" si="15"/>
        <v>0</v>
      </c>
      <c r="Y19" s="228">
        <f>SUM(X19*1.4+P19)</f>
        <v>0</v>
      </c>
      <c r="Z19" s="228">
        <f>NORMSDIST((Q$6-Y19)/Z$6)*100</f>
        <v>100</v>
      </c>
      <c r="AA19" s="243" t="s">
        <v>338</v>
      </c>
    </row>
    <row r="20" spans="1:27" ht="20.100000000000001" customHeight="1">
      <c r="A20" s="568"/>
      <c r="B20" s="494"/>
      <c r="C20" s="494"/>
      <c r="D20" s="494"/>
      <c r="E20" s="494"/>
      <c r="F20" s="494"/>
      <c r="G20" s="494"/>
      <c r="H20" s="494"/>
      <c r="I20" s="494">
        <f t="shared" si="12"/>
        <v>0</v>
      </c>
      <c r="J20" s="494">
        <f t="shared" si="13"/>
        <v>0</v>
      </c>
      <c r="K20" s="494">
        <f t="shared" ref="K20" si="16">SUM(J20*1.4+B20)</f>
        <v>0</v>
      </c>
      <c r="L20" s="494">
        <f t="shared" ref="L20" si="17">NORMSDIST((C$6-K20)/L$6)*100</f>
        <v>100</v>
      </c>
      <c r="M20" s="568" t="s">
        <v>338</v>
      </c>
      <c r="O20" s="243"/>
      <c r="P20" s="228"/>
      <c r="Q20" s="228"/>
      <c r="R20" s="228"/>
      <c r="S20" s="228"/>
      <c r="T20" s="228"/>
      <c r="U20" s="228"/>
      <c r="V20" s="228"/>
      <c r="W20" s="228">
        <f t="shared" si="14"/>
        <v>0</v>
      </c>
      <c r="X20" s="228">
        <f t="shared" si="15"/>
        <v>0</v>
      </c>
      <c r="Y20" s="228">
        <f t="shared" si="11"/>
        <v>0</v>
      </c>
      <c r="Z20" s="228">
        <f t="shared" si="9"/>
        <v>100</v>
      </c>
      <c r="AA20" s="243" t="s">
        <v>338</v>
      </c>
    </row>
    <row r="21" spans="1:27" ht="20.100000000000001" customHeight="1">
      <c r="A21" s="345" t="s">
        <v>220</v>
      </c>
      <c r="B21" s="352">
        <v>193</v>
      </c>
      <c r="C21" s="348">
        <v>50</v>
      </c>
      <c r="D21" s="348">
        <v>68</v>
      </c>
      <c r="E21" s="348">
        <v>12</v>
      </c>
      <c r="F21" s="348">
        <v>32</v>
      </c>
      <c r="G21" s="348">
        <v>60</v>
      </c>
      <c r="H21" s="348">
        <v>56</v>
      </c>
      <c r="I21" s="95">
        <f t="shared" ref="I21:I25" si="18">SUM(C21:F21)</f>
        <v>162</v>
      </c>
      <c r="J21" s="95">
        <f t="shared" ref="J21:J25" si="19">SUM(C21:H21)</f>
        <v>278</v>
      </c>
      <c r="K21" s="95">
        <f>SUM(J21*1.4+B21)</f>
        <v>582.20000000000005</v>
      </c>
      <c r="L21" s="95">
        <f>NORMSDIST((C$6-K21)/L$6)*100</f>
        <v>70.769612062343356</v>
      </c>
      <c r="M21" s="94" t="s">
        <v>345</v>
      </c>
      <c r="N21" s="19"/>
      <c r="O21" s="246"/>
      <c r="P21" s="247"/>
      <c r="Q21" s="247"/>
      <c r="R21" s="247"/>
      <c r="S21" s="228"/>
      <c r="T21" s="247"/>
      <c r="U21" s="248"/>
      <c r="V21" s="248"/>
      <c r="W21" s="228">
        <f t="shared" si="14"/>
        <v>0</v>
      </c>
      <c r="X21" s="228">
        <f t="shared" si="15"/>
        <v>0</v>
      </c>
      <c r="Y21" s="228">
        <f>SUM(X21*1.4+P21)</f>
        <v>0</v>
      </c>
      <c r="Z21" s="228">
        <f>NORMSDIST((Q$6-Y21)/Z$6)*100</f>
        <v>100</v>
      </c>
      <c r="AA21" s="243" t="s">
        <v>338</v>
      </c>
    </row>
    <row r="22" spans="1:27" ht="20.100000000000001" customHeight="1">
      <c r="A22" s="94" t="s">
        <v>306</v>
      </c>
      <c r="B22" s="45">
        <v>193</v>
      </c>
      <c r="C22" s="45">
        <v>56</v>
      </c>
      <c r="D22" s="45">
        <v>72</v>
      </c>
      <c r="E22" s="45">
        <v>12</v>
      </c>
      <c r="F22" s="45">
        <v>42</v>
      </c>
      <c r="G22" s="45">
        <v>91</v>
      </c>
      <c r="H22" s="45">
        <v>76</v>
      </c>
      <c r="I22" s="95">
        <f t="shared" si="18"/>
        <v>182</v>
      </c>
      <c r="J22" s="95">
        <f t="shared" si="19"/>
        <v>349</v>
      </c>
      <c r="K22" s="95">
        <f>SUM(J22*1.4+B22)</f>
        <v>681.59999999999991</v>
      </c>
      <c r="L22" s="95">
        <f>NORMSDIST((C$6-K22)/L$6)*100</f>
        <v>13.34995132427475</v>
      </c>
      <c r="M22" s="94" t="s">
        <v>338</v>
      </c>
      <c r="N22" s="19"/>
      <c r="O22" s="246"/>
      <c r="P22" s="247"/>
      <c r="Q22" s="247"/>
      <c r="R22" s="247"/>
      <c r="S22" s="228"/>
      <c r="T22" s="247"/>
      <c r="U22" s="248"/>
      <c r="V22" s="248"/>
      <c r="W22" s="228">
        <f t="shared" si="14"/>
        <v>0</v>
      </c>
      <c r="X22" s="228">
        <f t="shared" si="15"/>
        <v>0</v>
      </c>
      <c r="Y22" s="228">
        <f>SUM(X22*1.4+P22)</f>
        <v>0</v>
      </c>
      <c r="Z22" s="228">
        <f>NORMSDIST((Q$6-Y22)/Z$6)*100</f>
        <v>100</v>
      </c>
      <c r="AA22" s="30" t="s">
        <v>338</v>
      </c>
    </row>
    <row r="23" spans="1:27" ht="20.100000000000001" customHeight="1">
      <c r="A23" s="349" t="s">
        <v>271</v>
      </c>
      <c r="B23" s="352">
        <v>180</v>
      </c>
      <c r="C23" s="577">
        <v>85</v>
      </c>
      <c r="D23" s="74">
        <v>63</v>
      </c>
      <c r="E23" s="74">
        <v>18</v>
      </c>
      <c r="F23" s="74">
        <v>78</v>
      </c>
      <c r="G23" s="74">
        <v>78</v>
      </c>
      <c r="H23" s="74">
        <v>96</v>
      </c>
      <c r="I23" s="95">
        <f t="shared" si="18"/>
        <v>244</v>
      </c>
      <c r="J23" s="95">
        <f t="shared" si="19"/>
        <v>418</v>
      </c>
      <c r="K23" s="95">
        <f>SUM(J23*1.4+B23)</f>
        <v>765.19999999999993</v>
      </c>
      <c r="L23" s="95">
        <f>NORMSDIST((C$6-K23)/L$6)*100</f>
        <v>0.61514805387677707</v>
      </c>
      <c r="M23" s="94" t="s">
        <v>338</v>
      </c>
      <c r="O23" s="249"/>
      <c r="P23" s="247"/>
      <c r="Q23" s="247"/>
      <c r="R23" s="247"/>
      <c r="S23" s="228"/>
      <c r="T23" s="247"/>
      <c r="U23" s="248"/>
      <c r="V23" s="248"/>
      <c r="W23" s="228">
        <f t="shared" si="14"/>
        <v>0</v>
      </c>
      <c r="X23" s="228">
        <f t="shared" si="15"/>
        <v>0</v>
      </c>
      <c r="Y23" s="228">
        <f>SUM(X23*1.4+P23)</f>
        <v>0</v>
      </c>
      <c r="Z23" s="228">
        <f>NORMSDIST((Q$6-Y23)/Z$6)*100</f>
        <v>100</v>
      </c>
      <c r="AA23" s="30" t="s">
        <v>345</v>
      </c>
    </row>
    <row r="24" spans="1:27" ht="20.100000000000001" customHeight="1">
      <c r="A24" s="349" t="s">
        <v>273</v>
      </c>
      <c r="B24" s="352">
        <v>198</v>
      </c>
      <c r="C24" s="577">
        <v>64</v>
      </c>
      <c r="D24" s="74">
        <v>57</v>
      </c>
      <c r="E24" s="74">
        <v>12</v>
      </c>
      <c r="F24" s="74">
        <v>60</v>
      </c>
      <c r="G24" s="74">
        <v>70</v>
      </c>
      <c r="H24" s="74">
        <v>56</v>
      </c>
      <c r="I24" s="95">
        <f t="shared" si="18"/>
        <v>193</v>
      </c>
      <c r="J24" s="95">
        <f t="shared" si="19"/>
        <v>319</v>
      </c>
      <c r="K24" s="95">
        <f>SUM(J24*1.4+B24)</f>
        <v>644.59999999999991</v>
      </c>
      <c r="L24" s="95">
        <f>NORMSDIST((C$6-K24)/L$6)*100</f>
        <v>31.088853966214142</v>
      </c>
      <c r="M24" s="94" t="s">
        <v>338</v>
      </c>
      <c r="O24" s="249"/>
      <c r="P24" s="247"/>
      <c r="Q24" s="247"/>
      <c r="R24" s="247"/>
      <c r="S24" s="228"/>
      <c r="T24" s="247"/>
      <c r="U24" s="248"/>
      <c r="V24" s="248"/>
      <c r="W24" s="228">
        <f t="shared" si="14"/>
        <v>0</v>
      </c>
      <c r="X24" s="228">
        <f t="shared" si="15"/>
        <v>0</v>
      </c>
      <c r="Y24" s="228">
        <f>SUM(X24*1.4+P24)</f>
        <v>0</v>
      </c>
      <c r="Z24" s="228">
        <f>NORMSDIST((Q$6-Y24)/Z$6)*100</f>
        <v>100</v>
      </c>
      <c r="AA24" s="30" t="s">
        <v>338</v>
      </c>
    </row>
    <row r="25" spans="1:27" ht="20.100000000000001" customHeight="1">
      <c r="A25" s="349" t="s">
        <v>274</v>
      </c>
      <c r="B25" s="352">
        <v>180</v>
      </c>
      <c r="C25" s="577">
        <v>74</v>
      </c>
      <c r="D25" s="74">
        <v>70</v>
      </c>
      <c r="E25" s="74">
        <v>12</v>
      </c>
      <c r="F25" s="74">
        <v>41</v>
      </c>
      <c r="G25" s="74">
        <v>40</v>
      </c>
      <c r="H25" s="74">
        <v>52</v>
      </c>
      <c r="I25" s="95">
        <f t="shared" si="18"/>
        <v>197</v>
      </c>
      <c r="J25" s="95">
        <f t="shared" si="19"/>
        <v>289</v>
      </c>
      <c r="K25" s="95">
        <f>SUM(J25*1.4+B25)</f>
        <v>584.59999999999991</v>
      </c>
      <c r="L25" s="95">
        <f t="shared" ref="L25" si="20">NORMSDIST((C$6-K25)/L$6)*100</f>
        <v>69.380563861592464</v>
      </c>
      <c r="M25" s="94" t="s">
        <v>345</v>
      </c>
      <c r="O25" s="243"/>
      <c r="P25" s="241"/>
      <c r="Q25" s="241"/>
      <c r="R25" s="241"/>
      <c r="S25" s="228"/>
      <c r="T25" s="241"/>
      <c r="U25" s="241"/>
      <c r="V25" s="241"/>
      <c r="W25" s="228">
        <f t="shared" si="14"/>
        <v>0</v>
      </c>
      <c r="X25" s="228">
        <f t="shared" si="15"/>
        <v>0</v>
      </c>
      <c r="Y25" s="228">
        <f>SUM(X25*1.4+P25)</f>
        <v>0</v>
      </c>
      <c r="Z25" s="228">
        <f>NORMSDIST((Q$6-Y25)/Z$6)*100</f>
        <v>100</v>
      </c>
      <c r="AA25" s="30" t="s">
        <v>338</v>
      </c>
    </row>
    <row r="26" spans="1:27" ht="20.100000000000001" customHeight="1">
      <c r="L26" s="561"/>
      <c r="Z26" s="380"/>
    </row>
    <row r="27" spans="1:27" ht="18.75" customHeight="1">
      <c r="A27" s="561" t="s">
        <v>694</v>
      </c>
      <c r="C27" s="11" t="s">
        <v>595</v>
      </c>
      <c r="J27" s="20" t="s">
        <v>591</v>
      </c>
      <c r="K27" s="20" t="s">
        <v>592</v>
      </c>
      <c r="O27" s="380" t="s">
        <v>694</v>
      </c>
      <c r="Q27" s="11" t="s">
        <v>595</v>
      </c>
      <c r="X27" s="20" t="s">
        <v>591</v>
      </c>
      <c r="Y27" s="20" t="s">
        <v>592</v>
      </c>
    </row>
    <row r="28" spans="1:27" ht="18.75" customHeight="1">
      <c r="B28" s="570"/>
      <c r="J28" s="85">
        <v>625</v>
      </c>
      <c r="K28" s="85">
        <v>630</v>
      </c>
      <c r="P28" s="391"/>
      <c r="X28" s="85">
        <v>625</v>
      </c>
      <c r="Y28" s="85">
        <v>630</v>
      </c>
    </row>
    <row r="29" spans="1:27" ht="18.75" customHeight="1">
      <c r="B29" s="570"/>
      <c r="C29" s="666" t="s">
        <v>644</v>
      </c>
      <c r="D29" s="667"/>
      <c r="E29" s="667"/>
      <c r="F29" s="667"/>
      <c r="G29" s="667"/>
      <c r="H29" s="668"/>
      <c r="I29" s="562" t="s">
        <v>571</v>
      </c>
      <c r="J29" s="562" t="s">
        <v>572</v>
      </c>
      <c r="K29" s="562" t="s">
        <v>643</v>
      </c>
      <c r="L29" s="568" t="s">
        <v>328</v>
      </c>
      <c r="P29" s="391"/>
      <c r="Q29" s="666" t="s">
        <v>644</v>
      </c>
      <c r="R29" s="667"/>
      <c r="S29" s="667"/>
      <c r="T29" s="667"/>
      <c r="U29" s="667"/>
      <c r="V29" s="668"/>
      <c r="W29" s="379" t="s">
        <v>571</v>
      </c>
      <c r="X29" s="379" t="s">
        <v>572</v>
      </c>
      <c r="Y29" s="379" t="s">
        <v>643</v>
      </c>
      <c r="Z29" s="243" t="s">
        <v>328</v>
      </c>
    </row>
    <row r="30" spans="1:27" ht="18.75" customHeight="1">
      <c r="B30" s="570"/>
      <c r="C30" s="637">
        <v>637</v>
      </c>
      <c r="D30" s="638"/>
      <c r="E30" s="638"/>
      <c r="F30" s="638"/>
      <c r="G30" s="638"/>
      <c r="H30" s="639"/>
      <c r="I30" s="18">
        <v>1.46</v>
      </c>
      <c r="J30" s="18">
        <v>1.56</v>
      </c>
      <c r="K30" s="16">
        <f>(FIXED(1/J30,3))*100</f>
        <v>64.099999999999994</v>
      </c>
      <c r="L30" s="103">
        <v>60</v>
      </c>
      <c r="P30" s="391"/>
      <c r="Q30" s="637">
        <v>637</v>
      </c>
      <c r="R30" s="638"/>
      <c r="S30" s="638"/>
      <c r="T30" s="638"/>
      <c r="U30" s="638"/>
      <c r="V30" s="639"/>
      <c r="W30" s="18">
        <v>1.46</v>
      </c>
      <c r="X30" s="18">
        <v>1.56</v>
      </c>
      <c r="Y30" s="16">
        <f>(FIXED(1/X30,3))*100</f>
        <v>64.099999999999994</v>
      </c>
      <c r="Z30" s="103">
        <v>60</v>
      </c>
    </row>
    <row r="31" spans="1:27" ht="21.75" customHeight="1">
      <c r="E31" s="563" t="s">
        <v>78</v>
      </c>
      <c r="F31" s="563" t="s">
        <v>79</v>
      </c>
      <c r="S31" s="375" t="s">
        <v>78</v>
      </c>
      <c r="T31" s="375" t="s">
        <v>79</v>
      </c>
    </row>
    <row r="32" spans="1:27" ht="20.100000000000001" customHeight="1">
      <c r="A32" s="562" t="s">
        <v>80</v>
      </c>
      <c r="B32" s="562" t="s">
        <v>81</v>
      </c>
      <c r="C32" s="562" t="s">
        <v>82</v>
      </c>
      <c r="D32" s="562" t="s">
        <v>83</v>
      </c>
      <c r="E32" s="626" t="s">
        <v>84</v>
      </c>
      <c r="F32" s="627"/>
      <c r="G32" s="562" t="s">
        <v>85</v>
      </c>
      <c r="H32" s="562" t="s">
        <v>86</v>
      </c>
      <c r="I32" s="562" t="s">
        <v>87</v>
      </c>
      <c r="J32" s="562" t="s">
        <v>88</v>
      </c>
      <c r="K32" s="562" t="s">
        <v>318</v>
      </c>
      <c r="L32" s="562" t="s">
        <v>319</v>
      </c>
      <c r="M32" s="562" t="s">
        <v>645</v>
      </c>
      <c r="O32" s="379" t="s">
        <v>80</v>
      </c>
      <c r="P32" s="379" t="s">
        <v>81</v>
      </c>
      <c r="Q32" s="379" t="s">
        <v>82</v>
      </c>
      <c r="R32" s="379" t="s">
        <v>83</v>
      </c>
      <c r="S32" s="626" t="s">
        <v>84</v>
      </c>
      <c r="T32" s="627"/>
      <c r="U32" s="379" t="s">
        <v>85</v>
      </c>
      <c r="V32" s="379" t="s">
        <v>86</v>
      </c>
      <c r="W32" s="379" t="s">
        <v>87</v>
      </c>
      <c r="X32" s="379" t="s">
        <v>88</v>
      </c>
      <c r="Y32" s="379" t="s">
        <v>318</v>
      </c>
      <c r="Z32" s="379" t="s">
        <v>319</v>
      </c>
      <c r="AA32" s="379" t="s">
        <v>645</v>
      </c>
    </row>
    <row r="33" spans="1:28" ht="20.100000000000001" customHeight="1">
      <c r="A33" s="605" t="s">
        <v>1090</v>
      </c>
      <c r="B33" s="430">
        <v>230</v>
      </c>
      <c r="C33" s="430">
        <v>54</v>
      </c>
      <c r="D33" s="430">
        <v>60</v>
      </c>
      <c r="E33" s="430">
        <v>12</v>
      </c>
      <c r="F33" s="430">
        <v>32</v>
      </c>
      <c r="G33" s="431">
        <v>35</v>
      </c>
      <c r="H33" s="431">
        <v>40</v>
      </c>
      <c r="I33" s="431">
        <f t="shared" ref="I33:I35" si="21">SUM(C33:F33)</f>
        <v>158</v>
      </c>
      <c r="J33" s="431">
        <f t="shared" ref="J33:J37" si="22">SUM(C33:H33)</f>
        <v>233</v>
      </c>
      <c r="K33" s="431">
        <f t="shared" ref="K33:K38" si="23">SUM(J33*1.4+B33)</f>
        <v>556.20000000000005</v>
      </c>
      <c r="L33" s="431">
        <f>NORMSDIST((C$30-K33)/L$30)*100</f>
        <v>91.095619378352509</v>
      </c>
      <c r="M33" s="602" t="s">
        <v>345</v>
      </c>
      <c r="N33" s="19"/>
      <c r="O33" s="568"/>
      <c r="P33" s="241"/>
      <c r="Q33" s="241"/>
      <c r="R33" s="241"/>
      <c r="S33" s="241"/>
      <c r="T33" s="241"/>
      <c r="U33" s="241"/>
      <c r="V33" s="241"/>
      <c r="W33" s="494">
        <f>SUM(Q33:T33)</f>
        <v>0</v>
      </c>
      <c r="X33" s="494">
        <f>SUM(Q33:V33)</f>
        <v>0</v>
      </c>
      <c r="Y33" s="494">
        <f t="shared" ref="Y33:Y38" si="24">SUM(X33*1.4+P33)</f>
        <v>0</v>
      </c>
      <c r="Z33" s="494">
        <f>NORMSDIST((Q$30-Y33)/Z$30)*100</f>
        <v>100</v>
      </c>
      <c r="AA33" s="568" t="s">
        <v>338</v>
      </c>
      <c r="AB33" s="272"/>
    </row>
    <row r="34" spans="1:28" ht="20.100000000000001" customHeight="1">
      <c r="A34" s="603" t="s">
        <v>1091</v>
      </c>
      <c r="B34" s="430">
        <v>193</v>
      </c>
      <c r="C34" s="430">
        <v>73</v>
      </c>
      <c r="D34" s="430">
        <v>78</v>
      </c>
      <c r="E34" s="430">
        <v>16</v>
      </c>
      <c r="F34" s="430">
        <v>58</v>
      </c>
      <c r="G34" s="431">
        <v>40</v>
      </c>
      <c r="H34" s="431">
        <v>32</v>
      </c>
      <c r="I34" s="431">
        <f t="shared" si="21"/>
        <v>225</v>
      </c>
      <c r="J34" s="431">
        <f t="shared" si="22"/>
        <v>297</v>
      </c>
      <c r="K34" s="431">
        <f t="shared" si="23"/>
        <v>608.79999999999995</v>
      </c>
      <c r="L34" s="431">
        <f t="shared" ref="L34:L41" si="25">NORMSDIST((C$30-K34)/L$30)*100</f>
        <v>68.082249121744439</v>
      </c>
      <c r="M34" s="602" t="s">
        <v>1098</v>
      </c>
      <c r="N34" s="19"/>
      <c r="O34" s="255"/>
      <c r="P34" s="258"/>
      <c r="Q34" s="241"/>
      <c r="R34" s="259"/>
      <c r="S34" s="259"/>
      <c r="T34" s="259"/>
      <c r="U34" s="259"/>
      <c r="V34" s="259"/>
      <c r="W34" s="228">
        <f>SUM(Q34:T34)</f>
        <v>0</v>
      </c>
      <c r="X34" s="228">
        <f>SUM(Q34:V34)</f>
        <v>0</v>
      </c>
      <c r="Y34" s="228">
        <f t="shared" si="24"/>
        <v>0</v>
      </c>
      <c r="Z34" s="228">
        <f t="shared" ref="Z34:Z42" si="26">NORMSDIST((Q$30-Y34)/Z$30)*100</f>
        <v>100</v>
      </c>
      <c r="AA34" s="243" t="s">
        <v>338</v>
      </c>
    </row>
    <row r="35" spans="1:28" ht="20.100000000000001" customHeight="1">
      <c r="A35" s="603" t="s">
        <v>1092</v>
      </c>
      <c r="B35" s="430">
        <v>226</v>
      </c>
      <c r="C35" s="430">
        <v>56</v>
      </c>
      <c r="D35" s="430">
        <v>66</v>
      </c>
      <c r="E35" s="430">
        <v>16</v>
      </c>
      <c r="F35" s="430">
        <v>36</v>
      </c>
      <c r="G35" s="431">
        <v>50</v>
      </c>
      <c r="H35" s="431">
        <v>60</v>
      </c>
      <c r="I35" s="431">
        <f t="shared" si="21"/>
        <v>174</v>
      </c>
      <c r="J35" s="431">
        <f t="shared" si="22"/>
        <v>284</v>
      </c>
      <c r="K35" s="431">
        <f t="shared" si="23"/>
        <v>623.59999999999991</v>
      </c>
      <c r="L35" s="431">
        <f t="shared" si="25"/>
        <v>58.836195695365149</v>
      </c>
      <c r="M35" s="602" t="s">
        <v>338</v>
      </c>
      <c r="N35" s="19"/>
      <c r="O35" s="255"/>
      <c r="P35" s="258"/>
      <c r="Q35" s="241"/>
      <c r="R35" s="259"/>
      <c r="S35" s="259"/>
      <c r="T35" s="259"/>
      <c r="U35" s="259"/>
      <c r="V35" s="259"/>
      <c r="W35" s="228">
        <f>SUM(Q35:T35)</f>
        <v>0</v>
      </c>
      <c r="X35" s="228">
        <f>SUM(Q35:V35)</f>
        <v>0</v>
      </c>
      <c r="Y35" s="228">
        <f t="shared" si="24"/>
        <v>0</v>
      </c>
      <c r="Z35" s="228">
        <f t="shared" si="26"/>
        <v>100</v>
      </c>
      <c r="AA35" s="243"/>
    </row>
    <row r="36" spans="1:28" ht="20.100000000000001" customHeight="1">
      <c r="A36" s="417" t="s">
        <v>987</v>
      </c>
      <c r="B36" s="422">
        <v>212</v>
      </c>
      <c r="C36" s="420">
        <v>75</v>
      </c>
      <c r="D36" s="420">
        <v>50</v>
      </c>
      <c r="E36" s="420">
        <v>12</v>
      </c>
      <c r="F36" s="420">
        <v>52</v>
      </c>
      <c r="G36" s="420">
        <v>57</v>
      </c>
      <c r="H36" s="420">
        <v>48</v>
      </c>
      <c r="I36" s="416">
        <f t="shared" ref="I36:I37" si="27">SUM(C36:F36)</f>
        <v>189</v>
      </c>
      <c r="J36" s="416">
        <f t="shared" si="22"/>
        <v>294</v>
      </c>
      <c r="K36" s="416">
        <f t="shared" si="23"/>
        <v>623.59999999999991</v>
      </c>
      <c r="L36" s="416">
        <f t="shared" si="25"/>
        <v>58.836195695365149</v>
      </c>
      <c r="M36" s="414" t="s">
        <v>338</v>
      </c>
      <c r="O36" s="243"/>
      <c r="P36" s="241"/>
      <c r="Q36" s="241"/>
      <c r="R36" s="241"/>
      <c r="S36" s="241"/>
      <c r="T36" s="241"/>
      <c r="U36" s="241"/>
      <c r="V36" s="241"/>
      <c r="W36" s="259">
        <f>Q36+R36+S36+T36</f>
        <v>0</v>
      </c>
      <c r="X36" s="259">
        <f>W36+U36+V36</f>
        <v>0</v>
      </c>
      <c r="Y36" s="228">
        <f t="shared" si="24"/>
        <v>0</v>
      </c>
      <c r="Z36" s="228">
        <f t="shared" si="26"/>
        <v>100</v>
      </c>
      <c r="AA36" s="243" t="s">
        <v>345</v>
      </c>
    </row>
    <row r="37" spans="1:28" ht="20.100000000000001" customHeight="1">
      <c r="A37" s="417" t="s">
        <v>989</v>
      </c>
      <c r="B37" s="422">
        <v>216</v>
      </c>
      <c r="C37" s="420">
        <v>64</v>
      </c>
      <c r="D37" s="420">
        <v>62</v>
      </c>
      <c r="E37" s="420">
        <v>12</v>
      </c>
      <c r="F37" s="420">
        <v>24</v>
      </c>
      <c r="G37" s="420">
        <v>42</v>
      </c>
      <c r="H37" s="420">
        <v>62</v>
      </c>
      <c r="I37" s="416">
        <f t="shared" si="27"/>
        <v>162</v>
      </c>
      <c r="J37" s="416">
        <f t="shared" si="22"/>
        <v>266</v>
      </c>
      <c r="K37" s="416">
        <f t="shared" si="23"/>
        <v>588.4</v>
      </c>
      <c r="L37" s="416">
        <f t="shared" si="25"/>
        <v>79.102991212839854</v>
      </c>
      <c r="M37" s="414" t="s">
        <v>345</v>
      </c>
      <c r="O37" s="13"/>
      <c r="P37" s="227"/>
      <c r="Q37" s="228"/>
      <c r="R37" s="228"/>
      <c r="S37" s="228"/>
      <c r="T37" s="228"/>
      <c r="U37" s="228"/>
      <c r="V37" s="228"/>
      <c r="W37" s="228">
        <f>SUM(Q37:T37)</f>
        <v>0</v>
      </c>
      <c r="X37" s="228">
        <f>SUM(Q37:V37)</f>
        <v>0</v>
      </c>
      <c r="Y37" s="228">
        <f t="shared" si="24"/>
        <v>0</v>
      </c>
      <c r="Z37" s="228">
        <f t="shared" si="26"/>
        <v>100</v>
      </c>
      <c r="AA37" s="13"/>
    </row>
    <row r="38" spans="1:28" ht="20.100000000000001" customHeight="1">
      <c r="A38" s="13"/>
      <c r="B38" s="227"/>
      <c r="C38" s="494"/>
      <c r="D38" s="494"/>
      <c r="E38" s="494"/>
      <c r="F38" s="494"/>
      <c r="G38" s="494"/>
      <c r="H38" s="494"/>
      <c r="I38" s="494">
        <f>SUM(C38:F38)</f>
        <v>0</v>
      </c>
      <c r="J38" s="494">
        <f>SUM(C38:H38)</f>
        <v>0</v>
      </c>
      <c r="K38" s="494">
        <f t="shared" si="23"/>
        <v>0</v>
      </c>
      <c r="L38" s="494">
        <f t="shared" si="25"/>
        <v>100</v>
      </c>
      <c r="M38" s="13"/>
      <c r="O38" s="13"/>
      <c r="P38" s="227"/>
      <c r="Q38" s="228"/>
      <c r="R38" s="228"/>
      <c r="S38" s="228"/>
      <c r="T38" s="228"/>
      <c r="U38" s="228"/>
      <c r="V38" s="228"/>
      <c r="W38" s="228">
        <f>SUM(Q38:T38)</f>
        <v>0</v>
      </c>
      <c r="X38" s="228">
        <f>SUM(Q38:V38)</f>
        <v>0</v>
      </c>
      <c r="Y38" s="228">
        <f t="shared" si="24"/>
        <v>0</v>
      </c>
      <c r="Z38" s="228">
        <f t="shared" si="26"/>
        <v>100</v>
      </c>
      <c r="AA38" s="13"/>
    </row>
    <row r="39" spans="1:28" ht="20.100000000000001" customHeight="1">
      <c r="A39" s="568"/>
      <c r="B39" s="241"/>
      <c r="C39" s="233"/>
      <c r="D39" s="232"/>
      <c r="E39" s="494"/>
      <c r="F39" s="232"/>
      <c r="G39" s="232"/>
      <c r="H39" s="232"/>
      <c r="I39" s="232">
        <f>SUM(C39,D39,F39)</f>
        <v>0</v>
      </c>
      <c r="J39" s="232">
        <f>SUM(C39,D39,F39,G39,H39)</f>
        <v>0</v>
      </c>
      <c r="K39" s="496">
        <f>FIXED(J39*1.4,0)+B39</f>
        <v>0</v>
      </c>
      <c r="L39" s="494">
        <f t="shared" si="25"/>
        <v>100</v>
      </c>
      <c r="M39" s="30"/>
      <c r="O39" s="243"/>
      <c r="P39" s="241"/>
      <c r="Q39" s="233"/>
      <c r="R39" s="232"/>
      <c r="S39" s="228"/>
      <c r="T39" s="232"/>
      <c r="U39" s="232"/>
      <c r="V39" s="232"/>
      <c r="W39" s="232">
        <f>SUM(Q39,R39,T39)</f>
        <v>0</v>
      </c>
      <c r="X39" s="232">
        <f>SUM(Q39,R39,T39,U39,V39)</f>
        <v>0</v>
      </c>
      <c r="Y39" s="230">
        <f>FIXED(X39*1.4,0)+P39</f>
        <v>0</v>
      </c>
      <c r="Z39" s="228">
        <f t="shared" si="26"/>
        <v>100</v>
      </c>
      <c r="AA39" s="30"/>
    </row>
    <row r="40" spans="1:28" ht="20.100000000000001" customHeight="1">
      <c r="A40" s="249"/>
      <c r="B40" s="247"/>
      <c r="C40" s="247"/>
      <c r="D40" s="247"/>
      <c r="E40" s="494"/>
      <c r="F40" s="247"/>
      <c r="G40" s="248"/>
      <c r="H40" s="248"/>
      <c r="I40" s="232">
        <f>SUM(C40,D40,F40)</f>
        <v>0</v>
      </c>
      <c r="J40" s="232">
        <f>SUM(C40,D40,F40,G40,H40)</f>
        <v>0</v>
      </c>
      <c r="K40" s="496">
        <f>FIXED(J40*1.4,0)+B40</f>
        <v>0</v>
      </c>
      <c r="L40" s="494">
        <f t="shared" si="25"/>
        <v>100</v>
      </c>
      <c r="M40" s="30" t="s">
        <v>345</v>
      </c>
      <c r="O40" s="249"/>
      <c r="P40" s="247"/>
      <c r="Q40" s="247"/>
      <c r="R40" s="247"/>
      <c r="S40" s="228"/>
      <c r="T40" s="247"/>
      <c r="U40" s="248"/>
      <c r="V40" s="248"/>
      <c r="W40" s="232">
        <f>SUM(Q40,R40,T40)</f>
        <v>0</v>
      </c>
      <c r="X40" s="232">
        <f>SUM(Q40,R40,T40,U40,V40)</f>
        <v>0</v>
      </c>
      <c r="Y40" s="230">
        <f>FIXED(X40*1.4,0)+P40</f>
        <v>0</v>
      </c>
      <c r="Z40" s="228">
        <f t="shared" si="26"/>
        <v>100</v>
      </c>
      <c r="AA40" s="30" t="s">
        <v>345</v>
      </c>
    </row>
    <row r="41" spans="1:28" ht="20.100000000000001" customHeight="1">
      <c r="A41" s="249"/>
      <c r="B41" s="247"/>
      <c r="C41" s="247"/>
      <c r="D41" s="247"/>
      <c r="E41" s="494"/>
      <c r="F41" s="247"/>
      <c r="G41" s="248"/>
      <c r="H41" s="248"/>
      <c r="I41" s="232">
        <f>SUM(C41,D41,F41)</f>
        <v>0</v>
      </c>
      <c r="J41" s="232">
        <f>SUM(C41,D41,F41,G41,H41)</f>
        <v>0</v>
      </c>
      <c r="K41" s="496">
        <f>FIXED(J41*1.4,0)+B41</f>
        <v>0</v>
      </c>
      <c r="L41" s="494">
        <f t="shared" si="25"/>
        <v>100</v>
      </c>
      <c r="M41" s="30" t="s">
        <v>338</v>
      </c>
      <c r="O41" s="249"/>
      <c r="P41" s="247"/>
      <c r="Q41" s="247"/>
      <c r="R41" s="247"/>
      <c r="S41" s="228"/>
      <c r="T41" s="247"/>
      <c r="U41" s="248"/>
      <c r="V41" s="248"/>
      <c r="W41" s="232">
        <f>SUM(Q41,R41,T41)</f>
        <v>0</v>
      </c>
      <c r="X41" s="232">
        <f>SUM(Q41,R41,T41,U41,V41)</f>
        <v>0</v>
      </c>
      <c r="Y41" s="230">
        <f>FIXED(X41*1.4,0)+P41</f>
        <v>0</v>
      </c>
      <c r="Z41" s="228">
        <f t="shared" si="26"/>
        <v>100</v>
      </c>
      <c r="AA41" s="30" t="s">
        <v>338</v>
      </c>
    </row>
    <row r="42" spans="1:28" ht="20.100000000000001" customHeight="1">
      <c r="A42" s="94" t="s">
        <v>304</v>
      </c>
      <c r="B42" s="45">
        <v>216</v>
      </c>
      <c r="C42" s="45">
        <v>87</v>
      </c>
      <c r="D42" s="45">
        <v>43</v>
      </c>
      <c r="E42" s="45">
        <v>18</v>
      </c>
      <c r="F42" s="45">
        <v>40</v>
      </c>
      <c r="G42" s="45">
        <v>61</v>
      </c>
      <c r="H42" s="45">
        <v>39</v>
      </c>
      <c r="I42" s="95">
        <f>SUM(C42:F42)</f>
        <v>188</v>
      </c>
      <c r="J42" s="95">
        <f>SUM(C42:H42)</f>
        <v>288</v>
      </c>
      <c r="K42" s="95">
        <f t="shared" ref="K42" si="28">SUM(J42*1.4+B42)</f>
        <v>619.20000000000005</v>
      </c>
      <c r="L42" s="95">
        <f>NORMSDIST((C$30-K42)/L$30)*100</f>
        <v>61.663949596846464</v>
      </c>
      <c r="M42" s="94" t="s">
        <v>338</v>
      </c>
      <c r="N42" s="19"/>
      <c r="O42" s="243"/>
      <c r="P42" s="241"/>
      <c r="Q42" s="241"/>
      <c r="R42" s="241"/>
      <c r="S42" s="228"/>
      <c r="T42" s="241"/>
      <c r="U42" s="241"/>
      <c r="V42" s="241"/>
      <c r="W42" s="232">
        <f>SUM(Q42,R42,T42)</f>
        <v>0</v>
      </c>
      <c r="X42" s="232">
        <f>SUM(Q42,R42,T42,U42,V42)</f>
        <v>0</v>
      </c>
      <c r="Y42" s="230">
        <f>FIXED(X42*1.4,0)+P42</f>
        <v>0</v>
      </c>
      <c r="Z42" s="228">
        <f t="shared" si="26"/>
        <v>100</v>
      </c>
      <c r="AA42" s="30" t="s">
        <v>338</v>
      </c>
    </row>
    <row r="43" spans="1:28" ht="20.100000000000001" customHeight="1">
      <c r="B43" s="391"/>
      <c r="L43" s="391"/>
      <c r="P43" s="391"/>
      <c r="Z43" s="391"/>
    </row>
    <row r="44" spans="1:28" ht="20.100000000000001" customHeight="1">
      <c r="B44" s="391"/>
      <c r="L44" s="391"/>
      <c r="P44" s="391"/>
      <c r="Z44" s="391"/>
    </row>
    <row r="49" spans="13:27">
      <c r="M49" s="7"/>
      <c r="AA49" s="7"/>
    </row>
    <row r="50" spans="13:27">
      <c r="M50" s="7"/>
      <c r="AA50" s="7"/>
    </row>
    <row r="59" spans="13:27">
      <c r="M59" s="7"/>
      <c r="AA59" s="7"/>
    </row>
  </sheetData>
  <mergeCells count="14">
    <mergeCell ref="A1:M1"/>
    <mergeCell ref="O1:AA1"/>
    <mergeCell ref="C5:H5"/>
    <mergeCell ref="Q5:V5"/>
    <mergeCell ref="C6:H6"/>
    <mergeCell ref="Q6:V6"/>
    <mergeCell ref="E32:F32"/>
    <mergeCell ref="S32:T32"/>
    <mergeCell ref="E8:F8"/>
    <mergeCell ref="S8:T8"/>
    <mergeCell ref="C29:H29"/>
    <mergeCell ref="Q29:V29"/>
    <mergeCell ref="C30:H30"/>
    <mergeCell ref="Q30:V30"/>
  </mergeCells>
  <phoneticPr fontId="9"/>
  <pageMargins left="0.7" right="0.7" top="0.75" bottom="0.75" header="0.3" footer="0.3"/>
  <ignoredErrors>
    <ignoredError sqref="W20:X20 W33:X33 W9:X14 W34:X35 W15:X16 I33:J37 I42:J42 I9:J10 I21:J25" formulaRange="1"/>
  </ignoredErrors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45">
    <tabColor theme="6"/>
  </sheetPr>
  <dimension ref="A1:AC54"/>
  <sheetViews>
    <sheetView topLeftCell="A13" workbookViewId="0">
      <selection activeCell="O25" sqref="O25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19" width="4.5" customWidth="1"/>
    <col min="20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9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9" ht="18.75" customHeight="1">
      <c r="A3" s="570" t="s">
        <v>695</v>
      </c>
      <c r="B3" s="689"/>
      <c r="C3" s="689"/>
      <c r="D3" s="689"/>
      <c r="J3" s="20" t="s">
        <v>591</v>
      </c>
      <c r="K3" s="20" t="s">
        <v>592</v>
      </c>
      <c r="O3" s="391" t="s">
        <v>695</v>
      </c>
      <c r="P3" s="689"/>
      <c r="Q3" s="689"/>
      <c r="R3" s="689"/>
      <c r="X3" s="20" t="s">
        <v>591</v>
      </c>
      <c r="Y3" s="20" t="s">
        <v>592</v>
      </c>
    </row>
    <row r="4" spans="1:29" ht="18.75" customHeight="1">
      <c r="B4" s="570"/>
      <c r="J4" s="129">
        <v>605</v>
      </c>
      <c r="K4" s="129">
        <v>610</v>
      </c>
      <c r="P4" s="391"/>
      <c r="X4" s="129">
        <v>605</v>
      </c>
      <c r="Y4" s="129">
        <v>610</v>
      </c>
    </row>
    <row r="5" spans="1:29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9" ht="18.75" customHeight="1">
      <c r="B6" s="570"/>
      <c r="C6" s="637">
        <v>621</v>
      </c>
      <c r="D6" s="638"/>
      <c r="E6" s="638"/>
      <c r="F6" s="638"/>
      <c r="G6" s="638"/>
      <c r="H6" s="639"/>
      <c r="I6" s="35">
        <v>1.61</v>
      </c>
      <c r="J6" s="35">
        <v>1.57</v>
      </c>
      <c r="K6" s="36">
        <f>(FIXED(1/J6,3))*100</f>
        <v>63.7</v>
      </c>
      <c r="L6" s="103">
        <v>60</v>
      </c>
      <c r="P6" s="391"/>
      <c r="Q6" s="637">
        <v>621</v>
      </c>
      <c r="R6" s="638"/>
      <c r="S6" s="638"/>
      <c r="T6" s="638"/>
      <c r="U6" s="638"/>
      <c r="V6" s="639"/>
      <c r="W6" s="35">
        <v>1.61</v>
      </c>
      <c r="X6" s="35">
        <v>1.57</v>
      </c>
      <c r="Y6" s="36">
        <f>(FIXED(1/X6,3))*100</f>
        <v>63.7</v>
      </c>
      <c r="Z6" s="103">
        <v>60</v>
      </c>
    </row>
    <row r="7" spans="1:29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9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9" ht="20.100000000000001" customHeight="1">
      <c r="A9" s="425" t="s">
        <v>1043</v>
      </c>
      <c r="B9" s="426">
        <v>216</v>
      </c>
      <c r="C9" s="426">
        <v>77</v>
      </c>
      <c r="D9" s="426">
        <v>80</v>
      </c>
      <c r="E9" s="426">
        <v>20</v>
      </c>
      <c r="F9" s="426">
        <v>44</v>
      </c>
      <c r="G9" s="426">
        <v>42</v>
      </c>
      <c r="H9" s="426">
        <v>76</v>
      </c>
      <c r="I9" s="426">
        <f t="shared" ref="I9" si="0">C9+D9+E9+F9</f>
        <v>221</v>
      </c>
      <c r="J9" s="426">
        <f t="shared" ref="J9" si="1">I9+G9+H9</f>
        <v>339</v>
      </c>
      <c r="K9" s="357">
        <f t="shared" ref="K9:K20" si="2">SUM(J9*1.4+B9)</f>
        <v>690.59999999999991</v>
      </c>
      <c r="L9" s="357">
        <f>NORMSDIST((C$6-K9)/L$6)*100</f>
        <v>12.302440305134365</v>
      </c>
      <c r="M9" s="425" t="s">
        <v>338</v>
      </c>
      <c r="N9" s="19"/>
      <c r="O9" s="568"/>
      <c r="P9" s="241"/>
      <c r="Q9" s="241"/>
      <c r="R9" s="241"/>
      <c r="S9" s="241"/>
      <c r="T9" s="241"/>
      <c r="U9" s="241"/>
      <c r="V9" s="241"/>
      <c r="W9" s="494">
        <f>SUM(Q9:T9)</f>
        <v>0</v>
      </c>
      <c r="X9" s="494">
        <f>SUM(Q9:V9)</f>
        <v>0</v>
      </c>
      <c r="Y9" s="494">
        <f t="shared" ref="Y9:Y14" si="3">SUM(X9*1.4+P9)</f>
        <v>0</v>
      </c>
      <c r="Z9" s="494">
        <f>NORMSDIST((Q$6-Y9)/Z$6)*100</f>
        <v>100</v>
      </c>
      <c r="AA9" s="568" t="s">
        <v>338</v>
      </c>
      <c r="AC9" s="243" t="s">
        <v>345</v>
      </c>
    </row>
    <row r="10" spans="1:29" ht="20.100000000000001" customHeight="1">
      <c r="A10" s="255"/>
      <c r="B10" s="258"/>
      <c r="C10" s="241"/>
      <c r="D10" s="259"/>
      <c r="E10" s="259"/>
      <c r="F10" s="259"/>
      <c r="G10" s="259"/>
      <c r="H10" s="259"/>
      <c r="I10" s="494">
        <f>SUM(C10:F10)</f>
        <v>0</v>
      </c>
      <c r="J10" s="494">
        <f>SUM(C10:H10)</f>
        <v>0</v>
      </c>
      <c r="K10" s="494">
        <f t="shared" si="2"/>
        <v>0</v>
      </c>
      <c r="L10" s="494">
        <f>NORMSDIST((C$6-K10)/L$6)*100</f>
        <v>100</v>
      </c>
      <c r="M10" s="568" t="s">
        <v>338</v>
      </c>
      <c r="N10" s="19"/>
      <c r="O10" s="255"/>
      <c r="P10" s="258"/>
      <c r="Q10" s="241"/>
      <c r="R10" s="259"/>
      <c r="S10" s="259"/>
      <c r="T10" s="259"/>
      <c r="U10" s="259"/>
      <c r="V10" s="259"/>
      <c r="W10" s="228">
        <f>SUM(Q10:T10)</f>
        <v>0</v>
      </c>
      <c r="X10" s="228">
        <f>SUM(Q10:V10)</f>
        <v>0</v>
      </c>
      <c r="Y10" s="228">
        <f t="shared" si="3"/>
        <v>0</v>
      </c>
      <c r="Z10" s="228">
        <f>NORMSDIST((Q$6-Y10)/Z$6)*100</f>
        <v>100</v>
      </c>
      <c r="AA10" s="243" t="s">
        <v>338</v>
      </c>
      <c r="AC10" s="243" t="s">
        <v>345</v>
      </c>
    </row>
    <row r="11" spans="1:29" ht="20.100000000000001" customHeight="1">
      <c r="A11" s="568"/>
      <c r="B11" s="241"/>
      <c r="C11" s="241"/>
      <c r="D11" s="241"/>
      <c r="E11" s="241"/>
      <c r="F11" s="241"/>
      <c r="G11" s="241"/>
      <c r="H11" s="241"/>
      <c r="I11" s="259">
        <f>C11+D11+E11+F11</f>
        <v>0</v>
      </c>
      <c r="J11" s="259">
        <f>I11+G11+H11</f>
        <v>0</v>
      </c>
      <c r="K11" s="494">
        <f t="shared" si="2"/>
        <v>0</v>
      </c>
      <c r="L11" s="494">
        <f>NORMSDIST((C$6-K11)/L$6)*100</f>
        <v>100</v>
      </c>
      <c r="M11" s="568" t="s">
        <v>338</v>
      </c>
      <c r="N11" s="19"/>
      <c r="O11" s="243"/>
      <c r="P11" s="241"/>
      <c r="Q11" s="241"/>
      <c r="R11" s="241"/>
      <c r="S11" s="241"/>
      <c r="T11" s="241"/>
      <c r="U11" s="241"/>
      <c r="V11" s="241"/>
      <c r="W11" s="259">
        <f>Q11+R11+S11+T11</f>
        <v>0</v>
      </c>
      <c r="X11" s="259">
        <f>W11+U11+V11</f>
        <v>0</v>
      </c>
      <c r="Y11" s="228">
        <f t="shared" si="3"/>
        <v>0</v>
      </c>
      <c r="Z11" s="228">
        <f>NORMSDIST((Q$6-Y11)/Z$6)*100</f>
        <v>100</v>
      </c>
      <c r="AA11" s="243" t="s">
        <v>338</v>
      </c>
      <c r="AC11" s="243" t="s">
        <v>345</v>
      </c>
    </row>
    <row r="12" spans="1:29" ht="20.100000000000001" customHeight="1">
      <c r="A12" s="568"/>
      <c r="B12" s="241"/>
      <c r="C12" s="241"/>
      <c r="D12" s="241"/>
      <c r="E12" s="241"/>
      <c r="F12" s="241"/>
      <c r="G12" s="241"/>
      <c r="H12" s="241"/>
      <c r="I12" s="259">
        <f>C12+D12+E12+F12</f>
        <v>0</v>
      </c>
      <c r="J12" s="259">
        <f>I12+G12+H12</f>
        <v>0</v>
      </c>
      <c r="K12" s="494">
        <f t="shared" si="2"/>
        <v>0</v>
      </c>
      <c r="L12" s="494">
        <f>NORMSDIST((C$6-K12)/L$6)*100</f>
        <v>100</v>
      </c>
      <c r="M12" s="568" t="s">
        <v>345</v>
      </c>
      <c r="N12" s="19"/>
      <c r="O12" s="243"/>
      <c r="P12" s="241"/>
      <c r="Q12" s="241"/>
      <c r="R12" s="241"/>
      <c r="S12" s="241"/>
      <c r="T12" s="241"/>
      <c r="U12" s="241"/>
      <c r="V12" s="241"/>
      <c r="W12" s="259">
        <f>Q12+R12+S12+T12</f>
        <v>0</v>
      </c>
      <c r="X12" s="259">
        <f>W12+U12+V12</f>
        <v>0</v>
      </c>
      <c r="Y12" s="228">
        <f t="shared" si="3"/>
        <v>0</v>
      </c>
      <c r="Z12" s="228">
        <f>NORMSDIST((Q$6-Y12)/Z$6)*100</f>
        <v>100</v>
      </c>
      <c r="AA12" s="243" t="s">
        <v>345</v>
      </c>
      <c r="AC12" s="243" t="s">
        <v>345</v>
      </c>
    </row>
    <row r="13" spans="1:29" ht="20.100000000000001" customHeight="1">
      <c r="A13" s="79"/>
      <c r="B13" s="494"/>
      <c r="C13" s="494"/>
      <c r="D13" s="494"/>
      <c r="E13" s="494"/>
      <c r="F13" s="494"/>
      <c r="G13" s="494"/>
      <c r="H13" s="264"/>
      <c r="I13" s="494">
        <f>SUM(C13:F13)</f>
        <v>0</v>
      </c>
      <c r="J13" s="494">
        <f>SUM(C13:H13)</f>
        <v>0</v>
      </c>
      <c r="K13" s="494">
        <f t="shared" si="2"/>
        <v>0</v>
      </c>
      <c r="L13" s="494">
        <f>NORMSDIST((C$6-K13)/L$6)*100</f>
        <v>100</v>
      </c>
      <c r="M13" s="568" t="s">
        <v>338</v>
      </c>
      <c r="N13" s="19"/>
      <c r="O13" s="79"/>
      <c r="P13" s="228"/>
      <c r="Q13" s="228"/>
      <c r="R13" s="228"/>
      <c r="S13" s="228"/>
      <c r="T13" s="228"/>
      <c r="U13" s="228"/>
      <c r="V13" s="264"/>
      <c r="W13" s="228">
        <f>SUM(Q13:T13)</f>
        <v>0</v>
      </c>
      <c r="X13" s="228">
        <f>SUM(Q13:V13)</f>
        <v>0</v>
      </c>
      <c r="Y13" s="228">
        <f t="shared" si="3"/>
        <v>0</v>
      </c>
      <c r="Z13" s="228">
        <f>NORMSDIST((Q$6-Y13)/Z$6)*100</f>
        <v>100</v>
      </c>
      <c r="AA13" s="243" t="s">
        <v>338</v>
      </c>
      <c r="AC13" s="243" t="s">
        <v>345</v>
      </c>
    </row>
    <row r="14" spans="1:29" ht="20.100000000000001" customHeight="1">
      <c r="A14" s="52"/>
      <c r="B14" s="494"/>
      <c r="C14" s="494"/>
      <c r="D14" s="494"/>
      <c r="E14" s="494"/>
      <c r="F14" s="494"/>
      <c r="G14" s="494"/>
      <c r="H14" s="494"/>
      <c r="I14" s="494">
        <f>SUM(C14:F14)</f>
        <v>0</v>
      </c>
      <c r="J14" s="494">
        <f>SUM(C14:H14)</f>
        <v>0</v>
      </c>
      <c r="K14" s="494">
        <f t="shared" si="2"/>
        <v>0</v>
      </c>
      <c r="L14" s="494">
        <f t="shared" ref="L14" si="4">NORMSDIST((C$6-K14)/L$6)*100</f>
        <v>100</v>
      </c>
      <c r="M14" s="568" t="s">
        <v>338</v>
      </c>
      <c r="N14" s="19"/>
      <c r="O14" s="52"/>
      <c r="P14" s="228"/>
      <c r="Q14" s="228"/>
      <c r="R14" s="228"/>
      <c r="S14" s="228"/>
      <c r="T14" s="228"/>
      <c r="U14" s="228"/>
      <c r="V14" s="228"/>
      <c r="W14" s="228">
        <f>SUM(Q14:T14)</f>
        <v>0</v>
      </c>
      <c r="X14" s="228">
        <f>SUM(Q14:V14)</f>
        <v>0</v>
      </c>
      <c r="Y14" s="228">
        <f t="shared" si="3"/>
        <v>0</v>
      </c>
      <c r="Z14" s="228">
        <f t="shared" ref="Z14:Z20" si="5">NORMSDIST((Q$6-Y14)/Z$6)*100</f>
        <v>100</v>
      </c>
      <c r="AA14" s="243" t="s">
        <v>338</v>
      </c>
      <c r="AC14" s="243" t="s">
        <v>345</v>
      </c>
    </row>
    <row r="15" spans="1:29" ht="20.100000000000001" customHeight="1">
      <c r="A15" s="52"/>
      <c r="B15" s="494"/>
      <c r="C15" s="494"/>
      <c r="D15" s="494"/>
      <c r="E15" s="494"/>
      <c r="F15" s="494"/>
      <c r="G15" s="494"/>
      <c r="H15" s="494"/>
      <c r="I15" s="494">
        <f>SUM(C15:F15)</f>
        <v>0</v>
      </c>
      <c r="J15" s="494">
        <f>SUM(C15:H15)</f>
        <v>0</v>
      </c>
      <c r="K15" s="494">
        <f t="shared" si="2"/>
        <v>0</v>
      </c>
      <c r="L15" s="494">
        <f>NORMSDIST((C$6-K15)/L$6)*100</f>
        <v>100</v>
      </c>
      <c r="M15" s="568" t="s">
        <v>338</v>
      </c>
      <c r="O15" s="52"/>
      <c r="P15" s="228"/>
      <c r="Q15" s="228"/>
      <c r="R15" s="228"/>
      <c r="S15" s="228"/>
      <c r="T15" s="228"/>
      <c r="U15" s="228"/>
      <c r="V15" s="228"/>
      <c r="W15" s="228">
        <f>SUM(Q15:T15)</f>
        <v>0</v>
      </c>
      <c r="X15" s="228">
        <f>SUM(Q15:V15)</f>
        <v>0</v>
      </c>
      <c r="Y15" s="228">
        <f t="shared" ref="Y15:Y20" si="6">SUM(X15*1.4+P15)</f>
        <v>0</v>
      </c>
      <c r="Z15" s="228">
        <f>NORMSDIST((Q$6-Y15)/Z$6)*100</f>
        <v>100</v>
      </c>
      <c r="AA15" s="243" t="s">
        <v>338</v>
      </c>
      <c r="AC15" s="379" t="s">
        <v>349</v>
      </c>
    </row>
    <row r="16" spans="1:29" ht="20.100000000000001" customHeight="1">
      <c r="A16" s="495"/>
      <c r="B16" s="497"/>
      <c r="C16" s="496"/>
      <c r="D16" s="496"/>
      <c r="E16" s="496"/>
      <c r="F16" s="496"/>
      <c r="G16" s="496"/>
      <c r="H16" s="496"/>
      <c r="I16" s="494">
        <f>SUM(C16:F16)</f>
        <v>0</v>
      </c>
      <c r="J16" s="494">
        <f>SUM(C16:H16)</f>
        <v>0</v>
      </c>
      <c r="K16" s="494">
        <f t="shared" si="2"/>
        <v>0</v>
      </c>
      <c r="L16" s="494">
        <f t="shared" ref="L16" si="7">NORMSDIST((C$6-K16)/L$6)*100</f>
        <v>100</v>
      </c>
      <c r="M16" s="568" t="s">
        <v>349</v>
      </c>
      <c r="O16" s="229"/>
      <c r="P16" s="231"/>
      <c r="Q16" s="230"/>
      <c r="R16" s="230"/>
      <c r="S16" s="230"/>
      <c r="T16" s="230"/>
      <c r="U16" s="230"/>
      <c r="V16" s="230"/>
      <c r="W16" s="228">
        <f>SUM(Q16:T16)</f>
        <v>0</v>
      </c>
      <c r="X16" s="228">
        <f>SUM(Q16:V16)</f>
        <v>0</v>
      </c>
      <c r="Y16" s="228">
        <f t="shared" si="6"/>
        <v>0</v>
      </c>
      <c r="Z16" s="228">
        <f t="shared" si="5"/>
        <v>100</v>
      </c>
      <c r="AA16" s="243" t="s">
        <v>349</v>
      </c>
      <c r="AB16" s="23"/>
    </row>
    <row r="17" spans="1:28" ht="20.100000000000001" customHeight="1">
      <c r="A17" s="568"/>
      <c r="B17" s="241"/>
      <c r="C17" s="232"/>
      <c r="D17" s="232"/>
      <c r="E17" s="241"/>
      <c r="F17" s="232"/>
      <c r="G17" s="496"/>
      <c r="H17" s="496"/>
      <c r="I17" s="494">
        <f>C17+D17+E17+F17</f>
        <v>0</v>
      </c>
      <c r="J17" s="494">
        <f>G17+H17+I17</f>
        <v>0</v>
      </c>
      <c r="K17" s="494">
        <f t="shared" si="2"/>
        <v>0</v>
      </c>
      <c r="L17" s="494">
        <f>NORMSDIST((C$26-K17)/L$26)*100</f>
        <v>100</v>
      </c>
      <c r="M17" s="568" t="s">
        <v>338</v>
      </c>
      <c r="O17" s="243"/>
      <c r="P17" s="241"/>
      <c r="Q17" s="232"/>
      <c r="R17" s="232"/>
      <c r="S17" s="241"/>
      <c r="T17" s="232"/>
      <c r="U17" s="230"/>
      <c r="V17" s="230"/>
      <c r="W17" s="228">
        <f>Q17+R17+S17+T17</f>
        <v>0</v>
      </c>
      <c r="X17" s="228">
        <f>U17+V17+W17</f>
        <v>0</v>
      </c>
      <c r="Y17" s="228">
        <f t="shared" si="6"/>
        <v>0</v>
      </c>
      <c r="Z17" s="228">
        <f>NORMSDIST((Q$26-Y17)/Z$26)*100</f>
        <v>100</v>
      </c>
      <c r="AA17" s="243" t="s">
        <v>338</v>
      </c>
    </row>
    <row r="18" spans="1:28" ht="20.100000000000001" customHeight="1">
      <c r="A18" s="94" t="s">
        <v>299</v>
      </c>
      <c r="B18" s="45">
        <v>198</v>
      </c>
      <c r="C18" s="45">
        <v>54</v>
      </c>
      <c r="D18" s="45">
        <v>67</v>
      </c>
      <c r="E18" s="45">
        <v>16</v>
      </c>
      <c r="F18" s="45">
        <v>50</v>
      </c>
      <c r="G18" s="45">
        <v>80</v>
      </c>
      <c r="H18" s="45">
        <v>60</v>
      </c>
      <c r="I18" s="95">
        <f>SUM(C18:F18)</f>
        <v>187</v>
      </c>
      <c r="J18" s="95">
        <f>SUM(C18:H18)</f>
        <v>327</v>
      </c>
      <c r="K18" s="95">
        <f t="shared" ref="K18" si="8">SUM(J18*1.4+B18)</f>
        <v>655.8</v>
      </c>
      <c r="L18" s="95">
        <f>NORMSDIST((C$6-K18)/L$6)*100</f>
        <v>28.095730889856458</v>
      </c>
      <c r="M18" s="94" t="s">
        <v>338</v>
      </c>
      <c r="O18" s="79"/>
      <c r="P18" s="228"/>
      <c r="Q18" s="228"/>
      <c r="R18" s="228"/>
      <c r="S18" s="228"/>
      <c r="T18" s="228"/>
      <c r="U18" s="228"/>
      <c r="V18" s="228"/>
      <c r="W18" s="228">
        <f>SUM(Q18:T18)</f>
        <v>0</v>
      </c>
      <c r="X18" s="228">
        <f>SUM(Q18:V18)</f>
        <v>0</v>
      </c>
      <c r="Y18" s="228">
        <f t="shared" si="6"/>
        <v>0</v>
      </c>
      <c r="Z18" s="228">
        <f>NORMSDIST((Q$26-Y18)/Z$26)*100</f>
        <v>100</v>
      </c>
      <c r="AA18" s="243" t="s">
        <v>338</v>
      </c>
    </row>
    <row r="19" spans="1:28" ht="20.100000000000001" customHeight="1">
      <c r="A19" s="89" t="s">
        <v>515</v>
      </c>
      <c r="B19" s="92">
        <v>175</v>
      </c>
      <c r="C19" s="92">
        <v>85</v>
      </c>
      <c r="D19" s="92">
        <v>55</v>
      </c>
      <c r="E19" s="90" t="s">
        <v>337</v>
      </c>
      <c r="F19" s="92">
        <v>91</v>
      </c>
      <c r="G19" s="92">
        <v>60</v>
      </c>
      <c r="H19" s="92">
        <v>66</v>
      </c>
      <c r="I19" s="90">
        <f>SUM(C19:F19)</f>
        <v>231</v>
      </c>
      <c r="J19" s="90">
        <f>SUM(C19:H19)</f>
        <v>357</v>
      </c>
      <c r="K19" s="90">
        <f t="shared" si="2"/>
        <v>674.8</v>
      </c>
      <c r="L19" s="90">
        <f t="shared" ref="L19:L20" si="9">NORMSDIST((C$6-K19)/L$6)*100</f>
        <v>18.494840629123075</v>
      </c>
      <c r="M19" s="66" t="s">
        <v>338</v>
      </c>
      <c r="O19" s="568"/>
      <c r="P19" s="241"/>
      <c r="Q19" s="241"/>
      <c r="R19" s="241"/>
      <c r="S19" s="494"/>
      <c r="T19" s="241"/>
      <c r="U19" s="241"/>
      <c r="V19" s="241"/>
      <c r="W19" s="494">
        <f>SUM(Q19:T19)</f>
        <v>0</v>
      </c>
      <c r="X19" s="494">
        <f>SUM(Q19:V19)</f>
        <v>0</v>
      </c>
      <c r="Y19" s="494">
        <f t="shared" si="6"/>
        <v>0</v>
      </c>
      <c r="Z19" s="494">
        <f t="shared" si="5"/>
        <v>100</v>
      </c>
      <c r="AA19" s="30" t="s">
        <v>338</v>
      </c>
    </row>
    <row r="20" spans="1:28" ht="20.100000000000001" customHeight="1">
      <c r="A20" s="89" t="s">
        <v>516</v>
      </c>
      <c r="B20" s="92">
        <v>193</v>
      </c>
      <c r="C20" s="92">
        <v>63</v>
      </c>
      <c r="D20" s="92">
        <v>50</v>
      </c>
      <c r="E20" s="90" t="s">
        <v>337</v>
      </c>
      <c r="F20" s="92">
        <v>44</v>
      </c>
      <c r="G20" s="92">
        <v>50</v>
      </c>
      <c r="H20" s="92">
        <v>58</v>
      </c>
      <c r="I20" s="90">
        <f>SUM(C20:F20)</f>
        <v>157</v>
      </c>
      <c r="J20" s="90">
        <f>SUM(C20:H20)</f>
        <v>265</v>
      </c>
      <c r="K20" s="90">
        <f t="shared" si="2"/>
        <v>564</v>
      </c>
      <c r="L20" s="90">
        <f t="shared" si="9"/>
        <v>82.894387369151815</v>
      </c>
      <c r="M20" s="66" t="s">
        <v>345</v>
      </c>
      <c r="O20" s="568"/>
      <c r="P20" s="241"/>
      <c r="Q20" s="241"/>
      <c r="R20" s="241"/>
      <c r="S20" s="494"/>
      <c r="T20" s="241"/>
      <c r="U20" s="241"/>
      <c r="V20" s="241"/>
      <c r="W20" s="494">
        <f>SUM(Q20:T20)</f>
        <v>0</v>
      </c>
      <c r="X20" s="494">
        <f>SUM(Q20:V20)</f>
        <v>0</v>
      </c>
      <c r="Y20" s="494">
        <f t="shared" si="6"/>
        <v>0</v>
      </c>
      <c r="Z20" s="494">
        <f t="shared" si="5"/>
        <v>100</v>
      </c>
      <c r="AA20" s="30" t="s">
        <v>345</v>
      </c>
    </row>
    <row r="21" spans="1:28" ht="20.100000000000001" customHeight="1">
      <c r="A21" s="89" t="s">
        <v>512</v>
      </c>
      <c r="B21" s="65">
        <v>198</v>
      </c>
      <c r="C21" s="65">
        <v>75</v>
      </c>
      <c r="D21" s="93">
        <v>60</v>
      </c>
      <c r="E21" s="90" t="s">
        <v>337</v>
      </c>
      <c r="F21" s="93">
        <v>78</v>
      </c>
      <c r="G21" s="93">
        <v>75</v>
      </c>
      <c r="H21" s="93">
        <v>52</v>
      </c>
      <c r="I21" s="91">
        <f>SUM(C21,D21,F21)</f>
        <v>213</v>
      </c>
      <c r="J21" s="91">
        <f>SUM(C21,D21,F21,G21,H21)</f>
        <v>340</v>
      </c>
      <c r="K21" s="90">
        <f>SUM(J21*1.4+B21)</f>
        <v>674</v>
      </c>
      <c r="L21" s="90">
        <f>NORMSDIST((C$6-K21)/L$6)*100</f>
        <v>18.852809946905506</v>
      </c>
      <c r="M21" s="66" t="s">
        <v>338</v>
      </c>
      <c r="N21" s="19"/>
      <c r="O21" s="568"/>
      <c r="P21" s="497"/>
      <c r="Q21" s="497"/>
      <c r="R21" s="496"/>
      <c r="S21" s="494"/>
      <c r="T21" s="496"/>
      <c r="U21" s="496"/>
      <c r="V21" s="496"/>
      <c r="W21" s="232">
        <f>SUM(Q21,R21,T21)</f>
        <v>0</v>
      </c>
      <c r="X21" s="232">
        <f>SUM(Q21,R21,T21,U21,V21)</f>
        <v>0</v>
      </c>
      <c r="Y21" s="494">
        <f>SUM(X21*1.4+P21)</f>
        <v>0</v>
      </c>
      <c r="Z21" s="494">
        <f>NORMSDIST((Q$6-Y21)/Z$6)*100</f>
        <v>100</v>
      </c>
      <c r="AA21" s="30" t="s">
        <v>338</v>
      </c>
      <c r="AB21" s="23"/>
    </row>
    <row r="22" spans="1:28" ht="20.100000000000001" customHeight="1">
      <c r="L22" s="561"/>
      <c r="Z22" s="380"/>
    </row>
    <row r="23" spans="1:28" ht="18.75" customHeight="1">
      <c r="A23" s="570" t="s">
        <v>696</v>
      </c>
      <c r="B23" s="689"/>
      <c r="C23" s="689"/>
      <c r="D23" s="689"/>
      <c r="J23" s="20" t="s">
        <v>591</v>
      </c>
      <c r="K23" s="20" t="s">
        <v>592</v>
      </c>
      <c r="O23" s="391" t="s">
        <v>696</v>
      </c>
      <c r="P23" s="689"/>
      <c r="Q23" s="689"/>
      <c r="R23" s="689"/>
      <c r="X23" s="20" t="s">
        <v>591</v>
      </c>
      <c r="Y23" s="20" t="s">
        <v>592</v>
      </c>
    </row>
    <row r="24" spans="1:28" ht="18.75" customHeight="1">
      <c r="B24" s="570"/>
      <c r="J24" s="85">
        <v>625</v>
      </c>
      <c r="K24" s="85">
        <v>630</v>
      </c>
      <c r="P24" s="391"/>
      <c r="X24" s="85">
        <v>625</v>
      </c>
      <c r="Y24" s="85">
        <v>630</v>
      </c>
    </row>
    <row r="25" spans="1:28" ht="18.75" customHeight="1">
      <c r="B25" s="570"/>
      <c r="C25" s="666" t="s">
        <v>644</v>
      </c>
      <c r="D25" s="667"/>
      <c r="E25" s="667"/>
      <c r="F25" s="667"/>
      <c r="G25" s="667"/>
      <c r="H25" s="668"/>
      <c r="I25" s="562" t="s">
        <v>571</v>
      </c>
      <c r="J25" s="562" t="s">
        <v>572</v>
      </c>
      <c r="K25" s="562" t="s">
        <v>643</v>
      </c>
      <c r="L25" s="568" t="s">
        <v>328</v>
      </c>
      <c r="P25" s="391"/>
      <c r="Q25" s="666" t="s">
        <v>644</v>
      </c>
      <c r="R25" s="667"/>
      <c r="S25" s="667"/>
      <c r="T25" s="667"/>
      <c r="U25" s="667"/>
      <c r="V25" s="668"/>
      <c r="W25" s="379" t="s">
        <v>571</v>
      </c>
      <c r="X25" s="379" t="s">
        <v>572</v>
      </c>
      <c r="Y25" s="379" t="s">
        <v>643</v>
      </c>
      <c r="Z25" s="243" t="s">
        <v>328</v>
      </c>
    </row>
    <row r="26" spans="1:28" ht="18.75" customHeight="1">
      <c r="B26" s="570"/>
      <c r="C26" s="637">
        <v>631</v>
      </c>
      <c r="D26" s="638"/>
      <c r="E26" s="638"/>
      <c r="F26" s="638"/>
      <c r="G26" s="638"/>
      <c r="H26" s="639"/>
      <c r="I26" s="18">
        <v>1.49</v>
      </c>
      <c r="J26" s="18">
        <v>1.6</v>
      </c>
      <c r="K26" s="16">
        <f>(FIXED(1/J26,3))*100</f>
        <v>62.5</v>
      </c>
      <c r="L26" s="103">
        <v>60</v>
      </c>
      <c r="P26" s="391"/>
      <c r="Q26" s="637">
        <v>631</v>
      </c>
      <c r="R26" s="638"/>
      <c r="S26" s="638"/>
      <c r="T26" s="638"/>
      <c r="U26" s="638"/>
      <c r="V26" s="639"/>
      <c r="W26" s="18">
        <v>1.49</v>
      </c>
      <c r="X26" s="18">
        <v>1.6</v>
      </c>
      <c r="Y26" s="16">
        <f>(FIXED(1/X26,3))*100</f>
        <v>62.5</v>
      </c>
      <c r="Z26" s="103">
        <v>60</v>
      </c>
    </row>
    <row r="27" spans="1:28" ht="21.75" customHeight="1">
      <c r="E27" s="563" t="s">
        <v>78</v>
      </c>
      <c r="F27" s="563" t="s">
        <v>79</v>
      </c>
      <c r="S27" s="375" t="s">
        <v>78</v>
      </c>
      <c r="T27" s="375" t="s">
        <v>79</v>
      </c>
    </row>
    <row r="28" spans="1:28" ht="20.100000000000001" customHeight="1">
      <c r="A28" s="562" t="s">
        <v>80</v>
      </c>
      <c r="B28" s="562" t="s">
        <v>81</v>
      </c>
      <c r="C28" s="562" t="s">
        <v>82</v>
      </c>
      <c r="D28" s="562" t="s">
        <v>83</v>
      </c>
      <c r="E28" s="626" t="s">
        <v>84</v>
      </c>
      <c r="F28" s="627"/>
      <c r="G28" s="562" t="s">
        <v>85</v>
      </c>
      <c r="H28" s="562" t="s">
        <v>86</v>
      </c>
      <c r="I28" s="562" t="s">
        <v>87</v>
      </c>
      <c r="J28" s="562" t="s">
        <v>88</v>
      </c>
      <c r="K28" s="562" t="s">
        <v>318</v>
      </c>
      <c r="L28" s="562" t="s">
        <v>319</v>
      </c>
      <c r="M28" s="562" t="s">
        <v>645</v>
      </c>
      <c r="O28" s="379" t="s">
        <v>80</v>
      </c>
      <c r="P28" s="379" t="s">
        <v>81</v>
      </c>
      <c r="Q28" s="379" t="s">
        <v>82</v>
      </c>
      <c r="R28" s="379" t="s">
        <v>83</v>
      </c>
      <c r="S28" s="626" t="s">
        <v>84</v>
      </c>
      <c r="T28" s="627"/>
      <c r="U28" s="379" t="s">
        <v>85</v>
      </c>
      <c r="V28" s="379" t="s">
        <v>86</v>
      </c>
      <c r="W28" s="379" t="s">
        <v>87</v>
      </c>
      <c r="X28" s="379" t="s">
        <v>88</v>
      </c>
      <c r="Y28" s="379" t="s">
        <v>318</v>
      </c>
      <c r="Z28" s="379" t="s">
        <v>319</v>
      </c>
      <c r="AA28" s="379" t="s">
        <v>645</v>
      </c>
    </row>
    <row r="29" spans="1:28" ht="20.100000000000001" customHeight="1">
      <c r="A29" s="603" t="s">
        <v>1093</v>
      </c>
      <c r="B29" s="430">
        <v>240</v>
      </c>
      <c r="C29" s="430">
        <v>55</v>
      </c>
      <c r="D29" s="430">
        <v>46</v>
      </c>
      <c r="E29" s="430">
        <v>16</v>
      </c>
      <c r="F29" s="430">
        <v>28</v>
      </c>
      <c r="G29" s="431">
        <v>45</v>
      </c>
      <c r="H29" s="431">
        <v>52</v>
      </c>
      <c r="I29" s="431">
        <f t="shared" ref="I29" si="10">SUM(C29:F29)</f>
        <v>145</v>
      </c>
      <c r="J29" s="431">
        <f t="shared" ref="J29:J30" si="11">SUM(C29:H29)</f>
        <v>242</v>
      </c>
      <c r="K29" s="431">
        <f t="shared" ref="K29:K30" si="12">SUM(J29*1.4+B29)</f>
        <v>578.79999999999995</v>
      </c>
      <c r="L29" s="431">
        <f t="shared" ref="L29:L30" si="13">NORMSDIST((C$26-K29)/L$26)*100</f>
        <v>80.784979789630412</v>
      </c>
      <c r="M29" s="602" t="s">
        <v>345</v>
      </c>
      <c r="O29" s="229"/>
      <c r="P29" s="228"/>
      <c r="Q29" s="228"/>
      <c r="R29" s="103"/>
      <c r="S29" s="103"/>
      <c r="T29" s="103"/>
      <c r="U29" s="103"/>
      <c r="V29" s="103"/>
      <c r="W29" s="259">
        <f>Q29+R29+S29+T29</f>
        <v>0</v>
      </c>
      <c r="X29" s="259">
        <f>W29+U29+V29</f>
        <v>0</v>
      </c>
      <c r="Y29" s="228">
        <f t="shared" ref="Y29:Y37" si="14">SUM(X29*1.4+P29)</f>
        <v>0</v>
      </c>
      <c r="Z29" s="228">
        <f t="shared" ref="Z29:Z37" si="15">NORMSDIST((Q$26-Y29)/Z$26)*100</f>
        <v>100</v>
      </c>
      <c r="AA29" s="243" t="s">
        <v>338</v>
      </c>
    </row>
    <row r="30" spans="1:28" ht="20.100000000000001" customHeight="1">
      <c r="A30" s="417" t="s">
        <v>992</v>
      </c>
      <c r="B30" s="422">
        <v>230</v>
      </c>
      <c r="C30" s="420">
        <v>63</v>
      </c>
      <c r="D30" s="420">
        <v>50</v>
      </c>
      <c r="E30" s="420">
        <v>16</v>
      </c>
      <c r="F30" s="420">
        <v>56</v>
      </c>
      <c r="G30" s="420">
        <v>43</v>
      </c>
      <c r="H30" s="420">
        <v>44</v>
      </c>
      <c r="I30" s="416">
        <f t="shared" ref="I30" si="16">SUM(C30:F30)</f>
        <v>185</v>
      </c>
      <c r="J30" s="416">
        <f t="shared" si="11"/>
        <v>272</v>
      </c>
      <c r="K30" s="416">
        <f t="shared" si="12"/>
        <v>610.79999999999995</v>
      </c>
      <c r="L30" s="416">
        <f t="shared" si="13"/>
        <v>63.181590298390013</v>
      </c>
      <c r="M30" s="414" t="s">
        <v>349</v>
      </c>
      <c r="N30" s="19"/>
      <c r="O30" s="495"/>
      <c r="P30" s="497"/>
      <c r="Q30" s="496"/>
      <c r="R30" s="496"/>
      <c r="S30" s="496"/>
      <c r="T30" s="496"/>
      <c r="U30" s="496"/>
      <c r="V30" s="496"/>
      <c r="W30" s="241">
        <f>Q30+R30+S30+T30</f>
        <v>0</v>
      </c>
      <c r="X30" s="241">
        <f>W30+U30+V30</f>
        <v>0</v>
      </c>
      <c r="Y30" s="494">
        <f t="shared" si="14"/>
        <v>0</v>
      </c>
      <c r="Z30" s="494">
        <f t="shared" si="15"/>
        <v>100</v>
      </c>
      <c r="AA30" s="568" t="s">
        <v>345</v>
      </c>
      <c r="AB30" s="23" t="s">
        <v>111</v>
      </c>
    </row>
    <row r="31" spans="1:28" ht="20.100000000000001" customHeight="1">
      <c r="A31" s="425" t="s">
        <v>1044</v>
      </c>
      <c r="B31" s="426">
        <v>226</v>
      </c>
      <c r="C31" s="426">
        <v>70</v>
      </c>
      <c r="D31" s="426">
        <v>67</v>
      </c>
      <c r="E31" s="426">
        <v>16</v>
      </c>
      <c r="F31" s="426">
        <v>60</v>
      </c>
      <c r="G31" s="426">
        <v>45</v>
      </c>
      <c r="H31" s="426">
        <v>56</v>
      </c>
      <c r="I31" s="426">
        <f t="shared" ref="I31:I32" si="17">C31+D31+E31+F31</f>
        <v>213</v>
      </c>
      <c r="J31" s="426">
        <f t="shared" ref="J31:J32" si="18">I31+G31+H31</f>
        <v>314</v>
      </c>
      <c r="K31" s="357">
        <f>SUM(J31*1.4+B31)</f>
        <v>665.59999999999991</v>
      </c>
      <c r="L31" s="357">
        <f>NORMSDIST((C$26-K31)/L$26)*100</f>
        <v>28.208232712948011</v>
      </c>
      <c r="M31" s="425" t="s">
        <v>338</v>
      </c>
      <c r="N31" s="19"/>
      <c r="O31" s="568"/>
      <c r="P31" s="497"/>
      <c r="Q31" s="496"/>
      <c r="R31" s="496"/>
      <c r="S31" s="496"/>
      <c r="T31" s="496"/>
      <c r="U31" s="496"/>
      <c r="V31" s="496"/>
      <c r="W31" s="241">
        <f>Q31+R31+S31+T31</f>
        <v>0</v>
      </c>
      <c r="X31" s="241">
        <f>W31+U31+V31</f>
        <v>0</v>
      </c>
      <c r="Y31" s="494">
        <f>SUM(X31*1.4+P31)</f>
        <v>0</v>
      </c>
      <c r="Z31" s="494">
        <f>NORMSDIST((Q$26-Y31)/Z$26)*100</f>
        <v>100</v>
      </c>
      <c r="AA31" s="568" t="s">
        <v>338</v>
      </c>
    </row>
    <row r="32" spans="1:28" ht="20.100000000000001" customHeight="1">
      <c r="A32" s="425" t="s">
        <v>1046</v>
      </c>
      <c r="B32" s="426">
        <v>193</v>
      </c>
      <c r="C32" s="357">
        <v>55</v>
      </c>
      <c r="D32" s="357">
        <v>48</v>
      </c>
      <c r="E32" s="357">
        <v>16</v>
      </c>
      <c r="F32" s="357">
        <v>24</v>
      </c>
      <c r="G32" s="357">
        <v>46</v>
      </c>
      <c r="H32" s="357">
        <v>54</v>
      </c>
      <c r="I32" s="426">
        <f t="shared" si="17"/>
        <v>143</v>
      </c>
      <c r="J32" s="426">
        <f t="shared" si="18"/>
        <v>243</v>
      </c>
      <c r="K32" s="357">
        <f>SUM(J32*1.4+B32)</f>
        <v>533.20000000000005</v>
      </c>
      <c r="L32" s="357">
        <f>NORMSDIST((C$26-K32)/L$26)*100</f>
        <v>94.844925150991045</v>
      </c>
      <c r="M32" s="425" t="s">
        <v>345</v>
      </c>
      <c r="O32" s="243"/>
      <c r="P32" s="241"/>
      <c r="Q32" s="228"/>
      <c r="R32" s="228"/>
      <c r="S32" s="228"/>
      <c r="T32" s="187"/>
      <c r="U32" s="228"/>
      <c r="V32" s="228"/>
      <c r="W32" s="241">
        <f>Q32+R32+S32+T32</f>
        <v>0</v>
      </c>
      <c r="X32" s="241">
        <f>W32+U32+V32</f>
        <v>0</v>
      </c>
      <c r="Y32" s="228">
        <f>SUM(X32*1.4+P32)</f>
        <v>0</v>
      </c>
      <c r="Z32" s="228">
        <f>NORMSDIST((Q$26-Y32)/Z$26)*100</f>
        <v>100</v>
      </c>
      <c r="AA32" s="243" t="s">
        <v>338</v>
      </c>
    </row>
    <row r="33" spans="1:28" ht="20.100000000000001" customHeight="1">
      <c r="A33" s="568"/>
      <c r="B33" s="106"/>
      <c r="C33" s="106"/>
      <c r="D33" s="106"/>
      <c r="E33" s="106"/>
      <c r="F33" s="106"/>
      <c r="G33" s="106"/>
      <c r="H33" s="106"/>
      <c r="I33" s="566">
        <f>SUM(C33:F33)</f>
        <v>0</v>
      </c>
      <c r="J33" s="494">
        <f>SUM(C33:H33)</f>
        <v>0</v>
      </c>
      <c r="K33" s="494">
        <f t="shared" ref="K33:K37" si="19">SUM(J33*1.4+B33)</f>
        <v>0</v>
      </c>
      <c r="L33" s="494">
        <f t="shared" ref="L33:L37" si="20">NORMSDIST((C$26-K33)/L$26)*100</f>
        <v>100</v>
      </c>
      <c r="M33" s="568"/>
      <c r="O33" s="243"/>
      <c r="P33" s="106"/>
      <c r="Q33" s="106"/>
      <c r="R33" s="106"/>
      <c r="S33" s="106"/>
      <c r="T33" s="106"/>
      <c r="U33" s="106"/>
      <c r="V33" s="106"/>
      <c r="W33" s="386">
        <f>SUM(Q33:T33)</f>
        <v>0</v>
      </c>
      <c r="X33" s="228">
        <f>SUM(Q33:V33)</f>
        <v>0</v>
      </c>
      <c r="Y33" s="228">
        <f t="shared" si="14"/>
        <v>0</v>
      </c>
      <c r="Z33" s="228">
        <f t="shared" si="15"/>
        <v>100</v>
      </c>
      <c r="AA33" s="243"/>
    </row>
    <row r="34" spans="1:28" ht="20.100000000000001" customHeight="1">
      <c r="A34" s="34" t="s">
        <v>63</v>
      </c>
      <c r="B34" s="95">
        <v>189</v>
      </c>
      <c r="C34" s="95">
        <v>95</v>
      </c>
      <c r="D34" s="95">
        <v>61</v>
      </c>
      <c r="E34" s="95">
        <v>17</v>
      </c>
      <c r="F34" s="95">
        <v>66</v>
      </c>
      <c r="G34" s="95">
        <v>67</v>
      </c>
      <c r="H34" s="95">
        <v>36</v>
      </c>
      <c r="I34" s="348">
        <f>C34+D34+E34+F34</f>
        <v>239</v>
      </c>
      <c r="J34" s="348">
        <f>I34+G34+H34</f>
        <v>342</v>
      </c>
      <c r="K34" s="95">
        <f t="shared" si="19"/>
        <v>667.8</v>
      </c>
      <c r="L34" s="95">
        <f t="shared" si="20"/>
        <v>26.982797857981634</v>
      </c>
      <c r="M34" s="94" t="s">
        <v>338</v>
      </c>
      <c r="O34" s="243"/>
      <c r="P34" s="106"/>
      <c r="Q34" s="106"/>
      <c r="R34" s="106"/>
      <c r="S34" s="106"/>
      <c r="T34" s="106"/>
      <c r="U34" s="106"/>
      <c r="V34" s="106"/>
      <c r="W34" s="386">
        <f>SUM(Q34:T34)</f>
        <v>0</v>
      </c>
      <c r="X34" s="228">
        <f>SUM(Q34:V34)</f>
        <v>0</v>
      </c>
      <c r="Y34" s="228">
        <f t="shared" si="14"/>
        <v>0</v>
      </c>
      <c r="Z34" s="228">
        <f t="shared" si="15"/>
        <v>100</v>
      </c>
      <c r="AA34" s="243"/>
    </row>
    <row r="35" spans="1:28" ht="20.100000000000001" customHeight="1">
      <c r="A35" s="34" t="s">
        <v>133</v>
      </c>
      <c r="B35" s="46">
        <v>212</v>
      </c>
      <c r="C35" s="15">
        <v>85</v>
      </c>
      <c r="D35" s="15">
        <v>60</v>
      </c>
      <c r="E35" s="15">
        <v>12</v>
      </c>
      <c r="F35" s="15">
        <v>28</v>
      </c>
      <c r="G35" s="15">
        <v>35</v>
      </c>
      <c r="H35" s="15">
        <v>36</v>
      </c>
      <c r="I35" s="45">
        <f>C35+D35+E35+F35</f>
        <v>185</v>
      </c>
      <c r="J35" s="45">
        <f>I35+G35+H35</f>
        <v>256</v>
      </c>
      <c r="K35" s="95">
        <f t="shared" si="19"/>
        <v>570.4</v>
      </c>
      <c r="L35" s="95">
        <f t="shared" si="20"/>
        <v>84.375235497874556</v>
      </c>
      <c r="M35" s="94" t="s">
        <v>345</v>
      </c>
      <c r="O35" s="249"/>
      <c r="P35" s="247"/>
      <c r="Q35" s="247"/>
      <c r="R35" s="247"/>
      <c r="S35" s="228"/>
      <c r="T35" s="247"/>
      <c r="U35" s="248"/>
      <c r="V35" s="248"/>
      <c r="W35" s="386">
        <f>SUM(Q35:T35)</f>
        <v>0</v>
      </c>
      <c r="X35" s="228">
        <f>SUM(Q35:V35)</f>
        <v>0</v>
      </c>
      <c r="Y35" s="228">
        <f t="shared" si="14"/>
        <v>0</v>
      </c>
      <c r="Z35" s="228">
        <f t="shared" si="15"/>
        <v>100</v>
      </c>
      <c r="AA35" s="30" t="s">
        <v>338</v>
      </c>
    </row>
    <row r="36" spans="1:28" ht="20.100000000000001" customHeight="1">
      <c r="A36" s="94" t="s">
        <v>106</v>
      </c>
      <c r="B36" s="46">
        <v>212</v>
      </c>
      <c r="C36" s="15">
        <v>66</v>
      </c>
      <c r="D36" s="15">
        <v>70</v>
      </c>
      <c r="E36" s="15">
        <v>18</v>
      </c>
      <c r="F36" s="15">
        <v>28</v>
      </c>
      <c r="G36" s="15">
        <v>51</v>
      </c>
      <c r="H36" s="15">
        <v>62</v>
      </c>
      <c r="I36" s="45">
        <f>C36+D36+E36+F36</f>
        <v>182</v>
      </c>
      <c r="J36" s="45">
        <f>I36+G36+H36</f>
        <v>295</v>
      </c>
      <c r="K36" s="95">
        <f>SUM(J36*1.4+B36)</f>
        <v>625</v>
      </c>
      <c r="L36" s="95">
        <f>NORMSDIST((C$26-K36)/L$26)*100</f>
        <v>53.982783727702902</v>
      </c>
      <c r="M36" s="94" t="s">
        <v>338</v>
      </c>
      <c r="O36" s="249"/>
      <c r="P36" s="247"/>
      <c r="Q36" s="247"/>
      <c r="R36" s="247"/>
      <c r="S36" s="228"/>
      <c r="T36" s="247"/>
      <c r="U36" s="248"/>
      <c r="V36" s="248"/>
      <c r="W36" s="386">
        <f>SUM(Q36:T36)</f>
        <v>0</v>
      </c>
      <c r="X36" s="228">
        <f>SUM(Q36:V36)</f>
        <v>0</v>
      </c>
      <c r="Y36" s="228">
        <f t="shared" si="14"/>
        <v>0</v>
      </c>
      <c r="Z36" s="228">
        <f t="shared" si="15"/>
        <v>100</v>
      </c>
      <c r="AA36" s="30" t="s">
        <v>345</v>
      </c>
      <c r="AB36" s="23"/>
    </row>
    <row r="37" spans="1:28" ht="20.100000000000001" customHeight="1">
      <c r="A37" s="89" t="s">
        <v>518</v>
      </c>
      <c r="B37" s="92">
        <v>226</v>
      </c>
      <c r="C37" s="363">
        <v>74</v>
      </c>
      <c r="D37" s="363">
        <v>46</v>
      </c>
      <c r="E37" s="90" t="s">
        <v>337</v>
      </c>
      <c r="F37" s="363">
        <v>58</v>
      </c>
      <c r="G37" s="363">
        <v>55</v>
      </c>
      <c r="H37" s="363">
        <v>44</v>
      </c>
      <c r="I37" s="170">
        <f>SUM(C37:F37)</f>
        <v>178</v>
      </c>
      <c r="J37" s="90">
        <f>SUM(C37:H37)</f>
        <v>277</v>
      </c>
      <c r="K37" s="90">
        <f t="shared" si="19"/>
        <v>613.79999999999995</v>
      </c>
      <c r="L37" s="90">
        <f t="shared" si="20"/>
        <v>61.281621852081095</v>
      </c>
      <c r="M37" s="66" t="s">
        <v>338</v>
      </c>
      <c r="O37" s="568"/>
      <c r="P37" s="241"/>
      <c r="Q37" s="64"/>
      <c r="R37" s="64"/>
      <c r="S37" s="494"/>
      <c r="T37" s="64"/>
      <c r="U37" s="64"/>
      <c r="V37" s="64"/>
      <c r="W37" s="566">
        <f>SUM(Q37:T37)</f>
        <v>0</v>
      </c>
      <c r="X37" s="494">
        <f>SUM(Q37:V37)</f>
        <v>0</v>
      </c>
      <c r="Y37" s="494">
        <f t="shared" si="14"/>
        <v>0</v>
      </c>
      <c r="Z37" s="494">
        <f t="shared" si="15"/>
        <v>100</v>
      </c>
      <c r="AA37" s="30" t="s">
        <v>338</v>
      </c>
    </row>
    <row r="38" spans="1:28" ht="20.100000000000001" customHeight="1">
      <c r="B38" s="391"/>
      <c r="L38" s="391"/>
      <c r="P38" s="391"/>
      <c r="Z38" s="391"/>
    </row>
    <row r="39" spans="1:28" ht="20.100000000000001" customHeight="1">
      <c r="B39" s="391"/>
      <c r="L39" s="391"/>
      <c r="P39" s="391"/>
      <c r="Z39" s="391"/>
    </row>
    <row r="44" spans="1:28">
      <c r="M44" s="7"/>
      <c r="AA44" s="7"/>
    </row>
    <row r="45" spans="1:28">
      <c r="M45" s="7"/>
      <c r="AA45" s="7"/>
    </row>
    <row r="54" spans="13:27">
      <c r="M54" s="7"/>
      <c r="AA54" s="7"/>
    </row>
  </sheetData>
  <mergeCells count="18">
    <mergeCell ref="A1:M1"/>
    <mergeCell ref="E8:F8"/>
    <mergeCell ref="B3:D3"/>
    <mergeCell ref="B23:D23"/>
    <mergeCell ref="E28:F28"/>
    <mergeCell ref="C26:H26"/>
    <mergeCell ref="C5:H5"/>
    <mergeCell ref="C6:H6"/>
    <mergeCell ref="C25:H25"/>
    <mergeCell ref="S28:T28"/>
    <mergeCell ref="O1:AA1"/>
    <mergeCell ref="Q5:V5"/>
    <mergeCell ref="Q6:V6"/>
    <mergeCell ref="Q25:V25"/>
    <mergeCell ref="Q26:V26"/>
    <mergeCell ref="S8:T8"/>
    <mergeCell ref="P3:R3"/>
    <mergeCell ref="P23:R23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14:W15 X14:X15 W18:X19 W20:X20 W9:X10 W13:X13 W37:X37 I29:J30" formulaRange="1"/>
    <ignoredError sqref="W17:X17 I33:J33 I10:J10 I17:L17 K18:L18" formula="1"/>
    <ignoredError sqref="W16:X16 I18:J18" formula="1" formulaRange="1"/>
  </ignoredErrors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46">
    <tabColor theme="6"/>
  </sheetPr>
  <dimension ref="A1:AB65"/>
  <sheetViews>
    <sheetView topLeftCell="A7" zoomScaleNormal="100" workbookViewId="0">
      <selection activeCell="B36" sqref="B36:H36"/>
    </sheetView>
  </sheetViews>
  <sheetFormatPr defaultRowHeight="13.5"/>
  <cols>
    <col min="1" max="1" width="13.625" customWidth="1"/>
    <col min="2" max="2" width="6.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70" t="s">
        <v>697</v>
      </c>
      <c r="B3" s="689"/>
      <c r="C3" s="689"/>
      <c r="D3" s="689"/>
      <c r="J3" s="20" t="s">
        <v>591</v>
      </c>
      <c r="K3" s="20" t="s">
        <v>592</v>
      </c>
      <c r="O3" s="391" t="s">
        <v>697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85">
        <v>565</v>
      </c>
      <c r="K4" s="85">
        <v>570</v>
      </c>
      <c r="P4" s="391"/>
      <c r="X4" s="85">
        <v>565</v>
      </c>
      <c r="Y4" s="85">
        <v>570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584</v>
      </c>
      <c r="D6" s="638"/>
      <c r="E6" s="638"/>
      <c r="F6" s="638"/>
      <c r="G6" s="638"/>
      <c r="H6" s="639"/>
      <c r="I6" s="18">
        <v>1.3</v>
      </c>
      <c r="J6" s="18">
        <v>1.39</v>
      </c>
      <c r="K6" s="16">
        <f>(FIXED(1/J6,3))*100</f>
        <v>71.899999999999991</v>
      </c>
      <c r="L6" s="103">
        <v>60</v>
      </c>
      <c r="P6" s="391"/>
      <c r="Q6" s="637">
        <v>584</v>
      </c>
      <c r="R6" s="638"/>
      <c r="S6" s="638"/>
      <c r="T6" s="638"/>
      <c r="U6" s="638"/>
      <c r="V6" s="639"/>
      <c r="W6" s="18">
        <v>1.3</v>
      </c>
      <c r="X6" s="18">
        <v>1.39</v>
      </c>
      <c r="Y6" s="16">
        <f>(FIXED(1/X6,3))*100</f>
        <v>71.899999999999991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2"/>
      <c r="B9" s="494"/>
      <c r="C9" s="494"/>
      <c r="D9" s="494"/>
      <c r="E9" s="494"/>
      <c r="F9" s="494"/>
      <c r="G9" s="494"/>
      <c r="H9" s="494"/>
      <c r="I9" s="494">
        <f t="shared" ref="I9:I17" si="0">SUM(C9:F9)</f>
        <v>0</v>
      </c>
      <c r="J9" s="494">
        <f t="shared" ref="J9:J17" si="1">SUM(C9:H9)</f>
        <v>0</v>
      </c>
      <c r="K9" s="494">
        <f>SUM(J9*1.4+B9)</f>
        <v>0</v>
      </c>
      <c r="L9" s="494">
        <f t="shared" ref="L9:L11" si="2">NORMSDIST((C$6-K9)/L$6)*100</f>
        <v>100</v>
      </c>
      <c r="M9" s="568" t="s">
        <v>345</v>
      </c>
      <c r="N9" s="19"/>
      <c r="O9" s="52"/>
      <c r="P9" s="494"/>
      <c r="Q9" s="494"/>
      <c r="R9" s="494"/>
      <c r="S9" s="494"/>
      <c r="T9" s="494"/>
      <c r="U9" s="494"/>
      <c r="V9" s="494"/>
      <c r="W9" s="494">
        <f t="shared" ref="W9:W17" si="3">SUM(Q9:T9)</f>
        <v>0</v>
      </c>
      <c r="X9" s="494">
        <f t="shared" ref="X9:X17" si="4">SUM(Q9:V9)</f>
        <v>0</v>
      </c>
      <c r="Y9" s="494">
        <f>SUM(X9*1.4+P9)</f>
        <v>0</v>
      </c>
      <c r="Z9" s="494">
        <f t="shared" ref="Z9:Z28" si="5">NORMSDIST((Q$6-Y9)/Z$6)*100</f>
        <v>100</v>
      </c>
      <c r="AA9" s="568" t="s">
        <v>345</v>
      </c>
      <c r="AB9" s="435" t="s">
        <v>656</v>
      </c>
    </row>
    <row r="10" spans="1:28" s="19" customFormat="1" ht="20.100000000000001" customHeight="1">
      <c r="A10" s="52"/>
      <c r="B10" s="494"/>
      <c r="C10" s="494"/>
      <c r="D10" s="494"/>
      <c r="E10" s="494"/>
      <c r="F10" s="494"/>
      <c r="G10" s="494"/>
      <c r="H10" s="494"/>
      <c r="I10" s="494">
        <f t="shared" si="0"/>
        <v>0</v>
      </c>
      <c r="J10" s="494">
        <f t="shared" si="1"/>
        <v>0</v>
      </c>
      <c r="K10" s="494">
        <f t="shared" ref="K10:K11" si="6">SUM(J10*1.4+B10)</f>
        <v>0</v>
      </c>
      <c r="L10" s="494">
        <f t="shared" si="2"/>
        <v>100</v>
      </c>
      <c r="M10" s="568" t="s">
        <v>345</v>
      </c>
      <c r="O10" s="52"/>
      <c r="P10" s="494"/>
      <c r="Q10" s="494"/>
      <c r="R10" s="494"/>
      <c r="S10" s="494"/>
      <c r="T10" s="494"/>
      <c r="U10" s="494"/>
      <c r="V10" s="494"/>
      <c r="W10" s="494">
        <f t="shared" si="3"/>
        <v>0</v>
      </c>
      <c r="X10" s="494">
        <f t="shared" si="4"/>
        <v>0</v>
      </c>
      <c r="Y10" s="494">
        <f t="shared" ref="Y10:Y24" si="7">SUM(X10*1.4+P10)</f>
        <v>0</v>
      </c>
      <c r="Z10" s="494">
        <f t="shared" si="5"/>
        <v>100</v>
      </c>
      <c r="AA10" s="568" t="s">
        <v>345</v>
      </c>
      <c r="AB10" s="272" t="s">
        <v>786</v>
      </c>
    </row>
    <row r="11" spans="1:28" ht="20.100000000000001" customHeight="1">
      <c r="A11" s="52"/>
      <c r="B11" s="494"/>
      <c r="C11" s="494"/>
      <c r="D11" s="494"/>
      <c r="E11" s="494"/>
      <c r="F11" s="494"/>
      <c r="G11" s="494"/>
      <c r="H11" s="264"/>
      <c r="I11" s="494">
        <f t="shared" si="0"/>
        <v>0</v>
      </c>
      <c r="J11" s="494">
        <f t="shared" si="1"/>
        <v>0</v>
      </c>
      <c r="K11" s="494">
        <f t="shared" si="6"/>
        <v>0</v>
      </c>
      <c r="L11" s="494">
        <f t="shared" si="2"/>
        <v>100</v>
      </c>
      <c r="M11" s="568" t="s">
        <v>338</v>
      </c>
      <c r="N11" s="19"/>
      <c r="O11" s="52"/>
      <c r="P11" s="494"/>
      <c r="Q11" s="494"/>
      <c r="R11" s="494"/>
      <c r="S11" s="494"/>
      <c r="T11" s="494"/>
      <c r="U11" s="494"/>
      <c r="V11" s="264"/>
      <c r="W11" s="494">
        <f t="shared" si="3"/>
        <v>0</v>
      </c>
      <c r="X11" s="494">
        <f t="shared" si="4"/>
        <v>0</v>
      </c>
      <c r="Y11" s="494">
        <f t="shared" si="7"/>
        <v>0</v>
      </c>
      <c r="Z11" s="494">
        <f t="shared" si="5"/>
        <v>100</v>
      </c>
      <c r="AA11" s="568" t="s">
        <v>338</v>
      </c>
      <c r="AB11" s="272"/>
    </row>
    <row r="12" spans="1:28" s="19" customFormat="1" ht="20.100000000000001" customHeight="1">
      <c r="A12" s="568"/>
      <c r="B12" s="497"/>
      <c r="C12" s="496"/>
      <c r="D12" s="496"/>
      <c r="E12" s="496"/>
      <c r="F12" s="496"/>
      <c r="G12" s="496"/>
      <c r="H12" s="496"/>
      <c r="I12" s="494">
        <f t="shared" si="0"/>
        <v>0</v>
      </c>
      <c r="J12" s="494">
        <f t="shared" si="1"/>
        <v>0</v>
      </c>
      <c r="K12" s="494">
        <f>SUM(J12*1.4+B12)</f>
        <v>0</v>
      </c>
      <c r="L12" s="494">
        <f>NORMSDIST((C$6-K12)/L$6)*100</f>
        <v>100</v>
      </c>
      <c r="M12" s="568" t="s">
        <v>338</v>
      </c>
      <c r="O12" s="568"/>
      <c r="P12" s="497"/>
      <c r="Q12" s="496"/>
      <c r="R12" s="496"/>
      <c r="S12" s="496"/>
      <c r="T12" s="496"/>
      <c r="U12" s="496"/>
      <c r="V12" s="496"/>
      <c r="W12" s="494">
        <f t="shared" si="3"/>
        <v>0</v>
      </c>
      <c r="X12" s="494">
        <f t="shared" si="4"/>
        <v>0</v>
      </c>
      <c r="Y12" s="494">
        <f>SUM(X12*1.4+P12)</f>
        <v>0</v>
      </c>
      <c r="Z12" s="494">
        <f>NORMSDIST((Q$6-Y12)/Z$6)*100</f>
        <v>100</v>
      </c>
      <c r="AA12" s="568" t="s">
        <v>338</v>
      </c>
    </row>
    <row r="13" spans="1:28" ht="20.100000000000001" customHeight="1">
      <c r="A13" s="52"/>
      <c r="B13" s="494"/>
      <c r="C13" s="494"/>
      <c r="D13" s="494"/>
      <c r="E13" s="494"/>
      <c r="F13" s="494"/>
      <c r="G13" s="494"/>
      <c r="H13" s="494"/>
      <c r="I13" s="494">
        <f t="shared" si="0"/>
        <v>0</v>
      </c>
      <c r="J13" s="494">
        <f t="shared" si="1"/>
        <v>0</v>
      </c>
      <c r="K13" s="494">
        <f>SUM(J13*1.4+B13)</f>
        <v>0</v>
      </c>
      <c r="L13" s="494">
        <f>NORMSDIST((C$6-K13)/L$6)*100</f>
        <v>100</v>
      </c>
      <c r="M13" s="568" t="s">
        <v>338</v>
      </c>
      <c r="N13" s="19"/>
      <c r="O13" s="52"/>
      <c r="P13" s="228"/>
      <c r="Q13" s="228"/>
      <c r="R13" s="228"/>
      <c r="S13" s="228"/>
      <c r="T13" s="228"/>
      <c r="U13" s="228"/>
      <c r="V13" s="228"/>
      <c r="W13" s="228">
        <f t="shared" si="3"/>
        <v>0</v>
      </c>
      <c r="X13" s="228">
        <f t="shared" si="4"/>
        <v>0</v>
      </c>
      <c r="Y13" s="228">
        <f>SUM(X13*1.4+P13)</f>
        <v>0</v>
      </c>
      <c r="Z13" s="228">
        <f>NORMSDIST((Q$6-Y13)/Z$6)*100</f>
        <v>100</v>
      </c>
      <c r="AA13" s="243" t="s">
        <v>338</v>
      </c>
      <c r="AB13" s="96"/>
    </row>
    <row r="14" spans="1:28" s="19" customFormat="1" ht="20.100000000000001" customHeight="1">
      <c r="A14" s="255"/>
      <c r="B14" s="347"/>
      <c r="C14" s="241"/>
      <c r="D14" s="259"/>
      <c r="E14" s="259"/>
      <c r="F14" s="259"/>
      <c r="G14" s="259"/>
      <c r="H14" s="259"/>
      <c r="I14" s="494">
        <f t="shared" si="0"/>
        <v>0</v>
      </c>
      <c r="J14" s="494">
        <f t="shared" si="1"/>
        <v>0</v>
      </c>
      <c r="K14" s="494">
        <f t="shared" ref="K14:K20" si="8">SUM(J14*1.4+B14)</f>
        <v>0</v>
      </c>
      <c r="L14" s="494">
        <f t="shared" ref="L14:L26" si="9">NORMSDIST((C$6-K14)/L$6)*100</f>
        <v>100</v>
      </c>
      <c r="M14" s="568" t="s">
        <v>345</v>
      </c>
      <c r="O14" s="255"/>
      <c r="P14" s="347"/>
      <c r="Q14" s="241"/>
      <c r="R14" s="259"/>
      <c r="S14" s="259"/>
      <c r="T14" s="259"/>
      <c r="U14" s="259"/>
      <c r="V14" s="259"/>
      <c r="W14" s="228">
        <f t="shared" si="3"/>
        <v>0</v>
      </c>
      <c r="X14" s="228">
        <f t="shared" si="4"/>
        <v>0</v>
      </c>
      <c r="Y14" s="228">
        <f t="shared" si="7"/>
        <v>0</v>
      </c>
      <c r="Z14" s="228">
        <f t="shared" si="5"/>
        <v>100</v>
      </c>
      <c r="AA14" s="243" t="s">
        <v>345</v>
      </c>
      <c r="AB14" s="109"/>
    </row>
    <row r="15" spans="1:28" ht="20.100000000000001" customHeight="1">
      <c r="A15" s="495"/>
      <c r="B15" s="497"/>
      <c r="C15" s="496"/>
      <c r="D15" s="496"/>
      <c r="E15" s="496"/>
      <c r="F15" s="496"/>
      <c r="G15" s="496"/>
      <c r="H15" s="496"/>
      <c r="I15" s="494">
        <f t="shared" si="0"/>
        <v>0</v>
      </c>
      <c r="J15" s="494">
        <f t="shared" si="1"/>
        <v>0</v>
      </c>
      <c r="K15" s="494">
        <f t="shared" si="8"/>
        <v>0</v>
      </c>
      <c r="L15" s="494">
        <f t="shared" si="9"/>
        <v>100</v>
      </c>
      <c r="M15" s="568" t="s">
        <v>338</v>
      </c>
      <c r="N15" s="19"/>
      <c r="O15" s="229"/>
      <c r="P15" s="231"/>
      <c r="Q15" s="230"/>
      <c r="R15" s="230"/>
      <c r="S15" s="230"/>
      <c r="T15" s="230"/>
      <c r="U15" s="230"/>
      <c r="V15" s="230"/>
      <c r="W15" s="228">
        <f t="shared" si="3"/>
        <v>0</v>
      </c>
      <c r="X15" s="228">
        <f t="shared" si="4"/>
        <v>0</v>
      </c>
      <c r="Y15" s="228">
        <f t="shared" si="7"/>
        <v>0</v>
      </c>
      <c r="Z15" s="228">
        <f t="shared" si="5"/>
        <v>100</v>
      </c>
      <c r="AA15" s="243" t="s">
        <v>338</v>
      </c>
      <c r="AB15" s="23" t="s">
        <v>111</v>
      </c>
    </row>
    <row r="16" spans="1:28" ht="20.100000000000001" customHeight="1">
      <c r="A16" s="52"/>
      <c r="B16" s="494"/>
      <c r="C16" s="494"/>
      <c r="D16" s="494"/>
      <c r="E16" s="494"/>
      <c r="F16" s="494"/>
      <c r="G16" s="494"/>
      <c r="H16" s="264"/>
      <c r="I16" s="494">
        <f t="shared" si="0"/>
        <v>0</v>
      </c>
      <c r="J16" s="494">
        <f t="shared" si="1"/>
        <v>0</v>
      </c>
      <c r="K16" s="494">
        <f t="shared" si="8"/>
        <v>0</v>
      </c>
      <c r="L16" s="494">
        <f t="shared" si="9"/>
        <v>100</v>
      </c>
      <c r="M16" s="568" t="s">
        <v>338</v>
      </c>
      <c r="N16" s="19"/>
      <c r="O16" s="52"/>
      <c r="P16" s="228"/>
      <c r="Q16" s="228"/>
      <c r="R16" s="228"/>
      <c r="S16" s="228"/>
      <c r="T16" s="228"/>
      <c r="U16" s="228"/>
      <c r="V16" s="264"/>
      <c r="W16" s="228">
        <f t="shared" si="3"/>
        <v>0</v>
      </c>
      <c r="X16" s="228">
        <f t="shared" si="4"/>
        <v>0</v>
      </c>
      <c r="Y16" s="228">
        <f t="shared" si="7"/>
        <v>0</v>
      </c>
      <c r="Z16" s="228">
        <f t="shared" si="5"/>
        <v>100</v>
      </c>
      <c r="AA16" s="243" t="s">
        <v>338</v>
      </c>
    </row>
    <row r="17" spans="1:28" ht="20.100000000000001" customHeight="1">
      <c r="A17" s="79"/>
      <c r="B17" s="494"/>
      <c r="C17" s="494"/>
      <c r="D17" s="494"/>
      <c r="E17" s="494"/>
      <c r="F17" s="494"/>
      <c r="G17" s="494"/>
      <c r="H17" s="264"/>
      <c r="I17" s="494">
        <f t="shared" si="0"/>
        <v>0</v>
      </c>
      <c r="J17" s="494">
        <f t="shared" si="1"/>
        <v>0</v>
      </c>
      <c r="K17" s="494">
        <f t="shared" si="8"/>
        <v>0</v>
      </c>
      <c r="L17" s="494">
        <f t="shared" si="9"/>
        <v>100</v>
      </c>
      <c r="M17" s="568" t="s">
        <v>338</v>
      </c>
      <c r="O17" s="79"/>
      <c r="P17" s="228"/>
      <c r="Q17" s="228"/>
      <c r="R17" s="228"/>
      <c r="S17" s="228"/>
      <c r="T17" s="228"/>
      <c r="U17" s="228"/>
      <c r="V17" s="264"/>
      <c r="W17" s="228">
        <f t="shared" si="3"/>
        <v>0</v>
      </c>
      <c r="X17" s="228">
        <f t="shared" si="4"/>
        <v>0</v>
      </c>
      <c r="Y17" s="228">
        <f t="shared" si="7"/>
        <v>0</v>
      </c>
      <c r="Z17" s="228">
        <f t="shared" si="5"/>
        <v>100</v>
      </c>
      <c r="AA17" s="243" t="s">
        <v>338</v>
      </c>
    </row>
    <row r="18" spans="1:28" ht="20.100000000000001" customHeight="1">
      <c r="A18" s="52"/>
      <c r="B18" s="494"/>
      <c r="C18" s="233"/>
      <c r="D18" s="232"/>
      <c r="E18" s="494"/>
      <c r="F18" s="232"/>
      <c r="G18" s="26"/>
      <c r="H18" s="26"/>
      <c r="I18" s="232">
        <f t="shared" ref="I18:I20" si="10">SUM(C18,D18,F18)</f>
        <v>0</v>
      </c>
      <c r="J18" s="232">
        <f t="shared" ref="J18:J20" si="11">SUM(C18,D18,F18,G18,H18)</f>
        <v>0</v>
      </c>
      <c r="K18" s="494">
        <f t="shared" si="8"/>
        <v>0</v>
      </c>
      <c r="L18" s="494">
        <f t="shared" si="9"/>
        <v>100</v>
      </c>
      <c r="M18" s="568"/>
      <c r="O18" s="52"/>
      <c r="P18" s="228"/>
      <c r="Q18" s="233"/>
      <c r="R18" s="232"/>
      <c r="S18" s="228"/>
      <c r="T18" s="232"/>
      <c r="U18" s="26"/>
      <c r="V18" s="26"/>
      <c r="W18" s="232">
        <f t="shared" ref="W18:W24" si="12">SUM(Q18,R18,T18)</f>
        <v>0</v>
      </c>
      <c r="X18" s="232">
        <f t="shared" ref="X18:X24" si="13">SUM(Q18,R18,T18,U18,V18)</f>
        <v>0</v>
      </c>
      <c r="Y18" s="228">
        <f t="shared" si="7"/>
        <v>0</v>
      </c>
      <c r="Z18" s="228">
        <f t="shared" si="5"/>
        <v>100</v>
      </c>
      <c r="AA18" s="243"/>
    </row>
    <row r="19" spans="1:28" ht="20.100000000000001" customHeight="1">
      <c r="A19" s="52"/>
      <c r="B19" s="494"/>
      <c r="C19" s="233"/>
      <c r="D19" s="232"/>
      <c r="E19" s="494"/>
      <c r="F19" s="232"/>
      <c r="G19" s="26"/>
      <c r="H19" s="26"/>
      <c r="I19" s="232">
        <f t="shared" si="10"/>
        <v>0</v>
      </c>
      <c r="J19" s="232">
        <f t="shared" si="11"/>
        <v>0</v>
      </c>
      <c r="K19" s="494">
        <f t="shared" si="8"/>
        <v>0</v>
      </c>
      <c r="L19" s="494">
        <f t="shared" si="9"/>
        <v>100</v>
      </c>
      <c r="M19" s="568"/>
      <c r="O19" s="52"/>
      <c r="P19" s="228"/>
      <c r="Q19" s="233"/>
      <c r="R19" s="232"/>
      <c r="S19" s="228"/>
      <c r="T19" s="232"/>
      <c r="U19" s="26"/>
      <c r="V19" s="26"/>
      <c r="W19" s="232">
        <f t="shared" si="12"/>
        <v>0</v>
      </c>
      <c r="X19" s="232">
        <f t="shared" si="13"/>
        <v>0</v>
      </c>
      <c r="Y19" s="228">
        <f t="shared" si="7"/>
        <v>0</v>
      </c>
      <c r="Z19" s="228">
        <f t="shared" si="5"/>
        <v>100</v>
      </c>
      <c r="AA19" s="243"/>
    </row>
    <row r="20" spans="1:28" ht="20.100000000000001" customHeight="1">
      <c r="A20" s="568"/>
      <c r="B20" s="241"/>
      <c r="C20" s="142"/>
      <c r="D20" s="143"/>
      <c r="E20" s="494"/>
      <c r="F20" s="143"/>
      <c r="G20" s="144"/>
      <c r="H20" s="144"/>
      <c r="I20" s="232">
        <f t="shared" si="10"/>
        <v>0</v>
      </c>
      <c r="J20" s="232">
        <f t="shared" si="11"/>
        <v>0</v>
      </c>
      <c r="K20" s="494">
        <f t="shared" si="8"/>
        <v>0</v>
      </c>
      <c r="L20" s="494">
        <f t="shared" si="9"/>
        <v>100</v>
      </c>
      <c r="M20" s="568" t="s">
        <v>338</v>
      </c>
      <c r="O20" s="243"/>
      <c r="P20" s="241"/>
      <c r="Q20" s="142"/>
      <c r="R20" s="143"/>
      <c r="S20" s="228"/>
      <c r="T20" s="143"/>
      <c r="U20" s="144"/>
      <c r="V20" s="144"/>
      <c r="W20" s="232">
        <f t="shared" si="12"/>
        <v>0</v>
      </c>
      <c r="X20" s="232">
        <f t="shared" si="13"/>
        <v>0</v>
      </c>
      <c r="Y20" s="228">
        <f t="shared" si="7"/>
        <v>0</v>
      </c>
      <c r="Z20" s="228">
        <f t="shared" si="5"/>
        <v>100</v>
      </c>
      <c r="AA20" s="243" t="s">
        <v>338</v>
      </c>
    </row>
    <row r="21" spans="1:28" ht="20.100000000000001" customHeight="1">
      <c r="A21" s="52"/>
      <c r="B21" s="494"/>
      <c r="C21" s="233"/>
      <c r="D21" s="232"/>
      <c r="E21" s="494"/>
      <c r="F21" s="232"/>
      <c r="G21" s="26"/>
      <c r="H21" s="26"/>
      <c r="I21" s="232">
        <f>SUM(C21,D21,F21)</f>
        <v>0</v>
      </c>
      <c r="J21" s="232">
        <f>SUM(C21,D21,F21,G21,H21)</f>
        <v>0</v>
      </c>
      <c r="K21" s="494">
        <f>SUM(J21*1.4+B21)</f>
        <v>0</v>
      </c>
      <c r="L21" s="494">
        <f t="shared" si="9"/>
        <v>100</v>
      </c>
      <c r="M21" s="568"/>
      <c r="O21" s="52"/>
      <c r="P21" s="228"/>
      <c r="Q21" s="233"/>
      <c r="R21" s="232"/>
      <c r="S21" s="228"/>
      <c r="T21" s="232"/>
      <c r="U21" s="26"/>
      <c r="V21" s="26"/>
      <c r="W21" s="232">
        <f>SUM(Q21,R21,T21)</f>
        <v>0</v>
      </c>
      <c r="X21" s="232">
        <f>SUM(Q21,R21,T21,U21,V21)</f>
        <v>0</v>
      </c>
      <c r="Y21" s="228">
        <f>SUM(X21*1.4+P21)</f>
        <v>0</v>
      </c>
      <c r="Z21" s="228">
        <f t="shared" si="5"/>
        <v>100</v>
      </c>
      <c r="AA21" s="243"/>
    </row>
    <row r="22" spans="1:28" ht="20.100000000000001" customHeight="1">
      <c r="A22" s="52"/>
      <c r="B22" s="494"/>
      <c r="C22" s="233"/>
      <c r="D22" s="232"/>
      <c r="E22" s="494"/>
      <c r="F22" s="232"/>
      <c r="G22" s="26"/>
      <c r="H22" s="26"/>
      <c r="I22" s="232">
        <f>SUM(C22,D22,F22)</f>
        <v>0</v>
      </c>
      <c r="J22" s="232">
        <f>SUM(C22,D22,F22,G22,H22)</f>
        <v>0</v>
      </c>
      <c r="K22" s="494">
        <f>SUM(J22*1.4+B22)</f>
        <v>0</v>
      </c>
      <c r="L22" s="494">
        <f t="shared" si="9"/>
        <v>100</v>
      </c>
      <c r="M22" s="568"/>
      <c r="O22" s="52"/>
      <c r="P22" s="228"/>
      <c r="Q22" s="233"/>
      <c r="R22" s="232"/>
      <c r="S22" s="228"/>
      <c r="T22" s="232"/>
      <c r="U22" s="26"/>
      <c r="V22" s="26"/>
      <c r="W22" s="232">
        <f>SUM(Q22,R22,T22)</f>
        <v>0</v>
      </c>
      <c r="X22" s="232">
        <f>SUM(Q22,R22,T22,U22,V22)</f>
        <v>0</v>
      </c>
      <c r="Y22" s="228">
        <f>SUM(X22*1.4+P22)</f>
        <v>0</v>
      </c>
      <c r="Z22" s="228">
        <f t="shared" si="5"/>
        <v>100</v>
      </c>
      <c r="AA22" s="243"/>
    </row>
    <row r="23" spans="1:28" ht="20.100000000000001" customHeight="1">
      <c r="A23" s="568"/>
      <c r="B23" s="241"/>
      <c r="C23" s="142"/>
      <c r="D23" s="143"/>
      <c r="E23" s="494"/>
      <c r="F23" s="143"/>
      <c r="G23" s="144"/>
      <c r="H23" s="144"/>
      <c r="I23" s="232">
        <f>SUM(C23,D23,F23)</f>
        <v>0</v>
      </c>
      <c r="J23" s="232">
        <f>SUM(C23,D23,F23,G23,H23)</f>
        <v>0</v>
      </c>
      <c r="K23" s="494">
        <f>SUM(J23*1.4+B23)</f>
        <v>0</v>
      </c>
      <c r="L23" s="494">
        <f t="shared" si="9"/>
        <v>100</v>
      </c>
      <c r="M23" s="568" t="s">
        <v>338</v>
      </c>
      <c r="O23" s="243"/>
      <c r="P23" s="241"/>
      <c r="Q23" s="142"/>
      <c r="R23" s="143"/>
      <c r="S23" s="228"/>
      <c r="T23" s="143"/>
      <c r="U23" s="144"/>
      <c r="V23" s="144"/>
      <c r="W23" s="232">
        <f>SUM(Q23,R23,T23)</f>
        <v>0</v>
      </c>
      <c r="X23" s="232">
        <f>SUM(Q23,R23,T23,U23,V23)</f>
        <v>0</v>
      </c>
      <c r="Y23" s="228">
        <f>SUM(X23*1.4+P23)</f>
        <v>0</v>
      </c>
      <c r="Z23" s="228">
        <f t="shared" si="5"/>
        <v>100</v>
      </c>
      <c r="AA23" s="243" t="s">
        <v>338</v>
      </c>
    </row>
    <row r="24" spans="1:28" ht="20.100000000000001" customHeight="1">
      <c r="A24" s="67" t="s">
        <v>67</v>
      </c>
      <c r="B24" s="95">
        <v>193</v>
      </c>
      <c r="C24" s="95">
        <v>63</v>
      </c>
      <c r="D24" s="95">
        <v>53</v>
      </c>
      <c r="E24" s="95">
        <v>16</v>
      </c>
      <c r="F24" s="95">
        <v>20</v>
      </c>
      <c r="G24" s="95">
        <v>37</v>
      </c>
      <c r="H24" s="95">
        <v>38</v>
      </c>
      <c r="I24" s="95">
        <f t="shared" ref="I24:I28" si="14">SUM(C24:F24)</f>
        <v>152</v>
      </c>
      <c r="J24" s="95">
        <f t="shared" ref="J24:J28" si="15">SUM(C24:H24)</f>
        <v>227</v>
      </c>
      <c r="K24" s="95">
        <f>SUM(J24*1.4+B24)</f>
        <v>510.79999999999995</v>
      </c>
      <c r="L24" s="95">
        <f t="shared" si="9"/>
        <v>88.876756255216563</v>
      </c>
      <c r="M24" s="94" t="s">
        <v>345</v>
      </c>
      <c r="O24" s="52"/>
      <c r="P24" s="228"/>
      <c r="Q24" s="233"/>
      <c r="R24" s="232"/>
      <c r="S24" s="228"/>
      <c r="T24" s="232"/>
      <c r="U24" s="232"/>
      <c r="V24" s="232"/>
      <c r="W24" s="232">
        <f t="shared" si="12"/>
        <v>0</v>
      </c>
      <c r="X24" s="232">
        <f t="shared" si="13"/>
        <v>0</v>
      </c>
      <c r="Y24" s="228">
        <f t="shared" si="7"/>
        <v>0</v>
      </c>
      <c r="Z24" s="228">
        <f t="shared" si="5"/>
        <v>100</v>
      </c>
      <c r="AA24" s="30" t="s">
        <v>338</v>
      </c>
      <c r="AB24" s="96"/>
    </row>
    <row r="25" spans="1:28" ht="20.100000000000001" customHeight="1">
      <c r="A25" s="67" t="s">
        <v>68</v>
      </c>
      <c r="B25" s="95">
        <v>189</v>
      </c>
      <c r="C25" s="95">
        <v>52</v>
      </c>
      <c r="D25" s="95">
        <v>72</v>
      </c>
      <c r="E25" s="95">
        <v>8</v>
      </c>
      <c r="F25" s="95">
        <v>36</v>
      </c>
      <c r="G25" s="95">
        <v>47</v>
      </c>
      <c r="H25" s="95">
        <v>32</v>
      </c>
      <c r="I25" s="95">
        <f t="shared" si="14"/>
        <v>168</v>
      </c>
      <c r="J25" s="95">
        <f t="shared" si="15"/>
        <v>247</v>
      </c>
      <c r="K25" s="95">
        <f t="shared" ref="K25:K26" si="16">SUM(J25*1.4+B25)</f>
        <v>534.79999999999995</v>
      </c>
      <c r="L25" s="95">
        <f t="shared" si="9"/>
        <v>79.389194641418712</v>
      </c>
      <c r="M25" s="94" t="s">
        <v>345</v>
      </c>
      <c r="O25" s="52"/>
      <c r="P25" s="228"/>
      <c r="Q25" s="233"/>
      <c r="R25" s="232"/>
      <c r="S25" s="228"/>
      <c r="T25" s="232"/>
      <c r="U25" s="232"/>
      <c r="V25" s="232"/>
      <c r="W25" s="232">
        <f>SUM(Q25,R25,T25)</f>
        <v>0</v>
      </c>
      <c r="X25" s="232">
        <f>SUM(Q25,R25,T25,U25,V25)</f>
        <v>0</v>
      </c>
      <c r="Y25" s="228">
        <f>SUM(X25*1.4+P25)</f>
        <v>0</v>
      </c>
      <c r="Z25" s="228">
        <f t="shared" si="5"/>
        <v>100</v>
      </c>
      <c r="AA25" s="30" t="s">
        <v>338</v>
      </c>
      <c r="AB25" s="96"/>
    </row>
    <row r="26" spans="1:28" ht="20.100000000000001" customHeight="1">
      <c r="A26" s="67" t="s">
        <v>69</v>
      </c>
      <c r="B26" s="95">
        <v>193</v>
      </c>
      <c r="C26" s="95">
        <v>61</v>
      </c>
      <c r="D26" s="95">
        <v>67</v>
      </c>
      <c r="E26" s="95">
        <v>12</v>
      </c>
      <c r="F26" s="95">
        <v>48</v>
      </c>
      <c r="G26" s="95">
        <v>50</v>
      </c>
      <c r="H26" s="344">
        <v>60</v>
      </c>
      <c r="I26" s="95">
        <f t="shared" si="14"/>
        <v>188</v>
      </c>
      <c r="J26" s="95">
        <f t="shared" si="15"/>
        <v>298</v>
      </c>
      <c r="K26" s="95">
        <f t="shared" si="16"/>
        <v>610.20000000000005</v>
      </c>
      <c r="L26" s="95">
        <f t="shared" si="9"/>
        <v>33.117655334898025</v>
      </c>
      <c r="M26" s="94" t="s">
        <v>338</v>
      </c>
      <c r="O26" s="229"/>
      <c r="P26" s="231"/>
      <c r="Q26" s="233"/>
      <c r="R26" s="232"/>
      <c r="S26" s="228"/>
      <c r="T26" s="232"/>
      <c r="U26" s="232"/>
      <c r="V26" s="232"/>
      <c r="W26" s="232">
        <f>SUM(Q26,R26,T26)</f>
        <v>0</v>
      </c>
      <c r="X26" s="232">
        <f>SUM(Q26,R26,T26,U26,V26)</f>
        <v>0</v>
      </c>
      <c r="Y26" s="228">
        <f>SUM(X26*1.4+P26)</f>
        <v>0</v>
      </c>
      <c r="Z26" s="228">
        <f t="shared" si="5"/>
        <v>100</v>
      </c>
      <c r="AA26" s="30" t="s">
        <v>345</v>
      </c>
    </row>
    <row r="27" spans="1:28" ht="20.100000000000001" customHeight="1">
      <c r="A27" s="94" t="s">
        <v>105</v>
      </c>
      <c r="B27" s="46">
        <v>193</v>
      </c>
      <c r="C27" s="15">
        <v>71</v>
      </c>
      <c r="D27" s="15">
        <v>51</v>
      </c>
      <c r="E27" s="15">
        <v>16</v>
      </c>
      <c r="F27" s="15">
        <v>41</v>
      </c>
      <c r="G27" s="15">
        <v>43</v>
      </c>
      <c r="H27" s="15">
        <v>40</v>
      </c>
      <c r="I27" s="95">
        <f t="shared" si="14"/>
        <v>179</v>
      </c>
      <c r="J27" s="95">
        <f t="shared" si="15"/>
        <v>262</v>
      </c>
      <c r="K27" s="95">
        <f>SUM(J27*1.4+B27)</f>
        <v>559.79999999999995</v>
      </c>
      <c r="L27" s="95">
        <f>NORMSDIST((C$6-K27)/L$6)*100</f>
        <v>65.664848845918513</v>
      </c>
      <c r="M27" s="94" t="s">
        <v>338</v>
      </c>
      <c r="O27" s="229"/>
      <c r="P27" s="231"/>
      <c r="Q27" s="233"/>
      <c r="R27" s="232"/>
      <c r="S27" s="228"/>
      <c r="T27" s="232"/>
      <c r="U27" s="232"/>
      <c r="V27" s="232"/>
      <c r="W27" s="232">
        <f>SUM(Q27,R27,T27)</f>
        <v>0</v>
      </c>
      <c r="X27" s="232">
        <f>SUM(Q27,R27,T27,U27,V27)</f>
        <v>0</v>
      </c>
      <c r="Y27" s="228">
        <f>SUM(X27*1.4+P27)</f>
        <v>0</v>
      </c>
      <c r="Z27" s="228">
        <f t="shared" si="5"/>
        <v>100</v>
      </c>
      <c r="AA27" s="30" t="s">
        <v>338</v>
      </c>
    </row>
    <row r="28" spans="1:28" ht="20.100000000000001" customHeight="1">
      <c r="A28" s="67" t="s">
        <v>65</v>
      </c>
      <c r="B28" s="95">
        <v>203</v>
      </c>
      <c r="C28" s="95">
        <v>65</v>
      </c>
      <c r="D28" s="95">
        <v>69</v>
      </c>
      <c r="E28" s="95">
        <v>12</v>
      </c>
      <c r="F28" s="95">
        <v>32</v>
      </c>
      <c r="G28" s="95">
        <v>42</v>
      </c>
      <c r="H28" s="95">
        <v>56</v>
      </c>
      <c r="I28" s="95">
        <f t="shared" si="14"/>
        <v>178</v>
      </c>
      <c r="J28" s="95">
        <f t="shared" si="15"/>
        <v>276</v>
      </c>
      <c r="K28" s="95">
        <f>SUM(J28*1.4+B28)</f>
        <v>589.4</v>
      </c>
      <c r="L28" s="95">
        <f>NORMSDIST((C$6-K28)/L$6)*100</f>
        <v>46.414360741482803</v>
      </c>
      <c r="M28" s="94" t="s">
        <v>338</v>
      </c>
      <c r="O28" s="243"/>
      <c r="P28" s="241"/>
      <c r="Q28" s="241"/>
      <c r="R28" s="241"/>
      <c r="S28" s="228"/>
      <c r="T28" s="241"/>
      <c r="U28" s="241"/>
      <c r="V28" s="241"/>
      <c r="W28" s="232">
        <f>SUM(Q28,R28,T28)</f>
        <v>0</v>
      </c>
      <c r="X28" s="232">
        <f>SUM(Q28,R28,T28,U28,V28)</f>
        <v>0</v>
      </c>
      <c r="Y28" s="228">
        <f>SUM(X28*1.4+P28)</f>
        <v>0</v>
      </c>
      <c r="Z28" s="228">
        <f t="shared" si="5"/>
        <v>100</v>
      </c>
      <c r="AA28" s="30" t="s">
        <v>338</v>
      </c>
    </row>
    <row r="29" spans="1:28" ht="20.100000000000001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47"/>
      <c r="M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47"/>
      <c r="AA29" s="19"/>
    </row>
    <row r="30" spans="1:28" ht="18.75" customHeight="1">
      <c r="A30" s="50" t="s">
        <v>698</v>
      </c>
      <c r="B30" s="690"/>
      <c r="C30" s="690"/>
      <c r="D30" s="690"/>
      <c r="E30" s="19"/>
      <c r="F30" s="19"/>
      <c r="G30" s="19"/>
      <c r="H30" s="19"/>
      <c r="I30" s="19"/>
      <c r="J30" s="49" t="s">
        <v>591</v>
      </c>
      <c r="K30" s="49" t="s">
        <v>592</v>
      </c>
      <c r="L30" s="19"/>
      <c r="M30" s="19"/>
      <c r="O30" s="50" t="s">
        <v>698</v>
      </c>
      <c r="P30" s="690"/>
      <c r="Q30" s="690"/>
      <c r="R30" s="690"/>
      <c r="S30" s="19"/>
      <c r="T30" s="19"/>
      <c r="U30" s="19"/>
      <c r="V30" s="19"/>
      <c r="W30" s="19"/>
      <c r="X30" s="49" t="s">
        <v>591</v>
      </c>
      <c r="Y30" s="49" t="s">
        <v>592</v>
      </c>
      <c r="Z30" s="19"/>
      <c r="AA30" s="19"/>
    </row>
    <row r="31" spans="1:28" ht="18.75" customHeight="1">
      <c r="A31" s="19"/>
      <c r="B31" s="50"/>
      <c r="C31" s="19"/>
      <c r="D31" s="19"/>
      <c r="E31" s="19"/>
      <c r="F31" s="19"/>
      <c r="G31" s="19"/>
      <c r="H31" s="19"/>
      <c r="I31" s="19"/>
      <c r="J31" s="85">
        <v>580</v>
      </c>
      <c r="K31" s="85">
        <v>580</v>
      </c>
      <c r="L31" s="19"/>
      <c r="M31" s="19"/>
      <c r="O31" s="19"/>
      <c r="P31" s="50"/>
      <c r="Q31" s="19"/>
      <c r="R31" s="19"/>
      <c r="S31" s="19"/>
      <c r="T31" s="19"/>
      <c r="U31" s="19"/>
      <c r="V31" s="19"/>
      <c r="W31" s="19"/>
      <c r="X31" s="85">
        <v>580</v>
      </c>
      <c r="Y31" s="85">
        <v>580</v>
      </c>
      <c r="Z31" s="19"/>
      <c r="AA31" s="19"/>
    </row>
    <row r="32" spans="1:28" ht="18.75" customHeight="1">
      <c r="A32" s="19"/>
      <c r="B32" s="50"/>
      <c r="C32" s="666" t="s">
        <v>644</v>
      </c>
      <c r="D32" s="667"/>
      <c r="E32" s="667"/>
      <c r="F32" s="667"/>
      <c r="G32" s="667"/>
      <c r="H32" s="668"/>
      <c r="I32" s="568" t="s">
        <v>571</v>
      </c>
      <c r="J32" s="568" t="s">
        <v>572</v>
      </c>
      <c r="K32" s="568" t="s">
        <v>643</v>
      </c>
      <c r="L32" s="568" t="s">
        <v>328</v>
      </c>
      <c r="M32" s="19"/>
      <c r="O32" s="19"/>
      <c r="P32" s="50"/>
      <c r="Q32" s="666" t="s">
        <v>644</v>
      </c>
      <c r="R32" s="667"/>
      <c r="S32" s="667"/>
      <c r="T32" s="667"/>
      <c r="U32" s="667"/>
      <c r="V32" s="668"/>
      <c r="W32" s="243" t="s">
        <v>571</v>
      </c>
      <c r="X32" s="243" t="s">
        <v>572</v>
      </c>
      <c r="Y32" s="243" t="s">
        <v>643</v>
      </c>
      <c r="Z32" s="243" t="s">
        <v>328</v>
      </c>
      <c r="AA32" s="19"/>
    </row>
    <row r="33" spans="1:28" ht="18.75" customHeight="1">
      <c r="A33" s="19"/>
      <c r="B33" s="50"/>
      <c r="C33" s="643">
        <v>597</v>
      </c>
      <c r="D33" s="644"/>
      <c r="E33" s="644"/>
      <c r="F33" s="644"/>
      <c r="G33" s="644"/>
      <c r="H33" s="645"/>
      <c r="I33" s="172">
        <v>1.31</v>
      </c>
      <c r="J33" s="172">
        <v>1.1399999999999999</v>
      </c>
      <c r="K33" s="250">
        <f>(FIXED(1/J33,3))*100</f>
        <v>87.7</v>
      </c>
      <c r="L33" s="494">
        <v>60</v>
      </c>
      <c r="M33" s="19"/>
      <c r="O33" s="19"/>
      <c r="P33" s="50"/>
      <c r="Q33" s="643">
        <v>597</v>
      </c>
      <c r="R33" s="644"/>
      <c r="S33" s="644"/>
      <c r="T33" s="644"/>
      <c r="U33" s="644"/>
      <c r="V33" s="645"/>
      <c r="W33" s="172">
        <v>1.31</v>
      </c>
      <c r="X33" s="172">
        <v>1.1399999999999999</v>
      </c>
      <c r="Y33" s="250">
        <f>(FIXED(1/X33,3))*100</f>
        <v>87.7</v>
      </c>
      <c r="Z33" s="228">
        <v>60</v>
      </c>
      <c r="AA33" s="19"/>
    </row>
    <row r="34" spans="1:28" ht="21.75" customHeight="1">
      <c r="A34" s="19"/>
      <c r="B34" s="19"/>
      <c r="C34" s="19"/>
      <c r="D34" s="19"/>
      <c r="E34" s="51" t="s">
        <v>78</v>
      </c>
      <c r="F34" s="51" t="s">
        <v>79</v>
      </c>
      <c r="G34" s="19"/>
      <c r="H34" s="19"/>
      <c r="I34" s="19"/>
      <c r="J34" s="19"/>
      <c r="K34" s="19"/>
      <c r="L34" s="19"/>
      <c r="M34" s="19"/>
      <c r="O34" s="19"/>
      <c r="P34" s="19"/>
      <c r="Q34" s="19"/>
      <c r="R34" s="19"/>
      <c r="S34" s="51" t="s">
        <v>78</v>
      </c>
      <c r="T34" s="51" t="s">
        <v>79</v>
      </c>
      <c r="U34" s="19"/>
      <c r="V34" s="19"/>
      <c r="W34" s="19"/>
      <c r="X34" s="19"/>
      <c r="Y34" s="19"/>
      <c r="Z34" s="19"/>
      <c r="AA34" s="19"/>
    </row>
    <row r="35" spans="1:28" ht="20.100000000000001" customHeight="1">
      <c r="A35" s="568" t="s">
        <v>80</v>
      </c>
      <c r="B35" s="568" t="s">
        <v>81</v>
      </c>
      <c r="C35" s="568" t="s">
        <v>82</v>
      </c>
      <c r="D35" s="568" t="s">
        <v>83</v>
      </c>
      <c r="E35" s="666" t="s">
        <v>84</v>
      </c>
      <c r="F35" s="668"/>
      <c r="G35" s="568" t="s">
        <v>85</v>
      </c>
      <c r="H35" s="568" t="s">
        <v>86</v>
      </c>
      <c r="I35" s="568" t="s">
        <v>87</v>
      </c>
      <c r="J35" s="568" t="s">
        <v>88</v>
      </c>
      <c r="K35" s="568" t="s">
        <v>318</v>
      </c>
      <c r="L35" s="568" t="s">
        <v>319</v>
      </c>
      <c r="M35" s="568" t="s">
        <v>645</v>
      </c>
      <c r="O35" s="243" t="s">
        <v>80</v>
      </c>
      <c r="P35" s="243" t="s">
        <v>81</v>
      </c>
      <c r="Q35" s="243" t="s">
        <v>82</v>
      </c>
      <c r="R35" s="243" t="s">
        <v>83</v>
      </c>
      <c r="S35" s="666" t="s">
        <v>84</v>
      </c>
      <c r="T35" s="668"/>
      <c r="U35" s="243" t="s">
        <v>85</v>
      </c>
      <c r="V35" s="243" t="s">
        <v>86</v>
      </c>
      <c r="W35" s="243" t="s">
        <v>87</v>
      </c>
      <c r="X35" s="243" t="s">
        <v>88</v>
      </c>
      <c r="Y35" s="243" t="s">
        <v>318</v>
      </c>
      <c r="Z35" s="243" t="s">
        <v>319</v>
      </c>
      <c r="AA35" s="243" t="s">
        <v>645</v>
      </c>
    </row>
    <row r="36" spans="1:28" ht="20.100000000000001" customHeight="1">
      <c r="A36" s="417" t="s">
        <v>994</v>
      </c>
      <c r="B36" s="422">
        <v>180</v>
      </c>
      <c r="C36" s="420">
        <v>42</v>
      </c>
      <c r="D36" s="420">
        <v>46</v>
      </c>
      <c r="E36" s="420">
        <v>16</v>
      </c>
      <c r="F36" s="420">
        <v>36</v>
      </c>
      <c r="G36" s="420">
        <v>31</v>
      </c>
      <c r="H36" s="420">
        <v>50</v>
      </c>
      <c r="I36" s="416">
        <f t="shared" ref="I36" si="17">SUM(C36:F36)</f>
        <v>140</v>
      </c>
      <c r="J36" s="416">
        <f t="shared" ref="J36" si="18">SUM(C36:H36)</f>
        <v>221</v>
      </c>
      <c r="K36" s="416">
        <f t="shared" ref="K36:K48" si="19">SUM(J36*1.4+B36)</f>
        <v>489.4</v>
      </c>
      <c r="L36" s="416">
        <f>NORMSDIST((C$33-K36)/L$33)*100</f>
        <v>96.354017975606183</v>
      </c>
      <c r="M36" s="414" t="s">
        <v>345</v>
      </c>
      <c r="N36" s="19"/>
      <c r="O36" s="52"/>
      <c r="P36" s="228"/>
      <c r="Q36" s="228"/>
      <c r="R36" s="228"/>
      <c r="S36" s="228"/>
      <c r="T36" s="228"/>
      <c r="U36" s="228"/>
      <c r="V36" s="264"/>
      <c r="W36" s="228">
        <f>SUM(Q36:T36)</f>
        <v>0</v>
      </c>
      <c r="X36" s="228">
        <f>SUM(Q36:V36)</f>
        <v>0</v>
      </c>
      <c r="Y36" s="228">
        <f t="shared" ref="Y36:Y48" si="20">SUM(X36*1.4+P36)</f>
        <v>0</v>
      </c>
      <c r="Z36" s="228">
        <f>NORMSDIST((Q$33-Y36)/Z$33)*100</f>
        <v>100</v>
      </c>
      <c r="AA36" s="243" t="s">
        <v>349</v>
      </c>
      <c r="AB36" s="435" t="s">
        <v>656</v>
      </c>
    </row>
    <row r="37" spans="1:28" ht="20.100000000000001" customHeight="1">
      <c r="A37" s="495"/>
      <c r="B37" s="497"/>
      <c r="C37" s="496"/>
      <c r="D37" s="496"/>
      <c r="E37" s="496"/>
      <c r="F37" s="496"/>
      <c r="G37" s="496"/>
      <c r="H37" s="496"/>
      <c r="I37" s="494">
        <f>SUM(C37:F37)</f>
        <v>0</v>
      </c>
      <c r="J37" s="494">
        <f>SUM(C37:H37)</f>
        <v>0</v>
      </c>
      <c r="K37" s="494">
        <f t="shared" si="19"/>
        <v>0</v>
      </c>
      <c r="L37" s="494">
        <f>NORMSDIST((C$33-K37)/L$33)*100</f>
        <v>100</v>
      </c>
      <c r="M37" s="568" t="s">
        <v>338</v>
      </c>
      <c r="N37" s="19"/>
      <c r="O37" s="229"/>
      <c r="P37" s="231"/>
      <c r="Q37" s="230"/>
      <c r="R37" s="230"/>
      <c r="S37" s="230"/>
      <c r="T37" s="230"/>
      <c r="U37" s="230"/>
      <c r="V37" s="230"/>
      <c r="W37" s="228">
        <f>SUM(Q37:T37)</f>
        <v>0</v>
      </c>
      <c r="X37" s="228">
        <f>SUM(Q37:V37)</f>
        <v>0</v>
      </c>
      <c r="Y37" s="228">
        <f t="shared" si="20"/>
        <v>0</v>
      </c>
      <c r="Z37" s="228">
        <f>NORMSDIST((Q$33-Y37)/Z$33)*100</f>
        <v>100</v>
      </c>
      <c r="AA37" s="243" t="s">
        <v>338</v>
      </c>
    </row>
    <row r="38" spans="1:28" ht="20.100000000000001" customHeight="1">
      <c r="A38" s="52"/>
      <c r="B38" s="494"/>
      <c r="C38" s="494"/>
      <c r="D38" s="494"/>
      <c r="E38" s="494"/>
      <c r="F38" s="494"/>
      <c r="G38" s="494"/>
      <c r="H38" s="494"/>
      <c r="I38" s="494">
        <f>SUM(C38:F38)</f>
        <v>0</v>
      </c>
      <c r="J38" s="494">
        <f>SUM(C38:H38)</f>
        <v>0</v>
      </c>
      <c r="K38" s="494">
        <f t="shared" si="19"/>
        <v>0</v>
      </c>
      <c r="L38" s="494">
        <f>NORMSDIST((C$33-K38)/L$33)*100</f>
        <v>100</v>
      </c>
      <c r="M38" s="568" t="s">
        <v>349</v>
      </c>
      <c r="O38" s="52"/>
      <c r="P38" s="228"/>
      <c r="Q38" s="228"/>
      <c r="R38" s="228"/>
      <c r="S38" s="228"/>
      <c r="T38" s="228"/>
      <c r="U38" s="228"/>
      <c r="V38" s="228"/>
      <c r="W38" s="228">
        <f>SUM(Q38:T38)</f>
        <v>0</v>
      </c>
      <c r="X38" s="228">
        <f>SUM(Q38:V38)</f>
        <v>0</v>
      </c>
      <c r="Y38" s="228">
        <f t="shared" si="20"/>
        <v>0</v>
      </c>
      <c r="Z38" s="228">
        <f>NORMSDIST((Q$33-Y38)/Z$33)*100</f>
        <v>100</v>
      </c>
      <c r="AA38" s="243" t="s">
        <v>349</v>
      </c>
      <c r="AB38" s="272" t="s">
        <v>656</v>
      </c>
    </row>
    <row r="39" spans="1:28" ht="20.100000000000001" customHeight="1">
      <c r="A39" s="52"/>
      <c r="B39" s="494"/>
      <c r="C39" s="494"/>
      <c r="D39" s="494"/>
      <c r="E39" s="494"/>
      <c r="F39" s="494"/>
      <c r="G39" s="494"/>
      <c r="H39" s="494"/>
      <c r="I39" s="494">
        <f>SUM(C39:F39)</f>
        <v>0</v>
      </c>
      <c r="J39" s="494">
        <f>SUM(C39:H39)</f>
        <v>0</v>
      </c>
      <c r="K39" s="494">
        <f t="shared" si="19"/>
        <v>0</v>
      </c>
      <c r="L39" s="494">
        <f t="shared" ref="L39:L41" si="21">NORMSDIST((C$33-K39)/L$33)*100</f>
        <v>100</v>
      </c>
      <c r="M39" s="568" t="s">
        <v>338</v>
      </c>
      <c r="O39" s="52"/>
      <c r="P39" s="228"/>
      <c r="Q39" s="228"/>
      <c r="R39" s="228"/>
      <c r="S39" s="228"/>
      <c r="T39" s="228"/>
      <c r="U39" s="228"/>
      <c r="V39" s="228"/>
      <c r="W39" s="228">
        <f>SUM(Q39:T39)</f>
        <v>0</v>
      </c>
      <c r="X39" s="228">
        <f>SUM(Q39:V39)</f>
        <v>0</v>
      </c>
      <c r="Y39" s="228">
        <f t="shared" si="20"/>
        <v>0</v>
      </c>
      <c r="Z39" s="228">
        <f t="shared" ref="Z39:Z46" si="22">NORMSDIST((Q$33-Y39)/Z$33)*100</f>
        <v>100</v>
      </c>
      <c r="AA39" s="243" t="s">
        <v>338</v>
      </c>
    </row>
    <row r="40" spans="1:28" ht="20.100000000000001" customHeight="1">
      <c r="A40" s="495"/>
      <c r="B40" s="497"/>
      <c r="C40" s="496"/>
      <c r="D40" s="496"/>
      <c r="E40" s="496"/>
      <c r="F40" s="496"/>
      <c r="G40" s="496"/>
      <c r="H40" s="496"/>
      <c r="I40" s="494">
        <f>SUM(C40:F40)</f>
        <v>0</v>
      </c>
      <c r="J40" s="494">
        <f>SUM(C40:H40)</f>
        <v>0</v>
      </c>
      <c r="K40" s="494">
        <f t="shared" si="19"/>
        <v>0</v>
      </c>
      <c r="L40" s="494">
        <f t="shared" si="21"/>
        <v>100</v>
      </c>
      <c r="M40" s="568" t="s">
        <v>338</v>
      </c>
      <c r="O40" s="229"/>
      <c r="P40" s="231"/>
      <c r="Q40" s="230"/>
      <c r="R40" s="230"/>
      <c r="S40" s="230"/>
      <c r="T40" s="230"/>
      <c r="U40" s="230"/>
      <c r="V40" s="230"/>
      <c r="W40" s="228">
        <f>SUM(Q40:T40)</f>
        <v>0</v>
      </c>
      <c r="X40" s="228">
        <f>SUM(Q40:V40)</f>
        <v>0</v>
      </c>
      <c r="Y40" s="228">
        <f t="shared" si="20"/>
        <v>0</v>
      </c>
      <c r="Z40" s="228">
        <f t="shared" si="22"/>
        <v>100</v>
      </c>
      <c r="AA40" s="243" t="s">
        <v>338</v>
      </c>
    </row>
    <row r="41" spans="1:28" ht="20.100000000000001" customHeight="1">
      <c r="A41" s="568"/>
      <c r="B41" s="241"/>
      <c r="C41" s="232"/>
      <c r="D41" s="232"/>
      <c r="E41" s="241"/>
      <c r="F41" s="232"/>
      <c r="G41" s="496"/>
      <c r="H41" s="496"/>
      <c r="I41" s="494">
        <f>C41+D41+E41+F41</f>
        <v>0</v>
      </c>
      <c r="J41" s="494">
        <f>G41+H41+I41</f>
        <v>0</v>
      </c>
      <c r="K41" s="494">
        <f t="shared" si="19"/>
        <v>0</v>
      </c>
      <c r="L41" s="494">
        <f t="shared" si="21"/>
        <v>100</v>
      </c>
      <c r="M41" s="568" t="s">
        <v>338</v>
      </c>
      <c r="O41" s="243"/>
      <c r="P41" s="241"/>
      <c r="Q41" s="232"/>
      <c r="R41" s="232"/>
      <c r="S41" s="241"/>
      <c r="T41" s="232"/>
      <c r="U41" s="230"/>
      <c r="V41" s="230"/>
      <c r="W41" s="228">
        <f>Q41+R41+S41+T41</f>
        <v>0</v>
      </c>
      <c r="X41" s="228">
        <f>U41+V41+W41</f>
        <v>0</v>
      </c>
      <c r="Y41" s="228">
        <f t="shared" si="20"/>
        <v>0</v>
      </c>
      <c r="Z41" s="228">
        <f t="shared" si="22"/>
        <v>100</v>
      </c>
      <c r="AA41" s="243" t="s">
        <v>338</v>
      </c>
    </row>
    <row r="42" spans="1:28" ht="20.100000000000001" customHeight="1">
      <c r="A42" s="495"/>
      <c r="B42" s="497"/>
      <c r="C42" s="496"/>
      <c r="D42" s="496"/>
      <c r="E42" s="496"/>
      <c r="F42" s="496"/>
      <c r="G42" s="496"/>
      <c r="H42" s="496"/>
      <c r="I42" s="494">
        <f>SUM(C42:F42)</f>
        <v>0</v>
      </c>
      <c r="J42" s="494">
        <f>SUM(C42:H42)</f>
        <v>0</v>
      </c>
      <c r="K42" s="494">
        <f t="shared" si="19"/>
        <v>0</v>
      </c>
      <c r="L42" s="494">
        <f>NORMSDIST((C$33-K42)/L$33)*100</f>
        <v>100</v>
      </c>
      <c r="M42" s="568" t="s">
        <v>338</v>
      </c>
      <c r="O42" s="229"/>
      <c r="P42" s="231"/>
      <c r="Q42" s="230"/>
      <c r="R42" s="230"/>
      <c r="S42" s="230"/>
      <c r="T42" s="230"/>
      <c r="U42" s="230"/>
      <c r="V42" s="230"/>
      <c r="W42" s="228">
        <f>SUM(Q42:T42)</f>
        <v>0</v>
      </c>
      <c r="X42" s="228">
        <f>SUM(Q42:V42)</f>
        <v>0</v>
      </c>
      <c r="Y42" s="228">
        <f t="shared" si="20"/>
        <v>0</v>
      </c>
      <c r="Z42" s="228">
        <f>NORMSDIST((Q$33-Y42)/Z$33)*100</f>
        <v>100</v>
      </c>
      <c r="AA42" s="243" t="s">
        <v>338</v>
      </c>
    </row>
    <row r="43" spans="1:28" ht="20.100000000000001" customHeight="1">
      <c r="A43" s="568"/>
      <c r="B43" s="241"/>
      <c r="C43" s="232"/>
      <c r="D43" s="232"/>
      <c r="E43" s="241"/>
      <c r="F43" s="232"/>
      <c r="G43" s="496"/>
      <c r="H43" s="496"/>
      <c r="I43" s="494">
        <f>C43+D43+E43+F43</f>
        <v>0</v>
      </c>
      <c r="J43" s="494">
        <f>G43+H43+I43</f>
        <v>0</v>
      </c>
      <c r="K43" s="494">
        <f t="shared" si="19"/>
        <v>0</v>
      </c>
      <c r="L43" s="494">
        <f>NORMSDIST((C$33-K43)/L$33)*100</f>
        <v>100</v>
      </c>
      <c r="M43" s="568" t="s">
        <v>338</v>
      </c>
      <c r="O43" s="243"/>
      <c r="P43" s="241"/>
      <c r="Q43" s="232"/>
      <c r="R43" s="232"/>
      <c r="S43" s="241"/>
      <c r="T43" s="232"/>
      <c r="U43" s="230"/>
      <c r="V43" s="230"/>
      <c r="W43" s="228">
        <f>Q43+R43+S43+T43</f>
        <v>0</v>
      </c>
      <c r="X43" s="228">
        <f>U43+V43+W43</f>
        <v>0</v>
      </c>
      <c r="Y43" s="228">
        <f t="shared" si="20"/>
        <v>0</v>
      </c>
      <c r="Z43" s="228">
        <f>NORMSDIST((Q$33-Y43)/Z$33)*100</f>
        <v>100</v>
      </c>
      <c r="AA43" s="243" t="s">
        <v>338</v>
      </c>
    </row>
    <row r="44" spans="1:28" ht="20.100000000000001" customHeight="1">
      <c r="A44" s="52"/>
      <c r="B44" s="494"/>
      <c r="C44" s="494"/>
      <c r="D44" s="494"/>
      <c r="E44" s="494"/>
      <c r="F44" s="494"/>
      <c r="G44" s="494"/>
      <c r="H44" s="494"/>
      <c r="I44" s="494">
        <f>SUM(C44:F44)</f>
        <v>0</v>
      </c>
      <c r="J44" s="494">
        <f>SUM(C44:H44)</f>
        <v>0</v>
      </c>
      <c r="K44" s="494">
        <f t="shared" si="19"/>
        <v>0</v>
      </c>
      <c r="L44" s="494">
        <f t="shared" ref="L44:L46" si="23">NORMSDIST((C$33-K44)/L$33)*100</f>
        <v>100</v>
      </c>
      <c r="M44" s="568" t="s">
        <v>338</v>
      </c>
      <c r="O44" s="52"/>
      <c r="P44" s="228"/>
      <c r="Q44" s="228"/>
      <c r="R44" s="228"/>
      <c r="S44" s="228"/>
      <c r="T44" s="228"/>
      <c r="U44" s="228"/>
      <c r="V44" s="228"/>
      <c r="W44" s="228">
        <f>SUM(Q44:T44)</f>
        <v>0</v>
      </c>
      <c r="X44" s="228">
        <f>SUM(Q44:V44)</f>
        <v>0</v>
      </c>
      <c r="Y44" s="228">
        <f t="shared" si="20"/>
        <v>0</v>
      </c>
      <c r="Z44" s="228">
        <f t="shared" si="22"/>
        <v>100</v>
      </c>
      <c r="AA44" s="243" t="s">
        <v>338</v>
      </c>
    </row>
    <row r="45" spans="1:28" ht="20.100000000000001" customHeight="1">
      <c r="A45" s="52"/>
      <c r="B45" s="494"/>
      <c r="C45" s="233"/>
      <c r="D45" s="232"/>
      <c r="E45" s="494"/>
      <c r="F45" s="232"/>
      <c r="G45" s="232"/>
      <c r="H45" s="232"/>
      <c r="I45" s="494">
        <f>SUM(C45:F45)</f>
        <v>0</v>
      </c>
      <c r="J45" s="494">
        <f>SUM(C45:H45)</f>
        <v>0</v>
      </c>
      <c r="K45" s="494">
        <f t="shared" si="19"/>
        <v>0</v>
      </c>
      <c r="L45" s="494">
        <f t="shared" si="23"/>
        <v>100</v>
      </c>
      <c r="M45" s="30" t="s">
        <v>338</v>
      </c>
      <c r="N45" s="19"/>
      <c r="O45" s="52"/>
      <c r="P45" s="228"/>
      <c r="Q45" s="233"/>
      <c r="R45" s="232"/>
      <c r="S45" s="228"/>
      <c r="T45" s="232"/>
      <c r="U45" s="232"/>
      <c r="V45" s="232"/>
      <c r="W45" s="228">
        <f>SUM(Q45:T45)</f>
        <v>0</v>
      </c>
      <c r="X45" s="228">
        <f>SUM(Q45:V45)</f>
        <v>0</v>
      </c>
      <c r="Y45" s="228">
        <f t="shared" si="20"/>
        <v>0</v>
      </c>
      <c r="Z45" s="228">
        <f t="shared" si="22"/>
        <v>100</v>
      </c>
      <c r="AA45" s="30" t="s">
        <v>338</v>
      </c>
      <c r="AB45" s="23"/>
    </row>
    <row r="46" spans="1:28" ht="20.100000000000001" customHeight="1">
      <c r="A46" s="495"/>
      <c r="B46" s="497"/>
      <c r="C46" s="233"/>
      <c r="D46" s="232"/>
      <c r="E46" s="494"/>
      <c r="F46" s="232"/>
      <c r="G46" s="232"/>
      <c r="H46" s="232"/>
      <c r="I46" s="494">
        <f>SUM(C46:F46)</f>
        <v>0</v>
      </c>
      <c r="J46" s="494">
        <f>SUM(C46:H46)</f>
        <v>0</v>
      </c>
      <c r="K46" s="494">
        <f t="shared" si="19"/>
        <v>0</v>
      </c>
      <c r="L46" s="494">
        <f t="shared" si="23"/>
        <v>100</v>
      </c>
      <c r="M46" s="30" t="s">
        <v>338</v>
      </c>
      <c r="N46" s="19"/>
      <c r="O46" s="229"/>
      <c r="P46" s="231"/>
      <c r="Q46" s="233"/>
      <c r="R46" s="232"/>
      <c r="S46" s="228"/>
      <c r="T46" s="232"/>
      <c r="U46" s="232"/>
      <c r="V46" s="232"/>
      <c r="W46" s="228">
        <f>SUM(Q46:T46)</f>
        <v>0</v>
      </c>
      <c r="X46" s="228">
        <f>SUM(Q46:V46)</f>
        <v>0</v>
      </c>
      <c r="Y46" s="228">
        <f t="shared" si="20"/>
        <v>0</v>
      </c>
      <c r="Z46" s="228">
        <f t="shared" si="22"/>
        <v>100</v>
      </c>
      <c r="AA46" s="30" t="s">
        <v>338</v>
      </c>
      <c r="AB46" s="96"/>
    </row>
    <row r="47" spans="1:28" ht="20.100000000000001" customHeight="1">
      <c r="A47" s="67" t="s">
        <v>70</v>
      </c>
      <c r="B47" s="95">
        <v>189</v>
      </c>
      <c r="C47" s="95">
        <v>76</v>
      </c>
      <c r="D47" s="95">
        <v>62</v>
      </c>
      <c r="E47" s="95">
        <v>12</v>
      </c>
      <c r="F47" s="95">
        <v>32</v>
      </c>
      <c r="G47" s="95">
        <v>33</v>
      </c>
      <c r="H47" s="344">
        <v>34</v>
      </c>
      <c r="I47" s="95">
        <f>SUM(C47:F47)</f>
        <v>182</v>
      </c>
      <c r="J47" s="95">
        <f>SUM(C47:H47)</f>
        <v>249</v>
      </c>
      <c r="K47" s="95">
        <f>SUM(J47*1.4+B47)</f>
        <v>537.59999999999991</v>
      </c>
      <c r="L47" s="95">
        <f>NORMSDIST((C$33-K47)/L$33)*100</f>
        <v>83.891294048916947</v>
      </c>
      <c r="M47" s="94" t="s">
        <v>349</v>
      </c>
      <c r="O47" s="229"/>
      <c r="P47" s="231"/>
      <c r="Q47" s="233"/>
      <c r="R47" s="232"/>
      <c r="S47" s="228"/>
      <c r="T47" s="232"/>
      <c r="U47" s="232"/>
      <c r="V47" s="232"/>
      <c r="W47" s="232">
        <f>SUM(Q47,R47,T47)</f>
        <v>0</v>
      </c>
      <c r="X47" s="232">
        <f>SUM(Q47,R47,T47,U47,V47)</f>
        <v>0</v>
      </c>
      <c r="Y47" s="228">
        <f t="shared" si="20"/>
        <v>0</v>
      </c>
      <c r="Z47" s="228">
        <f>NORMSDIST((Q$33-Y47)/Z$33)*100</f>
        <v>100</v>
      </c>
      <c r="AA47" s="30" t="s">
        <v>338</v>
      </c>
    </row>
    <row r="48" spans="1:28" ht="20.100000000000001" customHeight="1">
      <c r="A48" s="108" t="s">
        <v>530</v>
      </c>
      <c r="B48" s="65">
        <v>193</v>
      </c>
      <c r="C48" s="65">
        <v>66</v>
      </c>
      <c r="D48" s="93">
        <v>59</v>
      </c>
      <c r="E48" s="90" t="s">
        <v>337</v>
      </c>
      <c r="F48" s="93">
        <v>52</v>
      </c>
      <c r="G48" s="90">
        <v>40</v>
      </c>
      <c r="H48" s="90">
        <v>50</v>
      </c>
      <c r="I48" s="91">
        <f>SUM(C48,D48,F48)</f>
        <v>177</v>
      </c>
      <c r="J48" s="91">
        <f>SUM(C48,D48,F48,G48,H48)</f>
        <v>267</v>
      </c>
      <c r="K48" s="90">
        <f t="shared" si="19"/>
        <v>566.79999999999995</v>
      </c>
      <c r="L48" s="90">
        <f>NORMSDIST((C$33-K48)/L$33)*100</f>
        <v>69.263503277654664</v>
      </c>
      <c r="M48" s="244" t="s">
        <v>338</v>
      </c>
      <c r="O48" s="495"/>
      <c r="P48" s="497"/>
      <c r="Q48" s="497"/>
      <c r="R48" s="496"/>
      <c r="S48" s="494"/>
      <c r="T48" s="496"/>
      <c r="U48" s="494"/>
      <c r="V48" s="494"/>
      <c r="W48" s="232">
        <f>SUM(Q48,R48,T48)</f>
        <v>0</v>
      </c>
      <c r="X48" s="232">
        <f>SUM(Q48,R48,T48,U48,V48)</f>
        <v>0</v>
      </c>
      <c r="Y48" s="494">
        <f t="shared" si="20"/>
        <v>0</v>
      </c>
      <c r="Z48" s="494">
        <f>NORMSDIST((Q$33-Y48)/Z$33)*100</f>
        <v>100</v>
      </c>
      <c r="AA48" s="44" t="s">
        <v>338</v>
      </c>
    </row>
    <row r="49" spans="2:27" ht="20.100000000000001" customHeight="1">
      <c r="B49" s="391"/>
      <c r="L49" s="391"/>
      <c r="P49" s="391"/>
      <c r="Z49" s="391"/>
    </row>
    <row r="50" spans="2:27" ht="20.100000000000001" customHeight="1">
      <c r="B50" s="391"/>
      <c r="L50" s="391"/>
      <c r="P50" s="391"/>
      <c r="Z50" s="391"/>
    </row>
    <row r="55" spans="2:27">
      <c r="M55" s="7"/>
      <c r="AA55" s="7"/>
    </row>
    <row r="56" spans="2:27">
      <c r="M56" s="7"/>
      <c r="AA56" s="7"/>
    </row>
    <row r="65" spans="13:27">
      <c r="M65" s="7"/>
      <c r="AA65" s="7"/>
    </row>
  </sheetData>
  <mergeCells count="18">
    <mergeCell ref="P3:R3"/>
    <mergeCell ref="P30:R30"/>
    <mergeCell ref="A1:M1"/>
    <mergeCell ref="E8:F8"/>
    <mergeCell ref="B3:D3"/>
    <mergeCell ref="B30:D30"/>
    <mergeCell ref="O1:AA1"/>
    <mergeCell ref="Q5:V5"/>
    <mergeCell ref="Q6:V6"/>
    <mergeCell ref="E35:F35"/>
    <mergeCell ref="S35:T35"/>
    <mergeCell ref="C33:H33"/>
    <mergeCell ref="C5:H5"/>
    <mergeCell ref="C6:H6"/>
    <mergeCell ref="C32:H32"/>
    <mergeCell ref="Q32:V32"/>
    <mergeCell ref="Q33:V33"/>
    <mergeCell ref="S8:T8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16:X16 W39:X40 W9:X11 W36:X36 W14:X14 W37:X37 W38:X38 W17:X17 W12:X12 W13:X13 I36:J36 I47:J47" formulaRange="1"/>
    <ignoredError sqref="W41:X41 W42:X42 I41:J43" formula="1"/>
    <ignoredError sqref="W15:X15" formula="1" formulaRange="1"/>
  </ignoredErrors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4">
    <tabColor theme="6"/>
  </sheetPr>
  <dimension ref="A1:AB52"/>
  <sheetViews>
    <sheetView workbookViewId="0">
      <selection activeCell="I10" sqref="I10:J10"/>
    </sheetView>
  </sheetViews>
  <sheetFormatPr defaultRowHeight="13.5"/>
  <cols>
    <col min="1" max="1" width="13.625" customWidth="1"/>
    <col min="2" max="2" width="6.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699</v>
      </c>
      <c r="B3" s="689"/>
      <c r="C3" s="689"/>
      <c r="D3" s="689"/>
      <c r="J3" s="20" t="s">
        <v>591</v>
      </c>
      <c r="K3" s="20" t="s">
        <v>592</v>
      </c>
      <c r="O3" s="380" t="s">
        <v>699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85">
        <v>540</v>
      </c>
      <c r="K4" s="85">
        <v>550</v>
      </c>
      <c r="P4" s="391"/>
      <c r="X4" s="85">
        <v>540</v>
      </c>
      <c r="Y4" s="85">
        <v>550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559</v>
      </c>
      <c r="D6" s="638"/>
      <c r="E6" s="638"/>
      <c r="F6" s="638"/>
      <c r="G6" s="638"/>
      <c r="H6" s="639"/>
      <c r="I6" s="18">
        <v>1.48</v>
      </c>
      <c r="J6" s="18">
        <v>1.46</v>
      </c>
      <c r="K6" s="16">
        <f>(FIXED(1/J6,3))*100</f>
        <v>68.5</v>
      </c>
      <c r="L6" s="103">
        <v>60</v>
      </c>
      <c r="P6" s="391"/>
      <c r="Q6" s="637">
        <v>559</v>
      </c>
      <c r="R6" s="638"/>
      <c r="S6" s="638"/>
      <c r="T6" s="638"/>
      <c r="U6" s="638"/>
      <c r="V6" s="639"/>
      <c r="W6" s="18">
        <v>1.48</v>
      </c>
      <c r="X6" s="18">
        <v>1.46</v>
      </c>
      <c r="Y6" s="16">
        <f>(FIXED(1/X6,3))*100</f>
        <v>68.5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996</v>
      </c>
      <c r="B9" s="422">
        <v>189</v>
      </c>
      <c r="C9" s="420">
        <v>84</v>
      </c>
      <c r="D9" s="420">
        <v>76</v>
      </c>
      <c r="E9" s="420">
        <v>16</v>
      </c>
      <c r="F9" s="420">
        <v>59</v>
      </c>
      <c r="G9" s="420">
        <v>55</v>
      </c>
      <c r="H9" s="420">
        <v>52</v>
      </c>
      <c r="I9" s="416">
        <f t="shared" ref="I9" si="0">SUM(C9:F9)</f>
        <v>235</v>
      </c>
      <c r="J9" s="416">
        <f t="shared" ref="J9" si="1">SUM(C9:H9)</f>
        <v>342</v>
      </c>
      <c r="K9" s="416">
        <f>SUM(J9*1.4+B9)</f>
        <v>667.8</v>
      </c>
      <c r="L9" s="416">
        <f>NORMSDIST((C$6-K9)/L$6)*100</f>
        <v>3.4890212541445753</v>
      </c>
      <c r="M9" s="414" t="s">
        <v>338</v>
      </c>
      <c r="N9" s="19"/>
      <c r="O9" s="583"/>
      <c r="P9" s="584"/>
      <c r="Q9" s="259"/>
      <c r="R9" s="259"/>
      <c r="S9" s="259"/>
      <c r="T9" s="259"/>
      <c r="U9" s="259"/>
      <c r="V9" s="259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425" t="s">
        <v>1047</v>
      </c>
      <c r="B10" s="426">
        <v>189</v>
      </c>
      <c r="C10" s="357">
        <v>80</v>
      </c>
      <c r="D10" s="357">
        <v>63</v>
      </c>
      <c r="E10" s="357">
        <v>8</v>
      </c>
      <c r="F10" s="357">
        <v>28</v>
      </c>
      <c r="G10" s="357">
        <v>45</v>
      </c>
      <c r="H10" s="357">
        <v>32</v>
      </c>
      <c r="I10" s="426">
        <f t="shared" ref="I10" si="2">C10+D10+E10+F10</f>
        <v>179</v>
      </c>
      <c r="J10" s="426">
        <f t="shared" ref="J10" si="3">I10+G10+H10</f>
        <v>256</v>
      </c>
      <c r="K10" s="494">
        <f t="shared" ref="K10:K13" si="4">SUM(J10*1.4+B10)</f>
        <v>547.4</v>
      </c>
      <c r="L10" s="494">
        <f t="shared" ref="L10:L11" si="5">NORMSDIST((C$6-K10)/L$6)*100</f>
        <v>57.665103873565961</v>
      </c>
      <c r="M10" s="568" t="s">
        <v>338</v>
      </c>
      <c r="N10" s="19"/>
      <c r="O10" s="255"/>
      <c r="P10" s="347"/>
      <c r="Q10" s="585"/>
      <c r="R10" s="585"/>
      <c r="S10" s="585"/>
      <c r="T10" s="585"/>
      <c r="U10" s="585"/>
      <c r="V10" s="585"/>
      <c r="W10" s="494">
        <f>SUM(Q10:T10)</f>
        <v>0</v>
      </c>
      <c r="X10" s="494">
        <f>SUM(Q10:V10)</f>
        <v>0</v>
      </c>
      <c r="Y10" s="494">
        <f t="shared" ref="Y10:Y18" si="6">SUM(X10*1.4+P10)</f>
        <v>0</v>
      </c>
      <c r="Z10" s="494">
        <f t="shared" ref="Z10:Z16" si="7">NORMSDIST((Q$6-Y10)/Z$6)*100</f>
        <v>100</v>
      </c>
      <c r="AA10" s="568" t="s">
        <v>338</v>
      </c>
    </row>
    <row r="11" spans="1:28" ht="20.100000000000001" customHeight="1">
      <c r="A11" s="546"/>
      <c r="B11" s="258"/>
      <c r="C11" s="578"/>
      <c r="D11" s="232"/>
      <c r="E11" s="232"/>
      <c r="F11" s="232"/>
      <c r="G11" s="232"/>
      <c r="H11" s="232"/>
      <c r="I11" s="494">
        <f>SUM(C11:F11)</f>
        <v>0</v>
      </c>
      <c r="J11" s="494">
        <f>SUM(C11:H11)</f>
        <v>0</v>
      </c>
      <c r="K11" s="494">
        <f t="shared" si="4"/>
        <v>0</v>
      </c>
      <c r="L11" s="494">
        <f t="shared" si="5"/>
        <v>100</v>
      </c>
      <c r="M11" s="568" t="s">
        <v>338</v>
      </c>
      <c r="N11" s="19"/>
      <c r="O11" s="546"/>
      <c r="P11" s="258"/>
      <c r="Q11" s="578"/>
      <c r="R11" s="232"/>
      <c r="S11" s="232"/>
      <c r="T11" s="232"/>
      <c r="U11" s="232"/>
      <c r="V11" s="232"/>
      <c r="W11" s="494">
        <f>SUM(Q11:T11)</f>
        <v>0</v>
      </c>
      <c r="X11" s="494">
        <f>SUM(Q11:V11)</f>
        <v>0</v>
      </c>
      <c r="Y11" s="494">
        <f t="shared" si="6"/>
        <v>0</v>
      </c>
      <c r="Z11" s="494">
        <f t="shared" si="7"/>
        <v>100</v>
      </c>
      <c r="AA11" s="568" t="s">
        <v>338</v>
      </c>
    </row>
    <row r="12" spans="1:28" ht="20.100000000000001" customHeight="1">
      <c r="A12" s="568"/>
      <c r="B12" s="241"/>
      <c r="C12" s="232"/>
      <c r="D12" s="232"/>
      <c r="E12" s="241"/>
      <c r="F12" s="232"/>
      <c r="G12" s="496"/>
      <c r="H12" s="496"/>
      <c r="I12" s="494">
        <f t="shared" ref="I12:I13" si="8">C12+D12+E12+F12</f>
        <v>0</v>
      </c>
      <c r="J12" s="494">
        <f t="shared" ref="J12:J13" si="9">G12+H12+I12</f>
        <v>0</v>
      </c>
      <c r="K12" s="494">
        <f t="shared" si="4"/>
        <v>0</v>
      </c>
      <c r="L12" s="494">
        <f>NORMSDIST((C$6-K12)/L$6)*100</f>
        <v>100</v>
      </c>
      <c r="M12" s="568"/>
      <c r="O12" s="243"/>
      <c r="P12" s="241"/>
      <c r="Q12" s="232"/>
      <c r="R12" s="232"/>
      <c r="S12" s="241"/>
      <c r="T12" s="232"/>
      <c r="U12" s="230"/>
      <c r="V12" s="230"/>
      <c r="W12" s="228">
        <f t="shared" ref="W12:W18" si="10">Q12+R12+S12+T12</f>
        <v>0</v>
      </c>
      <c r="X12" s="228">
        <f t="shared" ref="X12:X18" si="11">U12+V12+W12</f>
        <v>0</v>
      </c>
      <c r="Y12" s="228">
        <f t="shared" si="6"/>
        <v>0</v>
      </c>
      <c r="Z12" s="228">
        <f>NORMSDIST((Q$6-Y12)/Z$6)*100</f>
        <v>100</v>
      </c>
      <c r="AA12" s="243"/>
    </row>
    <row r="13" spans="1:28" ht="20.100000000000001" customHeight="1">
      <c r="A13" s="249"/>
      <c r="B13" s="247"/>
      <c r="C13" s="247"/>
      <c r="D13" s="247"/>
      <c r="E13" s="494"/>
      <c r="F13" s="247"/>
      <c r="G13" s="248"/>
      <c r="H13" s="248"/>
      <c r="I13" s="494">
        <f t="shared" si="8"/>
        <v>0</v>
      </c>
      <c r="J13" s="494">
        <f t="shared" si="9"/>
        <v>0</v>
      </c>
      <c r="K13" s="494">
        <f t="shared" si="4"/>
        <v>0</v>
      </c>
      <c r="L13" s="494">
        <f>NORMSDIST((C$6-K13)/L$6)*100</f>
        <v>100</v>
      </c>
      <c r="M13" s="568" t="s">
        <v>338</v>
      </c>
      <c r="O13" s="249"/>
      <c r="P13" s="247"/>
      <c r="Q13" s="247"/>
      <c r="R13" s="247"/>
      <c r="S13" s="228"/>
      <c r="T13" s="247"/>
      <c r="U13" s="248"/>
      <c r="V13" s="248"/>
      <c r="W13" s="228">
        <f t="shared" si="10"/>
        <v>0</v>
      </c>
      <c r="X13" s="228">
        <f t="shared" si="11"/>
        <v>0</v>
      </c>
      <c r="Y13" s="228">
        <f t="shared" si="6"/>
        <v>0</v>
      </c>
      <c r="Z13" s="228">
        <f>NORMSDIST((Q$6-Y13)/Z$6)*100</f>
        <v>100</v>
      </c>
      <c r="AA13" s="243" t="s">
        <v>338</v>
      </c>
    </row>
    <row r="14" spans="1:28" ht="20.100000000000001" customHeight="1">
      <c r="A14" s="249"/>
      <c r="B14" s="247"/>
      <c r="C14" s="247"/>
      <c r="D14" s="247"/>
      <c r="E14" s="494"/>
      <c r="F14" s="247"/>
      <c r="G14" s="248"/>
      <c r="H14" s="248"/>
      <c r="I14" s="494">
        <f>C14+D14+E14+F14</f>
        <v>0</v>
      </c>
      <c r="J14" s="494">
        <f>G14+H14+I14</f>
        <v>0</v>
      </c>
      <c r="K14" s="494">
        <f>SUM(J14*1.4+B14)</f>
        <v>0</v>
      </c>
      <c r="L14" s="494">
        <f>NORMSDIST((C$6-K14)/L$6)*100</f>
        <v>100</v>
      </c>
      <c r="M14" s="568" t="s">
        <v>338</v>
      </c>
      <c r="O14" s="249"/>
      <c r="P14" s="247"/>
      <c r="Q14" s="247"/>
      <c r="R14" s="247"/>
      <c r="S14" s="228"/>
      <c r="T14" s="247"/>
      <c r="U14" s="248"/>
      <c r="V14" s="248"/>
      <c r="W14" s="228">
        <f>Q14+R14+S14+T14</f>
        <v>0</v>
      </c>
      <c r="X14" s="228">
        <f>U14+V14+W14</f>
        <v>0</v>
      </c>
      <c r="Y14" s="228">
        <f>SUM(X14*1.4+P14)</f>
        <v>0</v>
      </c>
      <c r="Z14" s="228">
        <f>NORMSDIST((Q$6-Y14)/Z$6)*100</f>
        <v>100</v>
      </c>
      <c r="AA14" s="243" t="s">
        <v>338</v>
      </c>
    </row>
    <row r="15" spans="1:28" ht="20.100000000000001" customHeight="1">
      <c r="A15" s="249"/>
      <c r="B15" s="247"/>
      <c r="C15" s="247"/>
      <c r="D15" s="247"/>
      <c r="E15" s="494"/>
      <c r="F15" s="247"/>
      <c r="G15" s="248"/>
      <c r="H15" s="248"/>
      <c r="I15" s="494">
        <f t="shared" ref="I15" si="12">C15+D15+E15+F15</f>
        <v>0</v>
      </c>
      <c r="J15" s="494">
        <f t="shared" ref="J15" si="13">G15+H15+I15</f>
        <v>0</v>
      </c>
      <c r="K15" s="494">
        <f t="shared" ref="K15" si="14">SUM(J15*1.4+B15)</f>
        <v>0</v>
      </c>
      <c r="L15" s="494">
        <f t="shared" ref="L15" si="15">NORMSDIST((C$6-K15)/L$6)*100</f>
        <v>100</v>
      </c>
      <c r="M15" s="30" t="s">
        <v>345</v>
      </c>
      <c r="O15" s="249"/>
      <c r="P15" s="247"/>
      <c r="Q15" s="247"/>
      <c r="R15" s="247"/>
      <c r="S15" s="228"/>
      <c r="T15" s="247"/>
      <c r="U15" s="248"/>
      <c r="V15" s="248"/>
      <c r="W15" s="228">
        <f t="shared" si="10"/>
        <v>0</v>
      </c>
      <c r="X15" s="228">
        <f t="shared" si="11"/>
        <v>0</v>
      </c>
      <c r="Y15" s="228">
        <f t="shared" si="6"/>
        <v>0</v>
      </c>
      <c r="Z15" s="228">
        <f t="shared" si="7"/>
        <v>100</v>
      </c>
      <c r="AA15" s="30" t="s">
        <v>345</v>
      </c>
    </row>
    <row r="16" spans="1:28" ht="20.100000000000001" customHeight="1">
      <c r="A16" s="580" t="s">
        <v>224</v>
      </c>
      <c r="B16" s="581">
        <v>189</v>
      </c>
      <c r="C16" s="348">
        <v>67</v>
      </c>
      <c r="D16" s="348">
        <v>47</v>
      </c>
      <c r="E16" s="348">
        <v>4</v>
      </c>
      <c r="F16" s="348">
        <v>32</v>
      </c>
      <c r="G16" s="348">
        <v>35</v>
      </c>
      <c r="H16" s="348">
        <v>28</v>
      </c>
      <c r="I16" s="95">
        <f>SUM(C16:F16)</f>
        <v>150</v>
      </c>
      <c r="J16" s="95">
        <f>SUM(C16:H16)</f>
        <v>213</v>
      </c>
      <c r="K16" s="95">
        <f>SUM(J16*1.4+B16)</f>
        <v>487.2</v>
      </c>
      <c r="L16" s="95">
        <f>NORMSDIST((C$6-K16)/L$6)*100</f>
        <v>88.428174782910133</v>
      </c>
      <c r="M16" s="94" t="s">
        <v>345</v>
      </c>
      <c r="O16" s="249"/>
      <c r="P16" s="247"/>
      <c r="Q16" s="247"/>
      <c r="R16" s="247"/>
      <c r="S16" s="228"/>
      <c r="T16" s="247"/>
      <c r="U16" s="248"/>
      <c r="V16" s="248"/>
      <c r="W16" s="228">
        <f t="shared" si="10"/>
        <v>0</v>
      </c>
      <c r="X16" s="228">
        <f t="shared" si="11"/>
        <v>0</v>
      </c>
      <c r="Y16" s="228">
        <f t="shared" si="6"/>
        <v>0</v>
      </c>
      <c r="Z16" s="228">
        <f t="shared" si="7"/>
        <v>100</v>
      </c>
      <c r="AA16" s="30" t="s">
        <v>338</v>
      </c>
    </row>
    <row r="17" spans="1:28" ht="20.100000000000001" customHeight="1">
      <c r="A17" s="345" t="s">
        <v>226</v>
      </c>
      <c r="B17" s="346">
        <v>170</v>
      </c>
      <c r="C17" s="582">
        <v>73</v>
      </c>
      <c r="D17" s="582">
        <v>65</v>
      </c>
      <c r="E17" s="582">
        <v>16</v>
      </c>
      <c r="F17" s="582">
        <v>38</v>
      </c>
      <c r="G17" s="582">
        <v>60</v>
      </c>
      <c r="H17" s="582">
        <v>68</v>
      </c>
      <c r="I17" s="95">
        <f>SUM(C17:F17)</f>
        <v>192</v>
      </c>
      <c r="J17" s="95">
        <f>SUM(C17:H17)</f>
        <v>320</v>
      </c>
      <c r="K17" s="95">
        <f t="shared" ref="K17:K18" si="16">SUM(J17*1.4+B17)</f>
        <v>618</v>
      </c>
      <c r="L17" s="95">
        <f t="shared" ref="L17:L18" si="17">NORMSDIST((C$6-K17)/L$6)*100</f>
        <v>16.272170482415703</v>
      </c>
      <c r="M17" s="94" t="s">
        <v>338</v>
      </c>
      <c r="N17" s="19"/>
      <c r="O17" s="243"/>
      <c r="P17" s="228"/>
      <c r="Q17" s="228"/>
      <c r="R17" s="228"/>
      <c r="S17" s="228"/>
      <c r="T17" s="228"/>
      <c r="U17" s="228"/>
      <c r="V17" s="228"/>
      <c r="W17" s="228">
        <f t="shared" si="10"/>
        <v>0</v>
      </c>
      <c r="X17" s="228">
        <f t="shared" si="11"/>
        <v>0</v>
      </c>
      <c r="Y17" s="228">
        <f t="shared" si="6"/>
        <v>0</v>
      </c>
      <c r="Z17" s="228">
        <f>NORMSDIST((Q$6-Y17)/Z$6)*100</f>
        <v>100</v>
      </c>
      <c r="AA17" s="30" t="s">
        <v>345</v>
      </c>
      <c r="AB17" s="96"/>
    </row>
    <row r="18" spans="1:28" ht="20.100000000000001" customHeight="1">
      <c r="A18" s="349" t="s">
        <v>275</v>
      </c>
      <c r="B18" s="352">
        <v>180</v>
      </c>
      <c r="C18" s="577">
        <v>69</v>
      </c>
      <c r="D18" s="74">
        <v>50</v>
      </c>
      <c r="E18" s="74">
        <v>16</v>
      </c>
      <c r="F18" s="74">
        <v>36</v>
      </c>
      <c r="G18" s="74">
        <v>50</v>
      </c>
      <c r="H18" s="74">
        <v>48</v>
      </c>
      <c r="I18" s="95">
        <f>SUM(C18:F18)</f>
        <v>171</v>
      </c>
      <c r="J18" s="95">
        <f>SUM(C18:H18)</f>
        <v>269</v>
      </c>
      <c r="K18" s="95">
        <f t="shared" si="16"/>
        <v>556.59999999999991</v>
      </c>
      <c r="L18" s="95">
        <f t="shared" si="17"/>
        <v>51.595343685283133</v>
      </c>
      <c r="M18" s="94" t="s">
        <v>338</v>
      </c>
      <c r="N18" s="19"/>
      <c r="O18" s="243"/>
      <c r="P18" s="228"/>
      <c r="Q18" s="228"/>
      <c r="R18" s="228"/>
      <c r="S18" s="228"/>
      <c r="T18" s="228"/>
      <c r="U18" s="228"/>
      <c r="V18" s="228"/>
      <c r="W18" s="228">
        <f t="shared" si="10"/>
        <v>0</v>
      </c>
      <c r="X18" s="228">
        <f t="shared" si="11"/>
        <v>0</v>
      </c>
      <c r="Y18" s="228">
        <f t="shared" si="6"/>
        <v>0</v>
      </c>
      <c r="Z18" s="228">
        <f>NORMSDIST((Q$6-Y18)/Z$6)*100</f>
        <v>100</v>
      </c>
      <c r="AA18" s="30" t="s">
        <v>338</v>
      </c>
    </row>
    <row r="19" spans="1:28" ht="20.100000000000001" customHeight="1">
      <c r="L19" s="561"/>
      <c r="Z19" s="380"/>
    </row>
    <row r="20" spans="1:28" ht="18.75" customHeight="1">
      <c r="A20" s="561" t="s">
        <v>700</v>
      </c>
      <c r="B20" s="689"/>
      <c r="C20" s="689"/>
      <c r="D20" s="689"/>
      <c r="J20" s="20" t="s">
        <v>591</v>
      </c>
      <c r="K20" s="20" t="s">
        <v>592</v>
      </c>
      <c r="O20" s="380" t="s">
        <v>700</v>
      </c>
      <c r="P20" s="689"/>
      <c r="Q20" s="689"/>
      <c r="R20" s="689"/>
      <c r="X20" s="20" t="s">
        <v>591</v>
      </c>
      <c r="Y20" s="20" t="s">
        <v>592</v>
      </c>
    </row>
    <row r="21" spans="1:28" ht="18.75" customHeight="1">
      <c r="B21" s="570"/>
      <c r="J21" s="82">
        <v>550</v>
      </c>
      <c r="K21" s="82">
        <v>570</v>
      </c>
      <c r="P21" s="391"/>
      <c r="X21" s="82">
        <v>550</v>
      </c>
      <c r="Y21" s="82">
        <v>570</v>
      </c>
    </row>
    <row r="22" spans="1:28" ht="18.75" customHeight="1">
      <c r="B22" s="570"/>
      <c r="C22" s="666" t="s">
        <v>644</v>
      </c>
      <c r="D22" s="667"/>
      <c r="E22" s="667"/>
      <c r="F22" s="667"/>
      <c r="G22" s="667"/>
      <c r="H22" s="668"/>
      <c r="I22" s="562" t="s">
        <v>571</v>
      </c>
      <c r="J22" s="562" t="s">
        <v>572</v>
      </c>
      <c r="K22" s="562" t="s">
        <v>643</v>
      </c>
      <c r="L22" s="568" t="s">
        <v>328</v>
      </c>
      <c r="P22" s="391"/>
      <c r="Q22" s="666" t="s">
        <v>644</v>
      </c>
      <c r="R22" s="667"/>
      <c r="S22" s="667"/>
      <c r="T22" s="667"/>
      <c r="U22" s="667"/>
      <c r="V22" s="668"/>
      <c r="W22" s="379" t="s">
        <v>571</v>
      </c>
      <c r="X22" s="379" t="s">
        <v>572</v>
      </c>
      <c r="Y22" s="379" t="s">
        <v>643</v>
      </c>
      <c r="Z22" s="243" t="s">
        <v>328</v>
      </c>
    </row>
    <row r="23" spans="1:28" ht="18.75" customHeight="1">
      <c r="B23" s="570"/>
      <c r="C23" s="637">
        <v>577</v>
      </c>
      <c r="D23" s="638"/>
      <c r="E23" s="638"/>
      <c r="F23" s="638"/>
      <c r="G23" s="638"/>
      <c r="H23" s="639"/>
      <c r="I23" s="18">
        <v>1.29</v>
      </c>
      <c r="J23" s="18">
        <v>1.22</v>
      </c>
      <c r="K23" s="16">
        <f>(FIXED(1/J23,3))*100</f>
        <v>82</v>
      </c>
      <c r="L23" s="103">
        <v>60</v>
      </c>
      <c r="P23" s="391"/>
      <c r="Q23" s="637">
        <v>577</v>
      </c>
      <c r="R23" s="638"/>
      <c r="S23" s="638"/>
      <c r="T23" s="638"/>
      <c r="U23" s="638"/>
      <c r="V23" s="639"/>
      <c r="W23" s="18">
        <v>1.29</v>
      </c>
      <c r="X23" s="18">
        <v>1.22</v>
      </c>
      <c r="Y23" s="16">
        <f>(FIXED(1/X23,3))*100</f>
        <v>82</v>
      </c>
      <c r="Z23" s="103">
        <v>60</v>
      </c>
    </row>
    <row r="24" spans="1:28" ht="21.75" customHeight="1">
      <c r="E24" s="563" t="s">
        <v>78</v>
      </c>
      <c r="F24" s="563" t="s">
        <v>79</v>
      </c>
      <c r="S24" s="375" t="s">
        <v>78</v>
      </c>
      <c r="T24" s="375" t="s">
        <v>79</v>
      </c>
    </row>
    <row r="25" spans="1:28" ht="20.100000000000001" customHeight="1">
      <c r="A25" s="562" t="s">
        <v>80</v>
      </c>
      <c r="B25" s="562" t="s">
        <v>81</v>
      </c>
      <c r="C25" s="562" t="s">
        <v>82</v>
      </c>
      <c r="D25" s="562" t="s">
        <v>83</v>
      </c>
      <c r="E25" s="626" t="s">
        <v>84</v>
      </c>
      <c r="F25" s="627"/>
      <c r="G25" s="562" t="s">
        <v>85</v>
      </c>
      <c r="H25" s="562" t="s">
        <v>86</v>
      </c>
      <c r="I25" s="562" t="s">
        <v>87</v>
      </c>
      <c r="J25" s="562" t="s">
        <v>88</v>
      </c>
      <c r="K25" s="562" t="s">
        <v>318</v>
      </c>
      <c r="L25" s="562" t="s">
        <v>319</v>
      </c>
      <c r="M25" s="562" t="s">
        <v>645</v>
      </c>
      <c r="O25" s="379" t="s">
        <v>80</v>
      </c>
      <c r="P25" s="379" t="s">
        <v>81</v>
      </c>
      <c r="Q25" s="379" t="s">
        <v>82</v>
      </c>
      <c r="R25" s="379" t="s">
        <v>83</v>
      </c>
      <c r="S25" s="626" t="s">
        <v>84</v>
      </c>
      <c r="T25" s="627"/>
      <c r="U25" s="379" t="s">
        <v>85</v>
      </c>
      <c r="V25" s="379" t="s">
        <v>86</v>
      </c>
      <c r="W25" s="379" t="s">
        <v>87</v>
      </c>
      <c r="X25" s="379" t="s">
        <v>88</v>
      </c>
      <c r="Y25" s="379" t="s">
        <v>318</v>
      </c>
      <c r="Z25" s="379" t="s">
        <v>319</v>
      </c>
      <c r="AA25" s="379" t="s">
        <v>645</v>
      </c>
    </row>
    <row r="26" spans="1:28" ht="20.100000000000001" customHeight="1">
      <c r="A26" s="546"/>
      <c r="B26" s="258"/>
      <c r="C26" s="578"/>
      <c r="D26" s="232"/>
      <c r="E26" s="232"/>
      <c r="F26" s="232"/>
      <c r="G26" s="232"/>
      <c r="H26" s="232"/>
      <c r="I26" s="494">
        <f>SUM(C26:F26)</f>
        <v>0</v>
      </c>
      <c r="J26" s="494">
        <f>SUM(C26:H26)</f>
        <v>0</v>
      </c>
      <c r="K26" s="494">
        <f t="shared" ref="K26:K31" si="18">SUM(J26*1.4+B26)</f>
        <v>0</v>
      </c>
      <c r="L26" s="496">
        <f t="shared" ref="L26" si="19">NORMSDIST((C$23-K26)/L$23)*100</f>
        <v>100</v>
      </c>
      <c r="M26" s="568" t="s">
        <v>338</v>
      </c>
      <c r="N26" s="19"/>
      <c r="O26" s="546"/>
      <c r="P26" s="258"/>
      <c r="Q26" s="578"/>
      <c r="R26" s="232"/>
      <c r="S26" s="232"/>
      <c r="T26" s="232"/>
      <c r="U26" s="232"/>
      <c r="V26" s="232"/>
      <c r="W26" s="494">
        <f>SUM(Q26:T26)</f>
        <v>0</v>
      </c>
      <c r="X26" s="494">
        <f>SUM(Q26:V26)</f>
        <v>0</v>
      </c>
      <c r="Y26" s="494">
        <f t="shared" ref="Y26:Y35" si="20">SUM(X26*1.4+P26)</f>
        <v>0</v>
      </c>
      <c r="Z26" s="496">
        <f t="shared" ref="Z26:Z34" si="21">NORMSDIST((Q$23-Y26)/Z$23)*100</f>
        <v>100</v>
      </c>
      <c r="AA26" s="568" t="s">
        <v>338</v>
      </c>
      <c r="AB26" s="23"/>
    </row>
    <row r="27" spans="1:28" ht="20.100000000000001" customHeight="1">
      <c r="A27" s="546"/>
      <c r="B27" s="258"/>
      <c r="C27" s="578"/>
      <c r="D27" s="232"/>
      <c r="E27" s="232"/>
      <c r="F27" s="232"/>
      <c r="G27" s="232"/>
      <c r="H27" s="232"/>
      <c r="I27" s="494">
        <f>SUM(C27:F27)</f>
        <v>0</v>
      </c>
      <c r="J27" s="494">
        <f>SUM(C27:H27)</f>
        <v>0</v>
      </c>
      <c r="K27" s="494">
        <f t="shared" si="18"/>
        <v>0</v>
      </c>
      <c r="L27" s="496">
        <f>NORMSDIST((C$23-K27)/L$23)*100</f>
        <v>100</v>
      </c>
      <c r="M27" s="568" t="s">
        <v>338</v>
      </c>
      <c r="N27" s="19"/>
      <c r="O27" s="546"/>
      <c r="P27" s="258"/>
      <c r="Q27" s="578"/>
      <c r="R27" s="232"/>
      <c r="S27" s="232"/>
      <c r="T27" s="232"/>
      <c r="U27" s="232"/>
      <c r="V27" s="232"/>
      <c r="W27" s="494">
        <f>SUM(Q27:T27)</f>
        <v>0</v>
      </c>
      <c r="X27" s="494">
        <f>SUM(Q27:V27)</f>
        <v>0</v>
      </c>
      <c r="Y27" s="494">
        <f t="shared" si="20"/>
        <v>0</v>
      </c>
      <c r="Z27" s="496">
        <f>NORMSDIST((Q$23-Y27)/Z$23)*100</f>
        <v>100</v>
      </c>
      <c r="AA27" s="568" t="s">
        <v>338</v>
      </c>
      <c r="AB27" s="109"/>
    </row>
    <row r="28" spans="1:28" ht="20.100000000000001" customHeight="1">
      <c r="A28" s="355"/>
      <c r="B28" s="356"/>
      <c r="C28" s="232"/>
      <c r="D28" s="232"/>
      <c r="E28" s="232"/>
      <c r="F28" s="232"/>
      <c r="G28" s="494"/>
      <c r="H28" s="494"/>
      <c r="I28" s="494">
        <f>SUM(C28:F28)</f>
        <v>0</v>
      </c>
      <c r="J28" s="494">
        <f>SUM(C28:H28)</f>
        <v>0</v>
      </c>
      <c r="K28" s="494">
        <f t="shared" si="18"/>
        <v>0</v>
      </c>
      <c r="L28" s="496">
        <f>NORMSDIST((C$23-K28)/L$23)*100</f>
        <v>100</v>
      </c>
      <c r="M28" s="568" t="s">
        <v>338</v>
      </c>
      <c r="N28" s="19"/>
      <c r="O28" s="355"/>
      <c r="P28" s="356"/>
      <c r="Q28" s="232"/>
      <c r="R28" s="232"/>
      <c r="S28" s="232"/>
      <c r="T28" s="232"/>
      <c r="U28" s="228"/>
      <c r="V28" s="228"/>
      <c r="W28" s="228">
        <f>SUM(Q28:T28)</f>
        <v>0</v>
      </c>
      <c r="X28" s="228">
        <f>SUM(Q28:V28)</f>
        <v>0</v>
      </c>
      <c r="Y28" s="228">
        <f t="shared" si="20"/>
        <v>0</v>
      </c>
      <c r="Z28" s="230">
        <f>NORMSDIST((Q$23-Y28)/Z$23)*100</f>
        <v>100</v>
      </c>
      <c r="AA28" s="243" t="s">
        <v>338</v>
      </c>
      <c r="AB28" s="109"/>
    </row>
    <row r="29" spans="1:28" ht="20.100000000000001" customHeight="1">
      <c r="A29" s="52"/>
      <c r="B29" s="494"/>
      <c r="C29" s="494"/>
      <c r="D29" s="494"/>
      <c r="E29" s="494"/>
      <c r="F29" s="494"/>
      <c r="G29" s="494"/>
      <c r="H29" s="494"/>
      <c r="I29" s="494">
        <f>SUM(C29:F29)</f>
        <v>0</v>
      </c>
      <c r="J29" s="494">
        <f>SUM(C29:H29)</f>
        <v>0</v>
      </c>
      <c r="K29" s="494">
        <f t="shared" si="18"/>
        <v>0</v>
      </c>
      <c r="L29" s="496">
        <f>NORMSDIST((C$23-K29)/L$23)*100</f>
        <v>100</v>
      </c>
      <c r="M29" s="568" t="s">
        <v>338</v>
      </c>
      <c r="N29" s="19"/>
      <c r="O29" s="52"/>
      <c r="P29" s="228"/>
      <c r="Q29" s="228"/>
      <c r="R29" s="228"/>
      <c r="S29" s="228"/>
      <c r="T29" s="228"/>
      <c r="U29" s="228"/>
      <c r="V29" s="228"/>
      <c r="W29" s="228">
        <f>SUM(Q29:T29)</f>
        <v>0</v>
      </c>
      <c r="X29" s="228">
        <f>SUM(Q29:V29)</f>
        <v>0</v>
      </c>
      <c r="Y29" s="228">
        <f t="shared" si="20"/>
        <v>0</v>
      </c>
      <c r="Z29" s="230">
        <f>NORMSDIST((Q$23-Y29)/Z$23)*100</f>
        <v>100</v>
      </c>
      <c r="AA29" s="243" t="s">
        <v>338</v>
      </c>
      <c r="AB29" s="109"/>
    </row>
    <row r="30" spans="1:28" ht="20.100000000000001" customHeight="1">
      <c r="A30" s="52"/>
      <c r="B30" s="494"/>
      <c r="C30" s="494"/>
      <c r="D30" s="494"/>
      <c r="E30" s="494"/>
      <c r="F30" s="494"/>
      <c r="G30" s="494"/>
      <c r="H30" s="494"/>
      <c r="I30" s="494">
        <f>SUM(C30:F30)</f>
        <v>0</v>
      </c>
      <c r="J30" s="494">
        <f>SUM(C30:H30)</f>
        <v>0</v>
      </c>
      <c r="K30" s="494">
        <f t="shared" si="18"/>
        <v>0</v>
      </c>
      <c r="L30" s="496">
        <f>NORMSDIST((C$23-K30)/L$23)*100</f>
        <v>100</v>
      </c>
      <c r="M30" s="568" t="s">
        <v>338</v>
      </c>
      <c r="N30" s="19"/>
      <c r="O30" s="52"/>
      <c r="P30" s="228"/>
      <c r="Q30" s="228"/>
      <c r="R30" s="228"/>
      <c r="S30" s="228"/>
      <c r="T30" s="228"/>
      <c r="U30" s="228"/>
      <c r="V30" s="228"/>
      <c r="W30" s="228">
        <f>SUM(Q30:T30)</f>
        <v>0</v>
      </c>
      <c r="X30" s="228">
        <f>SUM(Q30:V30)</f>
        <v>0</v>
      </c>
      <c r="Y30" s="228">
        <f t="shared" si="20"/>
        <v>0</v>
      </c>
      <c r="Z30" s="230">
        <f>NORMSDIST((Q$23-Y30)/Z$23)*100</f>
        <v>100</v>
      </c>
      <c r="AA30" s="243" t="s">
        <v>338</v>
      </c>
      <c r="AB30" s="109"/>
    </row>
    <row r="31" spans="1:28" ht="20.100000000000001" customHeight="1">
      <c r="A31" s="568"/>
      <c r="B31" s="241"/>
      <c r="C31" s="232"/>
      <c r="D31" s="232"/>
      <c r="E31" s="241"/>
      <c r="F31" s="232"/>
      <c r="G31" s="496"/>
      <c r="H31" s="496"/>
      <c r="I31" s="494">
        <f>C31+D31+E31+F31</f>
        <v>0</v>
      </c>
      <c r="J31" s="494">
        <f>G31+H31+I31</f>
        <v>0</v>
      </c>
      <c r="K31" s="494">
        <f t="shared" si="18"/>
        <v>0</v>
      </c>
      <c r="L31" s="496">
        <f t="shared" ref="L31:L32" si="22">NORMSDIST((C$23-K31)/L$23)*100</f>
        <v>100</v>
      </c>
      <c r="M31" s="568" t="s">
        <v>338</v>
      </c>
      <c r="N31" s="19"/>
      <c r="O31" s="243"/>
      <c r="P31" s="241"/>
      <c r="Q31" s="232"/>
      <c r="R31" s="232"/>
      <c r="S31" s="241"/>
      <c r="T31" s="232"/>
      <c r="U31" s="230"/>
      <c r="V31" s="230"/>
      <c r="W31" s="228">
        <f>Q31+R31+S31+T31</f>
        <v>0</v>
      </c>
      <c r="X31" s="228">
        <f>U31+V31+W31</f>
        <v>0</v>
      </c>
      <c r="Y31" s="228">
        <f t="shared" si="20"/>
        <v>0</v>
      </c>
      <c r="Z31" s="230">
        <f t="shared" si="21"/>
        <v>100</v>
      </c>
      <c r="AA31" s="243" t="s">
        <v>338</v>
      </c>
    </row>
    <row r="32" spans="1:28" ht="20.100000000000001" customHeight="1">
      <c r="A32" s="349" t="s">
        <v>276</v>
      </c>
      <c r="B32" s="352">
        <v>207</v>
      </c>
      <c r="C32" s="577">
        <v>57</v>
      </c>
      <c r="D32" s="74">
        <v>56</v>
      </c>
      <c r="E32" s="74">
        <v>16</v>
      </c>
      <c r="F32" s="74">
        <v>26</v>
      </c>
      <c r="G32" s="74">
        <v>45</v>
      </c>
      <c r="H32" s="74">
        <v>36</v>
      </c>
      <c r="I32" s="95">
        <f>SUM(C32:F32)</f>
        <v>155</v>
      </c>
      <c r="J32" s="95">
        <f>SUM(C32:H32)</f>
        <v>236</v>
      </c>
      <c r="K32" s="95">
        <f t="shared" ref="K32:K33" si="23">SUM(J32*1.4+B32)</f>
        <v>537.4</v>
      </c>
      <c r="L32" s="15">
        <f t="shared" si="22"/>
        <v>74.537308532866405</v>
      </c>
      <c r="M32" s="94" t="s">
        <v>338</v>
      </c>
      <c r="N32" s="19"/>
      <c r="O32" s="243"/>
      <c r="P32" s="241"/>
      <c r="Q32" s="232"/>
      <c r="R32" s="232"/>
      <c r="S32" s="241"/>
      <c r="T32" s="232"/>
      <c r="U32" s="230"/>
      <c r="V32" s="230"/>
      <c r="W32" s="228">
        <f>Q32+R32+S32+T32</f>
        <v>0</v>
      </c>
      <c r="X32" s="228">
        <f>U32+V32+W32</f>
        <v>0</v>
      </c>
      <c r="Y32" s="228">
        <f t="shared" si="20"/>
        <v>0</v>
      </c>
      <c r="Z32" s="230">
        <f t="shared" si="21"/>
        <v>100</v>
      </c>
      <c r="AA32" s="243" t="s">
        <v>338</v>
      </c>
    </row>
    <row r="33" spans="1:28" ht="20.100000000000001" customHeight="1">
      <c r="A33" s="349" t="s">
        <v>277</v>
      </c>
      <c r="B33" s="352">
        <v>198</v>
      </c>
      <c r="C33" s="577">
        <v>77</v>
      </c>
      <c r="D33" s="74">
        <v>58</v>
      </c>
      <c r="E33" s="74">
        <v>8</v>
      </c>
      <c r="F33" s="74">
        <v>22</v>
      </c>
      <c r="G33" s="74">
        <v>45</v>
      </c>
      <c r="H33" s="74">
        <v>52</v>
      </c>
      <c r="I33" s="95">
        <f>SUM(C33:F33)</f>
        <v>165</v>
      </c>
      <c r="J33" s="95">
        <f>SUM(C33:H33)</f>
        <v>262</v>
      </c>
      <c r="K33" s="95">
        <f t="shared" si="23"/>
        <v>564.79999999999995</v>
      </c>
      <c r="L33" s="15">
        <f>NORMSDIST((C$23-K33)/L$23)*100</f>
        <v>58.056274827771048</v>
      </c>
      <c r="M33" s="94" t="s">
        <v>338</v>
      </c>
      <c r="O33" s="243"/>
      <c r="P33" s="241"/>
      <c r="Q33" s="241"/>
      <c r="R33" s="241"/>
      <c r="S33" s="241"/>
      <c r="T33" s="241"/>
      <c r="U33" s="241"/>
      <c r="V33" s="241"/>
      <c r="W33" s="228">
        <f>Q33+R33+S33+T33</f>
        <v>0</v>
      </c>
      <c r="X33" s="228">
        <f>U33+V33+W33</f>
        <v>0</v>
      </c>
      <c r="Y33" s="228">
        <f>SUM(X33*1.4+P33)</f>
        <v>0</v>
      </c>
      <c r="Z33" s="230">
        <f>NORMSDIST((Q$23-Y33)/Z$23)*100</f>
        <v>100</v>
      </c>
      <c r="AA33" s="243" t="s">
        <v>338</v>
      </c>
    </row>
    <row r="34" spans="1:28" ht="20.100000000000001" customHeight="1">
      <c r="A34" s="404" t="s">
        <v>533</v>
      </c>
      <c r="B34" s="93">
        <v>212</v>
      </c>
      <c r="C34" s="402">
        <v>67</v>
      </c>
      <c r="D34" s="402">
        <v>74</v>
      </c>
      <c r="E34" s="90" t="s">
        <v>337</v>
      </c>
      <c r="F34" s="402">
        <v>80</v>
      </c>
      <c r="G34" s="402">
        <v>68</v>
      </c>
      <c r="H34" s="402">
        <v>62</v>
      </c>
      <c r="I34" s="90">
        <f>SUM(C34:F34)</f>
        <v>221</v>
      </c>
      <c r="J34" s="90">
        <f>SUM(C34:H34)</f>
        <v>351</v>
      </c>
      <c r="K34" s="90">
        <f t="shared" ref="K34:K35" si="24">SUM(J34*1.4+B34)</f>
        <v>703.4</v>
      </c>
      <c r="L34" s="93">
        <f t="shared" ref="L34" si="25">NORMSDIST((C$23-K34)/L$23)*100</f>
        <v>1.7573241761543987</v>
      </c>
      <c r="M34" s="66" t="s">
        <v>338</v>
      </c>
      <c r="O34" s="260"/>
      <c r="P34" s="496"/>
      <c r="Q34" s="550"/>
      <c r="R34" s="550"/>
      <c r="S34" s="494"/>
      <c r="T34" s="550"/>
      <c r="U34" s="550"/>
      <c r="V34" s="550"/>
      <c r="W34" s="494">
        <f>SUM(Q34:T34)</f>
        <v>0</v>
      </c>
      <c r="X34" s="494">
        <f>SUM(Q34:V34)</f>
        <v>0</v>
      </c>
      <c r="Y34" s="494">
        <f t="shared" si="20"/>
        <v>0</v>
      </c>
      <c r="Z34" s="496">
        <f t="shared" si="21"/>
        <v>100</v>
      </c>
      <c r="AA34" s="30" t="s">
        <v>338</v>
      </c>
    </row>
    <row r="35" spans="1:28" ht="20.100000000000001" customHeight="1">
      <c r="A35" s="108" t="s">
        <v>536</v>
      </c>
      <c r="B35" s="65">
        <v>198</v>
      </c>
      <c r="C35" s="65">
        <v>60</v>
      </c>
      <c r="D35" s="93">
        <v>55</v>
      </c>
      <c r="E35" s="90" t="s">
        <v>337</v>
      </c>
      <c r="F35" s="93">
        <v>44</v>
      </c>
      <c r="G35" s="90">
        <v>62</v>
      </c>
      <c r="H35" s="90">
        <v>61</v>
      </c>
      <c r="I35" s="91">
        <f>SUM(C35,D35,F35)</f>
        <v>159</v>
      </c>
      <c r="J35" s="91">
        <f>SUM(C35,D35,F35,G35,H35)</f>
        <v>282</v>
      </c>
      <c r="K35" s="90">
        <f t="shared" si="24"/>
        <v>592.79999999999995</v>
      </c>
      <c r="L35" s="93">
        <f>NORMSDIST((C$23-K35)/L$23)*100</f>
        <v>39.614683488410634</v>
      </c>
      <c r="M35" s="66" t="s">
        <v>870</v>
      </c>
      <c r="O35" s="495"/>
      <c r="P35" s="497"/>
      <c r="Q35" s="497"/>
      <c r="R35" s="496"/>
      <c r="S35" s="494"/>
      <c r="T35" s="496"/>
      <c r="U35" s="494"/>
      <c r="V35" s="494"/>
      <c r="W35" s="232">
        <f>SUM(Q35,R35,T35)</f>
        <v>0</v>
      </c>
      <c r="X35" s="232">
        <f>SUM(Q35,R35,T35,U35,V35)</f>
        <v>0</v>
      </c>
      <c r="Y35" s="494">
        <f t="shared" si="20"/>
        <v>0</v>
      </c>
      <c r="Z35" s="496">
        <f>NORMSDIST((Q$23-Y35)/Z$23)*100</f>
        <v>100</v>
      </c>
      <c r="AA35" s="30" t="s">
        <v>338</v>
      </c>
      <c r="AB35" t="s">
        <v>701</v>
      </c>
    </row>
    <row r="36" spans="1:28" ht="20.100000000000001" customHeight="1">
      <c r="B36" s="391"/>
      <c r="L36" s="391"/>
      <c r="P36" s="391"/>
      <c r="Z36" s="391"/>
    </row>
    <row r="37" spans="1:28" ht="20.100000000000001" customHeight="1">
      <c r="B37" s="391"/>
      <c r="L37" s="391"/>
      <c r="P37" s="391"/>
      <c r="Z37" s="391"/>
    </row>
    <row r="42" spans="1:28">
      <c r="M42" s="7"/>
      <c r="AA42" s="7"/>
    </row>
    <row r="43" spans="1:28">
      <c r="M43" s="7"/>
      <c r="AA43" s="7"/>
    </row>
    <row r="52" spans="13:27">
      <c r="M52" s="7"/>
      <c r="AA52" s="7"/>
    </row>
  </sheetData>
  <mergeCells count="18">
    <mergeCell ref="E8:F8"/>
    <mergeCell ref="S8:T8"/>
    <mergeCell ref="A1:M1"/>
    <mergeCell ref="O1:AA1"/>
    <mergeCell ref="C5:H5"/>
    <mergeCell ref="Q5:V5"/>
    <mergeCell ref="C6:H6"/>
    <mergeCell ref="Q6:V6"/>
    <mergeCell ref="B3:D3"/>
    <mergeCell ref="P3:R3"/>
    <mergeCell ref="B20:D20"/>
    <mergeCell ref="S25:T25"/>
    <mergeCell ref="E25:F25"/>
    <mergeCell ref="C22:H22"/>
    <mergeCell ref="Q22:V22"/>
    <mergeCell ref="C23:H23"/>
    <mergeCell ref="Q23:V23"/>
    <mergeCell ref="P20:R20"/>
  </mergeCells>
  <phoneticPr fontId="9"/>
  <pageMargins left="0.7" right="0.7" top="0.75" bottom="0.75" header="0.3" footer="0.3"/>
  <pageSetup paperSize="9" orientation="portrait" r:id="rId1"/>
  <ignoredErrors>
    <ignoredError sqref="W10:X10 W26:X26 W11:X11 W9:X9 W27:X27 I9:J9 I16:J18" formulaRange="1"/>
    <ignoredError sqref="I31:J31 I10:J10" formula="1"/>
    <ignoredError sqref="I32:J33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5" tint="0.59999389629810485"/>
  </sheetPr>
  <dimension ref="A1:W91"/>
  <sheetViews>
    <sheetView topLeftCell="A32" zoomScaleNormal="100" workbookViewId="0">
      <selection activeCell="B46" sqref="B46:H89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2" customWidth="1"/>
  </cols>
  <sheetData>
    <row r="1" spans="1:23" ht="26.25" customHeight="1">
      <c r="A1" s="625" t="s">
        <v>823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3" ht="19.5" customHeight="1">
      <c r="A3" s="624" t="s">
        <v>0</v>
      </c>
      <c r="B3" s="624"/>
      <c r="C3" s="624"/>
      <c r="D3" s="589"/>
      <c r="E3" s="589"/>
      <c r="F3" s="176"/>
      <c r="G3" s="176"/>
      <c r="H3" s="176"/>
      <c r="I3" s="176"/>
      <c r="J3" s="176"/>
      <c r="K3" s="176"/>
      <c r="L3" s="176"/>
      <c r="M3" s="624" t="s">
        <v>822</v>
      </c>
      <c r="N3" s="624"/>
      <c r="O3" s="624"/>
      <c r="P3" s="592"/>
      <c r="Q3" s="592"/>
      <c r="V3" s="176"/>
    </row>
    <row r="4" spans="1:23" ht="19.5" customHeight="1">
      <c r="E4" s="375" t="s">
        <v>78</v>
      </c>
      <c r="F4" s="375" t="s">
        <v>79</v>
      </c>
      <c r="Q4" s="375" t="s">
        <v>78</v>
      </c>
      <c r="R4" s="375" t="s">
        <v>79</v>
      </c>
    </row>
    <row r="5" spans="1:23" ht="19.5" customHeight="1">
      <c r="A5" s="590" t="s">
        <v>80</v>
      </c>
      <c r="B5" s="590" t="s">
        <v>81</v>
      </c>
      <c r="C5" s="590" t="s">
        <v>82</v>
      </c>
      <c r="D5" s="590" t="s">
        <v>83</v>
      </c>
      <c r="E5" s="628" t="s">
        <v>84</v>
      </c>
      <c r="F5" s="628"/>
      <c r="G5" s="590" t="s">
        <v>85</v>
      </c>
      <c r="H5" s="590" t="s">
        <v>86</v>
      </c>
      <c r="I5" s="590" t="s">
        <v>87</v>
      </c>
      <c r="J5" s="590" t="s">
        <v>88</v>
      </c>
      <c r="K5" s="590" t="s">
        <v>89</v>
      </c>
      <c r="L5" s="7"/>
      <c r="M5" s="379" t="s">
        <v>80</v>
      </c>
      <c r="N5" s="379" t="s">
        <v>81</v>
      </c>
      <c r="O5" s="379" t="s">
        <v>82</v>
      </c>
      <c r="P5" s="379" t="s">
        <v>83</v>
      </c>
      <c r="Q5" s="629" t="s">
        <v>84</v>
      </c>
      <c r="R5" s="629"/>
      <c r="S5" s="379" t="s">
        <v>85</v>
      </c>
      <c r="T5" s="379" t="s">
        <v>86</v>
      </c>
      <c r="U5" s="379" t="s">
        <v>87</v>
      </c>
      <c r="V5" s="379" t="s">
        <v>88</v>
      </c>
      <c r="W5" s="379" t="s">
        <v>89</v>
      </c>
    </row>
    <row r="6" spans="1:23" ht="19.5" customHeight="1">
      <c r="A6" s="414" t="s">
        <v>910</v>
      </c>
      <c r="B6" s="415">
        <v>267</v>
      </c>
      <c r="C6" s="420">
        <v>62</v>
      </c>
      <c r="D6" s="420">
        <v>84</v>
      </c>
      <c r="E6" s="420">
        <v>16</v>
      </c>
      <c r="F6" s="420">
        <v>40</v>
      </c>
      <c r="G6" s="420">
        <v>75</v>
      </c>
      <c r="H6" s="420">
        <v>71</v>
      </c>
      <c r="I6" s="416">
        <f t="shared" ref="I6:I39" si="0">SUM(C6:F6)</f>
        <v>202</v>
      </c>
      <c r="J6" s="416">
        <f t="shared" ref="J6:J39" si="1">SUM(C6:H6)</f>
        <v>348</v>
      </c>
      <c r="K6" s="417" t="s">
        <v>142</v>
      </c>
      <c r="L6" s="7"/>
      <c r="M6" s="414"/>
      <c r="N6" s="415"/>
      <c r="O6" s="415"/>
      <c r="P6" s="415"/>
      <c r="Q6" s="415"/>
      <c r="R6" s="415"/>
      <c r="S6" s="415"/>
      <c r="T6" s="415"/>
      <c r="U6" s="416">
        <f t="shared" ref="U6:U41" si="2">SUM(O6:R6)</f>
        <v>0</v>
      </c>
      <c r="V6" s="416">
        <f>SUM(O6:T6)</f>
        <v>0</v>
      </c>
      <c r="W6" s="358" t="s">
        <v>142</v>
      </c>
    </row>
    <row r="7" spans="1:23" ht="19.5" customHeight="1">
      <c r="A7" s="414" t="s">
        <v>911</v>
      </c>
      <c r="B7" s="415">
        <v>290</v>
      </c>
      <c r="C7" s="420">
        <v>74</v>
      </c>
      <c r="D7" s="420">
        <v>59</v>
      </c>
      <c r="E7" s="420">
        <v>16</v>
      </c>
      <c r="F7" s="420">
        <v>66</v>
      </c>
      <c r="G7" s="420">
        <v>72</v>
      </c>
      <c r="H7" s="420">
        <v>83</v>
      </c>
      <c r="I7" s="416">
        <f t="shared" si="0"/>
        <v>215</v>
      </c>
      <c r="J7" s="416">
        <f t="shared" si="1"/>
        <v>370</v>
      </c>
      <c r="K7" s="417" t="s">
        <v>142</v>
      </c>
      <c r="L7" s="7"/>
      <c r="M7" s="414"/>
      <c r="N7" s="415"/>
      <c r="O7" s="415"/>
      <c r="P7" s="415"/>
      <c r="Q7" s="415"/>
      <c r="R7" s="415"/>
      <c r="S7" s="415"/>
      <c r="T7" s="415"/>
      <c r="U7" s="416">
        <f t="shared" si="2"/>
        <v>0</v>
      </c>
      <c r="V7" s="416">
        <f t="shared" ref="V7:V41" si="3">SUM(O7:T7)</f>
        <v>0</v>
      </c>
      <c r="W7" s="358" t="s">
        <v>142</v>
      </c>
    </row>
    <row r="8" spans="1:23" ht="19.5" customHeight="1">
      <c r="A8" s="414" t="s">
        <v>912</v>
      </c>
      <c r="B8" s="415">
        <v>230</v>
      </c>
      <c r="C8" s="420">
        <v>51</v>
      </c>
      <c r="D8" s="420">
        <v>85</v>
      </c>
      <c r="E8" s="420">
        <v>16</v>
      </c>
      <c r="F8" s="420">
        <v>48</v>
      </c>
      <c r="G8" s="420">
        <v>83</v>
      </c>
      <c r="H8" s="420">
        <v>87</v>
      </c>
      <c r="I8" s="416">
        <f t="shared" si="0"/>
        <v>200</v>
      </c>
      <c r="J8" s="416">
        <f t="shared" si="1"/>
        <v>370</v>
      </c>
      <c r="K8" s="417" t="s">
        <v>142</v>
      </c>
      <c r="L8" s="7"/>
      <c r="M8" s="414"/>
      <c r="N8" s="415"/>
      <c r="O8" s="415"/>
      <c r="P8" s="415"/>
      <c r="Q8" s="415"/>
      <c r="R8" s="415"/>
      <c r="S8" s="415"/>
      <c r="T8" s="415"/>
      <c r="U8" s="416">
        <f t="shared" si="2"/>
        <v>0</v>
      </c>
      <c r="V8" s="416">
        <f t="shared" si="3"/>
        <v>0</v>
      </c>
      <c r="W8" s="358" t="s">
        <v>142</v>
      </c>
    </row>
    <row r="9" spans="1:23" ht="19.5" customHeight="1">
      <c r="A9" s="417" t="s">
        <v>913</v>
      </c>
      <c r="B9" s="418">
        <v>258</v>
      </c>
      <c r="C9" s="420">
        <v>60</v>
      </c>
      <c r="D9" s="420">
        <v>71</v>
      </c>
      <c r="E9" s="420">
        <v>20</v>
      </c>
      <c r="F9" s="420">
        <v>44</v>
      </c>
      <c r="G9" s="420">
        <v>85</v>
      </c>
      <c r="H9" s="420">
        <v>72</v>
      </c>
      <c r="I9" s="416">
        <f t="shared" si="0"/>
        <v>195</v>
      </c>
      <c r="J9" s="416">
        <f t="shared" si="1"/>
        <v>352</v>
      </c>
      <c r="K9" s="417" t="s">
        <v>142</v>
      </c>
      <c r="L9" s="7"/>
      <c r="M9" s="417"/>
      <c r="N9" s="418"/>
      <c r="O9" s="415"/>
      <c r="P9" s="415"/>
      <c r="Q9" s="415"/>
      <c r="R9" s="415"/>
      <c r="S9" s="415"/>
      <c r="T9" s="415"/>
      <c r="U9" s="416">
        <f t="shared" si="2"/>
        <v>0</v>
      </c>
      <c r="V9" s="416">
        <f t="shared" si="3"/>
        <v>0</v>
      </c>
      <c r="W9" s="358" t="s">
        <v>142</v>
      </c>
    </row>
    <row r="10" spans="1:23" ht="19.5" customHeight="1">
      <c r="A10" s="417" t="s">
        <v>914</v>
      </c>
      <c r="B10" s="418">
        <v>244</v>
      </c>
      <c r="C10" s="420">
        <v>55</v>
      </c>
      <c r="D10" s="420">
        <v>42</v>
      </c>
      <c r="E10" s="420">
        <v>16</v>
      </c>
      <c r="F10" s="420">
        <v>40</v>
      </c>
      <c r="G10" s="420">
        <v>85</v>
      </c>
      <c r="H10" s="420">
        <v>75</v>
      </c>
      <c r="I10" s="416">
        <f t="shared" si="0"/>
        <v>153</v>
      </c>
      <c r="J10" s="416">
        <f t="shared" si="1"/>
        <v>313</v>
      </c>
      <c r="K10" s="417" t="s">
        <v>142</v>
      </c>
      <c r="L10" s="7"/>
      <c r="M10" s="417"/>
      <c r="N10" s="418"/>
      <c r="O10" s="415"/>
      <c r="P10" s="415"/>
      <c r="Q10" s="415"/>
      <c r="R10" s="415"/>
      <c r="S10" s="415"/>
      <c r="T10" s="415"/>
      <c r="U10" s="416">
        <f t="shared" si="2"/>
        <v>0</v>
      </c>
      <c r="V10" s="416">
        <f t="shared" si="3"/>
        <v>0</v>
      </c>
      <c r="W10" s="358" t="s">
        <v>142</v>
      </c>
    </row>
    <row r="11" spans="1:23" ht="19.5" customHeight="1">
      <c r="A11" s="417" t="s">
        <v>915</v>
      </c>
      <c r="B11" s="418">
        <v>290</v>
      </c>
      <c r="C11" s="420">
        <v>73</v>
      </c>
      <c r="D11" s="420">
        <v>70</v>
      </c>
      <c r="E11" s="420">
        <v>12</v>
      </c>
      <c r="F11" s="420">
        <v>56</v>
      </c>
      <c r="G11" s="420">
        <v>75</v>
      </c>
      <c r="H11" s="420">
        <v>90</v>
      </c>
      <c r="I11" s="416">
        <f t="shared" si="0"/>
        <v>211</v>
      </c>
      <c r="J11" s="416">
        <f t="shared" si="1"/>
        <v>376</v>
      </c>
      <c r="K11" s="417" t="s">
        <v>142</v>
      </c>
      <c r="L11" s="7"/>
      <c r="M11" s="417"/>
      <c r="N11" s="418"/>
      <c r="O11" s="415"/>
      <c r="P11" s="415"/>
      <c r="Q11" s="415"/>
      <c r="R11" s="415"/>
      <c r="S11" s="415"/>
      <c r="T11" s="415"/>
      <c r="U11" s="416">
        <f t="shared" si="2"/>
        <v>0</v>
      </c>
      <c r="V11" s="416">
        <f t="shared" si="3"/>
        <v>0</v>
      </c>
      <c r="W11" s="358" t="s">
        <v>142</v>
      </c>
    </row>
    <row r="12" spans="1:23" ht="19.5" customHeight="1">
      <c r="A12" s="417" t="s">
        <v>916</v>
      </c>
      <c r="B12" s="418">
        <v>240</v>
      </c>
      <c r="C12" s="420">
        <v>56</v>
      </c>
      <c r="D12" s="420">
        <v>49</v>
      </c>
      <c r="E12" s="420">
        <v>20</v>
      </c>
      <c r="F12" s="420">
        <v>60</v>
      </c>
      <c r="G12" s="420">
        <v>88</v>
      </c>
      <c r="H12" s="420">
        <v>85</v>
      </c>
      <c r="I12" s="416">
        <f t="shared" si="0"/>
        <v>185</v>
      </c>
      <c r="J12" s="416">
        <f t="shared" si="1"/>
        <v>358</v>
      </c>
      <c r="K12" s="417" t="s">
        <v>142</v>
      </c>
      <c r="L12" s="7"/>
      <c r="M12" s="417"/>
      <c r="N12" s="418"/>
      <c r="O12" s="415"/>
      <c r="P12" s="415"/>
      <c r="Q12" s="415"/>
      <c r="R12" s="415"/>
      <c r="S12" s="415"/>
      <c r="T12" s="415"/>
      <c r="U12" s="416">
        <f t="shared" si="2"/>
        <v>0</v>
      </c>
      <c r="V12" s="416">
        <f t="shared" si="3"/>
        <v>0</v>
      </c>
      <c r="W12" s="358" t="s">
        <v>142</v>
      </c>
    </row>
    <row r="13" spans="1:23" ht="19.5" customHeight="1">
      <c r="A13" s="417" t="s">
        <v>917</v>
      </c>
      <c r="B13" s="418">
        <v>272</v>
      </c>
      <c r="C13" s="420">
        <v>63</v>
      </c>
      <c r="D13" s="420">
        <v>52</v>
      </c>
      <c r="E13" s="420">
        <v>15</v>
      </c>
      <c r="F13" s="420">
        <v>56</v>
      </c>
      <c r="G13" s="420">
        <v>69</v>
      </c>
      <c r="H13" s="420">
        <v>90</v>
      </c>
      <c r="I13" s="416">
        <f t="shared" si="0"/>
        <v>186</v>
      </c>
      <c r="J13" s="416">
        <f t="shared" si="1"/>
        <v>345</v>
      </c>
      <c r="K13" s="417" t="s">
        <v>142</v>
      </c>
      <c r="L13" s="7"/>
      <c r="M13" s="417"/>
      <c r="N13" s="418"/>
      <c r="O13" s="415"/>
      <c r="P13" s="415"/>
      <c r="Q13" s="415"/>
      <c r="R13" s="415"/>
      <c r="S13" s="415"/>
      <c r="T13" s="415"/>
      <c r="U13" s="416">
        <f t="shared" si="2"/>
        <v>0</v>
      </c>
      <c r="V13" s="416">
        <f t="shared" si="3"/>
        <v>0</v>
      </c>
      <c r="W13" s="358" t="s">
        <v>142</v>
      </c>
    </row>
    <row r="14" spans="1:23" ht="19.5" customHeight="1">
      <c r="A14" s="417" t="s">
        <v>918</v>
      </c>
      <c r="B14" s="418">
        <v>258</v>
      </c>
      <c r="C14" s="420">
        <v>69</v>
      </c>
      <c r="D14" s="420">
        <v>52</v>
      </c>
      <c r="E14" s="420">
        <v>20</v>
      </c>
      <c r="F14" s="420">
        <v>60</v>
      </c>
      <c r="G14" s="420">
        <v>80</v>
      </c>
      <c r="H14" s="420">
        <v>83</v>
      </c>
      <c r="I14" s="416">
        <f t="shared" si="0"/>
        <v>201</v>
      </c>
      <c r="J14" s="416">
        <f t="shared" si="1"/>
        <v>364</v>
      </c>
      <c r="K14" s="417" t="s">
        <v>142</v>
      </c>
      <c r="L14" s="7"/>
      <c r="M14" s="417"/>
      <c r="N14" s="418"/>
      <c r="O14" s="415"/>
      <c r="P14" s="415"/>
      <c r="Q14" s="415"/>
      <c r="R14" s="415"/>
      <c r="S14" s="415"/>
      <c r="T14" s="415"/>
      <c r="U14" s="416">
        <f t="shared" si="2"/>
        <v>0</v>
      </c>
      <c r="V14" s="416">
        <f t="shared" si="3"/>
        <v>0</v>
      </c>
      <c r="W14" s="358" t="s">
        <v>151</v>
      </c>
    </row>
    <row r="15" spans="1:23" ht="19.5" customHeight="1">
      <c r="A15" s="417" t="s">
        <v>919</v>
      </c>
      <c r="B15" s="418">
        <v>263</v>
      </c>
      <c r="C15" s="415">
        <v>72</v>
      </c>
      <c r="D15" s="420">
        <v>66</v>
      </c>
      <c r="E15" s="420">
        <v>16</v>
      </c>
      <c r="F15" s="420">
        <v>40</v>
      </c>
      <c r="G15" s="420">
        <v>80</v>
      </c>
      <c r="H15" s="420">
        <v>99</v>
      </c>
      <c r="I15" s="416">
        <f t="shared" si="0"/>
        <v>194</v>
      </c>
      <c r="J15" s="416">
        <f t="shared" si="1"/>
        <v>373</v>
      </c>
      <c r="K15" s="417" t="s">
        <v>142</v>
      </c>
      <c r="L15" s="7"/>
      <c r="M15" s="417"/>
      <c r="N15" s="418"/>
      <c r="O15" s="415"/>
      <c r="P15" s="415"/>
      <c r="Q15" s="415"/>
      <c r="R15" s="415"/>
      <c r="S15" s="415"/>
      <c r="T15" s="415"/>
      <c r="U15" s="416">
        <f t="shared" si="2"/>
        <v>0</v>
      </c>
      <c r="V15" s="416">
        <f t="shared" si="3"/>
        <v>0</v>
      </c>
      <c r="W15" s="358" t="s">
        <v>151</v>
      </c>
    </row>
    <row r="16" spans="1:23" ht="19.5" customHeight="1">
      <c r="A16" s="417" t="s">
        <v>920</v>
      </c>
      <c r="B16" s="418">
        <v>300</v>
      </c>
      <c r="C16" s="415">
        <v>81</v>
      </c>
      <c r="D16" s="420">
        <v>61</v>
      </c>
      <c r="E16" s="420">
        <v>20</v>
      </c>
      <c r="F16" s="420">
        <v>54</v>
      </c>
      <c r="G16" s="420">
        <v>100</v>
      </c>
      <c r="H16" s="420">
        <v>96</v>
      </c>
      <c r="I16" s="416">
        <f t="shared" si="0"/>
        <v>216</v>
      </c>
      <c r="J16" s="416">
        <f t="shared" si="1"/>
        <v>412</v>
      </c>
      <c r="K16" s="417" t="s">
        <v>142</v>
      </c>
      <c r="L16" s="7"/>
      <c r="M16" s="417"/>
      <c r="N16" s="418"/>
      <c r="O16" s="415"/>
      <c r="P16" s="415"/>
      <c r="Q16" s="415"/>
      <c r="R16" s="415"/>
      <c r="S16" s="415"/>
      <c r="T16" s="415"/>
      <c r="U16" s="416">
        <f t="shared" si="2"/>
        <v>0</v>
      </c>
      <c r="V16" s="416">
        <f t="shared" si="3"/>
        <v>0</v>
      </c>
      <c r="W16" s="358" t="s">
        <v>151</v>
      </c>
    </row>
    <row r="17" spans="1:23" ht="19.5" customHeight="1">
      <c r="A17" s="417" t="s">
        <v>921</v>
      </c>
      <c r="B17" s="418">
        <v>281</v>
      </c>
      <c r="C17" s="415">
        <v>68</v>
      </c>
      <c r="D17" s="420">
        <v>64</v>
      </c>
      <c r="E17" s="420">
        <v>20</v>
      </c>
      <c r="F17" s="420">
        <v>56</v>
      </c>
      <c r="G17" s="420">
        <v>95</v>
      </c>
      <c r="H17" s="420">
        <v>80</v>
      </c>
      <c r="I17" s="416">
        <f t="shared" si="0"/>
        <v>208</v>
      </c>
      <c r="J17" s="416">
        <f t="shared" si="1"/>
        <v>383</v>
      </c>
      <c r="K17" s="417" t="s">
        <v>142</v>
      </c>
      <c r="L17" s="7"/>
      <c r="M17" s="417"/>
      <c r="N17" s="418"/>
      <c r="O17" s="415"/>
      <c r="P17" s="415"/>
      <c r="Q17" s="415"/>
      <c r="R17" s="415"/>
      <c r="S17" s="415"/>
      <c r="T17" s="415"/>
      <c r="U17" s="416">
        <f t="shared" si="2"/>
        <v>0</v>
      </c>
      <c r="V17" s="416">
        <f t="shared" si="3"/>
        <v>0</v>
      </c>
      <c r="W17" s="358" t="s">
        <v>151</v>
      </c>
    </row>
    <row r="18" spans="1:23" ht="19.5" customHeight="1">
      <c r="A18" s="417" t="s">
        <v>922</v>
      </c>
      <c r="B18" s="418">
        <v>300</v>
      </c>
      <c r="C18" s="415">
        <v>50</v>
      </c>
      <c r="D18" s="420">
        <v>47</v>
      </c>
      <c r="E18" s="420">
        <v>20</v>
      </c>
      <c r="F18" s="420">
        <v>44</v>
      </c>
      <c r="G18" s="420">
        <v>65</v>
      </c>
      <c r="H18" s="420">
        <v>71</v>
      </c>
      <c r="I18" s="416">
        <f t="shared" si="0"/>
        <v>161</v>
      </c>
      <c r="J18" s="416">
        <f t="shared" si="1"/>
        <v>297</v>
      </c>
      <c r="K18" s="417" t="s">
        <v>151</v>
      </c>
      <c r="L18" s="7"/>
      <c r="M18" s="417"/>
      <c r="N18" s="418"/>
      <c r="O18" s="415"/>
      <c r="P18" s="415"/>
      <c r="Q18" s="415"/>
      <c r="R18" s="415"/>
      <c r="S18" s="415"/>
      <c r="T18" s="415"/>
      <c r="U18" s="416">
        <f t="shared" si="2"/>
        <v>0</v>
      </c>
      <c r="V18" s="416">
        <f t="shared" si="3"/>
        <v>0</v>
      </c>
      <c r="W18" s="358" t="s">
        <v>151</v>
      </c>
    </row>
    <row r="19" spans="1:23" ht="19.5" customHeight="1">
      <c r="A19" s="417" t="s">
        <v>923</v>
      </c>
      <c r="B19" s="418">
        <v>290</v>
      </c>
      <c r="C19" s="415">
        <v>74</v>
      </c>
      <c r="D19" s="420">
        <v>87</v>
      </c>
      <c r="E19" s="420">
        <v>20</v>
      </c>
      <c r="F19" s="420">
        <v>60</v>
      </c>
      <c r="G19" s="420">
        <v>68</v>
      </c>
      <c r="H19" s="420">
        <v>64</v>
      </c>
      <c r="I19" s="416">
        <f t="shared" si="0"/>
        <v>241</v>
      </c>
      <c r="J19" s="416">
        <f t="shared" si="1"/>
        <v>373</v>
      </c>
      <c r="K19" s="417" t="s">
        <v>151</v>
      </c>
      <c r="L19" s="7"/>
      <c r="M19" s="417"/>
      <c r="N19" s="418"/>
      <c r="O19" s="415"/>
      <c r="P19" s="415"/>
      <c r="Q19" s="415"/>
      <c r="R19" s="415"/>
      <c r="S19" s="415"/>
      <c r="T19" s="415"/>
      <c r="U19" s="416">
        <f t="shared" si="2"/>
        <v>0</v>
      </c>
      <c r="V19" s="416">
        <f t="shared" si="3"/>
        <v>0</v>
      </c>
      <c r="W19" s="358" t="s">
        <v>151</v>
      </c>
    </row>
    <row r="20" spans="1:23" ht="19.5" customHeight="1">
      <c r="A20" s="417" t="s">
        <v>924</v>
      </c>
      <c r="B20" s="418">
        <v>300</v>
      </c>
      <c r="C20" s="415">
        <v>66</v>
      </c>
      <c r="D20" s="420">
        <v>61</v>
      </c>
      <c r="E20" s="420">
        <v>16</v>
      </c>
      <c r="F20" s="420">
        <v>40</v>
      </c>
      <c r="G20" s="420">
        <v>44</v>
      </c>
      <c r="H20" s="420">
        <v>63</v>
      </c>
      <c r="I20" s="416">
        <f t="shared" si="0"/>
        <v>183</v>
      </c>
      <c r="J20" s="416">
        <f t="shared" si="1"/>
        <v>290</v>
      </c>
      <c r="K20" s="417" t="s">
        <v>151</v>
      </c>
      <c r="L20" s="7"/>
      <c r="M20" s="417"/>
      <c r="N20" s="418"/>
      <c r="O20" s="415"/>
      <c r="P20" s="415"/>
      <c r="Q20" s="415"/>
      <c r="R20" s="415"/>
      <c r="S20" s="415"/>
      <c r="T20" s="415"/>
      <c r="U20" s="416">
        <f t="shared" si="2"/>
        <v>0</v>
      </c>
      <c r="V20" s="416">
        <f t="shared" si="3"/>
        <v>0</v>
      </c>
      <c r="W20" s="358" t="s">
        <v>151</v>
      </c>
    </row>
    <row r="21" spans="1:23" ht="19.5" customHeight="1">
      <c r="A21" s="417" t="s">
        <v>925</v>
      </c>
      <c r="B21" s="418">
        <v>240</v>
      </c>
      <c r="C21" s="415">
        <v>84</v>
      </c>
      <c r="D21" s="420">
        <v>48</v>
      </c>
      <c r="E21" s="420">
        <v>16</v>
      </c>
      <c r="F21" s="420">
        <v>48</v>
      </c>
      <c r="G21" s="420">
        <v>85</v>
      </c>
      <c r="H21" s="420">
        <v>88</v>
      </c>
      <c r="I21" s="416">
        <f t="shared" si="0"/>
        <v>196</v>
      </c>
      <c r="J21" s="416">
        <f t="shared" si="1"/>
        <v>369</v>
      </c>
      <c r="K21" s="417" t="s">
        <v>151</v>
      </c>
      <c r="L21" s="7"/>
      <c r="M21" s="417"/>
      <c r="N21" s="418"/>
      <c r="O21" s="415"/>
      <c r="P21" s="415"/>
      <c r="Q21" s="415"/>
      <c r="R21" s="415"/>
      <c r="S21" s="415"/>
      <c r="T21" s="415"/>
      <c r="U21" s="416">
        <f t="shared" si="2"/>
        <v>0</v>
      </c>
      <c r="V21" s="416">
        <f t="shared" si="3"/>
        <v>0</v>
      </c>
      <c r="W21" s="358" t="s">
        <v>159</v>
      </c>
    </row>
    <row r="22" spans="1:23" ht="19.5" customHeight="1">
      <c r="A22" s="417" t="s">
        <v>926</v>
      </c>
      <c r="B22" s="418">
        <v>226</v>
      </c>
      <c r="C22" s="415">
        <v>59</v>
      </c>
      <c r="D22" s="420">
        <v>69</v>
      </c>
      <c r="E22" s="420">
        <v>20</v>
      </c>
      <c r="F22" s="420">
        <v>64</v>
      </c>
      <c r="G22" s="420">
        <v>87</v>
      </c>
      <c r="H22" s="420">
        <v>67</v>
      </c>
      <c r="I22" s="416">
        <f t="shared" si="0"/>
        <v>212</v>
      </c>
      <c r="J22" s="416">
        <f t="shared" si="1"/>
        <v>366</v>
      </c>
      <c r="K22" s="417" t="s">
        <v>159</v>
      </c>
      <c r="L22" s="7"/>
      <c r="M22" s="417"/>
      <c r="N22" s="418"/>
      <c r="O22" s="415"/>
      <c r="P22" s="415"/>
      <c r="Q22" s="415"/>
      <c r="R22" s="415"/>
      <c r="S22" s="415"/>
      <c r="T22" s="415"/>
      <c r="U22" s="416">
        <f t="shared" si="2"/>
        <v>0</v>
      </c>
      <c r="V22" s="416">
        <f t="shared" si="3"/>
        <v>0</v>
      </c>
      <c r="W22" s="358" t="s">
        <v>159</v>
      </c>
    </row>
    <row r="23" spans="1:23" ht="19.5" customHeight="1">
      <c r="A23" s="417" t="s">
        <v>927</v>
      </c>
      <c r="B23" s="418">
        <v>235</v>
      </c>
      <c r="C23" s="415">
        <v>61</v>
      </c>
      <c r="D23" s="420">
        <v>40</v>
      </c>
      <c r="E23" s="420">
        <v>12</v>
      </c>
      <c r="F23" s="420">
        <v>56</v>
      </c>
      <c r="G23" s="420">
        <v>55</v>
      </c>
      <c r="H23" s="420">
        <v>63</v>
      </c>
      <c r="I23" s="416">
        <f t="shared" si="0"/>
        <v>169</v>
      </c>
      <c r="J23" s="416">
        <f t="shared" si="1"/>
        <v>287</v>
      </c>
      <c r="K23" s="417" t="s">
        <v>159</v>
      </c>
      <c r="L23" s="7"/>
      <c r="M23" s="417"/>
      <c r="N23" s="418"/>
      <c r="O23" s="415"/>
      <c r="P23" s="415"/>
      <c r="Q23" s="415"/>
      <c r="R23" s="415"/>
      <c r="S23" s="415"/>
      <c r="T23" s="415"/>
      <c r="U23" s="416">
        <f t="shared" si="2"/>
        <v>0</v>
      </c>
      <c r="V23" s="416">
        <f t="shared" si="3"/>
        <v>0</v>
      </c>
      <c r="W23" s="358" t="s">
        <v>159</v>
      </c>
    </row>
    <row r="24" spans="1:23" ht="19.5" customHeight="1">
      <c r="A24" s="417" t="s">
        <v>928</v>
      </c>
      <c r="B24" s="418">
        <v>244</v>
      </c>
      <c r="C24" s="415">
        <v>64</v>
      </c>
      <c r="D24" s="420">
        <v>48</v>
      </c>
      <c r="E24" s="420">
        <v>16</v>
      </c>
      <c r="F24" s="420">
        <v>52</v>
      </c>
      <c r="G24" s="420">
        <v>71</v>
      </c>
      <c r="H24" s="420">
        <v>72</v>
      </c>
      <c r="I24" s="416">
        <f t="shared" si="0"/>
        <v>180</v>
      </c>
      <c r="J24" s="416">
        <f t="shared" si="1"/>
        <v>323</v>
      </c>
      <c r="K24" s="417" t="s">
        <v>159</v>
      </c>
      <c r="L24" s="7"/>
      <c r="M24" s="417"/>
      <c r="N24" s="418"/>
      <c r="O24" s="415"/>
      <c r="P24" s="415"/>
      <c r="Q24" s="415"/>
      <c r="R24" s="415"/>
      <c r="S24" s="415"/>
      <c r="T24" s="415"/>
      <c r="U24" s="416">
        <f t="shared" si="2"/>
        <v>0</v>
      </c>
      <c r="V24" s="416">
        <f t="shared" si="3"/>
        <v>0</v>
      </c>
      <c r="W24" s="358" t="s">
        <v>159</v>
      </c>
    </row>
    <row r="25" spans="1:23" ht="19.5" customHeight="1">
      <c r="A25" s="417" t="s">
        <v>929</v>
      </c>
      <c r="B25" s="418">
        <v>267</v>
      </c>
      <c r="C25" s="415">
        <v>73</v>
      </c>
      <c r="D25" s="420">
        <v>55</v>
      </c>
      <c r="E25" s="420">
        <v>8</v>
      </c>
      <c r="F25" s="420">
        <v>52</v>
      </c>
      <c r="G25" s="420">
        <v>84</v>
      </c>
      <c r="H25" s="420">
        <v>79</v>
      </c>
      <c r="I25" s="416">
        <f t="shared" si="0"/>
        <v>188</v>
      </c>
      <c r="J25" s="416">
        <f t="shared" si="1"/>
        <v>351</v>
      </c>
      <c r="K25" s="417" t="s">
        <v>159</v>
      </c>
      <c r="L25" s="7"/>
      <c r="M25" s="417"/>
      <c r="N25" s="418"/>
      <c r="O25" s="415"/>
      <c r="P25" s="415"/>
      <c r="Q25" s="415"/>
      <c r="R25" s="415"/>
      <c r="S25" s="415"/>
      <c r="T25" s="415"/>
      <c r="U25" s="416">
        <f t="shared" si="2"/>
        <v>0</v>
      </c>
      <c r="V25" s="416">
        <f t="shared" si="3"/>
        <v>0</v>
      </c>
      <c r="W25" s="358" t="s">
        <v>159</v>
      </c>
    </row>
    <row r="26" spans="1:23" ht="19.5" customHeight="1">
      <c r="A26" s="417" t="s">
        <v>930</v>
      </c>
      <c r="B26" s="418">
        <v>235</v>
      </c>
      <c r="C26" s="415">
        <v>65</v>
      </c>
      <c r="D26" s="420">
        <v>63</v>
      </c>
      <c r="E26" s="420">
        <v>12</v>
      </c>
      <c r="F26" s="420">
        <v>48</v>
      </c>
      <c r="G26" s="420">
        <v>84</v>
      </c>
      <c r="H26" s="420">
        <v>80</v>
      </c>
      <c r="I26" s="416">
        <f t="shared" si="0"/>
        <v>188</v>
      </c>
      <c r="J26" s="416">
        <f t="shared" si="1"/>
        <v>352</v>
      </c>
      <c r="K26" s="417" t="s">
        <v>159</v>
      </c>
      <c r="L26" s="7"/>
      <c r="M26" s="417"/>
      <c r="N26" s="418"/>
      <c r="O26" s="415"/>
      <c r="P26" s="415"/>
      <c r="Q26" s="415"/>
      <c r="R26" s="415"/>
      <c r="S26" s="415"/>
      <c r="T26" s="415"/>
      <c r="U26" s="416">
        <f t="shared" si="2"/>
        <v>0</v>
      </c>
      <c r="V26" s="416">
        <f t="shared" si="3"/>
        <v>0</v>
      </c>
      <c r="W26" s="358" t="s">
        <v>159</v>
      </c>
    </row>
    <row r="27" spans="1:23" ht="19.5" customHeight="1">
      <c r="A27" s="417" t="s">
        <v>931</v>
      </c>
      <c r="B27" s="418">
        <v>230</v>
      </c>
      <c r="C27" s="415">
        <v>71</v>
      </c>
      <c r="D27" s="420">
        <v>49</v>
      </c>
      <c r="E27" s="420">
        <v>16</v>
      </c>
      <c r="F27" s="420">
        <v>40</v>
      </c>
      <c r="G27" s="420">
        <v>93</v>
      </c>
      <c r="H27" s="420">
        <v>76</v>
      </c>
      <c r="I27" s="416">
        <f t="shared" si="0"/>
        <v>176</v>
      </c>
      <c r="J27" s="416">
        <f t="shared" si="1"/>
        <v>345</v>
      </c>
      <c r="K27" s="417" t="s">
        <v>159</v>
      </c>
      <c r="L27" s="7"/>
      <c r="M27" s="417"/>
      <c r="N27" s="418"/>
      <c r="O27" s="415"/>
      <c r="P27" s="415"/>
      <c r="Q27" s="415"/>
      <c r="R27" s="415"/>
      <c r="S27" s="415"/>
      <c r="T27" s="415"/>
      <c r="U27" s="416">
        <f t="shared" si="2"/>
        <v>0</v>
      </c>
      <c r="V27" s="416">
        <f t="shared" si="3"/>
        <v>0</v>
      </c>
      <c r="W27" s="358" t="s">
        <v>159</v>
      </c>
    </row>
    <row r="28" spans="1:23" ht="19.5" customHeight="1">
      <c r="A28" s="417" t="s">
        <v>932</v>
      </c>
      <c r="B28" s="418">
        <v>235</v>
      </c>
      <c r="C28" s="415">
        <v>38</v>
      </c>
      <c r="D28" s="420">
        <v>52</v>
      </c>
      <c r="E28" s="420">
        <v>16</v>
      </c>
      <c r="F28" s="420">
        <v>46</v>
      </c>
      <c r="G28" s="420">
        <v>65</v>
      </c>
      <c r="H28" s="420">
        <v>78</v>
      </c>
      <c r="I28" s="416">
        <f t="shared" si="0"/>
        <v>152</v>
      </c>
      <c r="J28" s="416">
        <f t="shared" si="1"/>
        <v>295</v>
      </c>
      <c r="K28" s="417" t="s">
        <v>159</v>
      </c>
      <c r="L28" s="7"/>
      <c r="M28" s="417"/>
      <c r="N28" s="418"/>
      <c r="O28" s="415"/>
      <c r="P28" s="415"/>
      <c r="Q28" s="415"/>
      <c r="R28" s="415"/>
      <c r="S28" s="415"/>
      <c r="T28" s="415"/>
      <c r="U28" s="416">
        <f t="shared" si="2"/>
        <v>0</v>
      </c>
      <c r="V28" s="416">
        <f t="shared" si="3"/>
        <v>0</v>
      </c>
      <c r="W28" s="358" t="s">
        <v>159</v>
      </c>
    </row>
    <row r="29" spans="1:23" ht="19.5" customHeight="1">
      <c r="A29" s="417" t="s">
        <v>933</v>
      </c>
      <c r="B29" s="418">
        <v>267</v>
      </c>
      <c r="C29" s="415">
        <v>80</v>
      </c>
      <c r="D29" s="420">
        <v>62</v>
      </c>
      <c r="E29" s="420">
        <v>16</v>
      </c>
      <c r="F29" s="420">
        <v>62</v>
      </c>
      <c r="G29" s="420">
        <v>77</v>
      </c>
      <c r="H29" s="420">
        <v>87</v>
      </c>
      <c r="I29" s="416">
        <f t="shared" si="0"/>
        <v>220</v>
      </c>
      <c r="J29" s="416">
        <f t="shared" si="1"/>
        <v>384</v>
      </c>
      <c r="K29" s="417" t="s">
        <v>159</v>
      </c>
      <c r="L29" s="7"/>
      <c r="M29" s="417"/>
      <c r="N29" s="418"/>
      <c r="O29" s="415"/>
      <c r="P29" s="415"/>
      <c r="Q29" s="415"/>
      <c r="R29" s="415"/>
      <c r="S29" s="415"/>
      <c r="T29" s="415"/>
      <c r="U29" s="416">
        <f t="shared" si="2"/>
        <v>0</v>
      </c>
      <c r="V29" s="416">
        <f t="shared" si="3"/>
        <v>0</v>
      </c>
      <c r="W29" s="358" t="s">
        <v>159</v>
      </c>
    </row>
    <row r="30" spans="1:23" ht="19.5" customHeight="1">
      <c r="A30" s="417" t="s">
        <v>934</v>
      </c>
      <c r="B30" s="418">
        <v>249</v>
      </c>
      <c r="C30" s="415">
        <v>62</v>
      </c>
      <c r="D30" s="420">
        <v>77</v>
      </c>
      <c r="E30" s="420">
        <v>16</v>
      </c>
      <c r="F30" s="420">
        <v>28</v>
      </c>
      <c r="G30" s="420">
        <v>60</v>
      </c>
      <c r="H30" s="420">
        <v>66</v>
      </c>
      <c r="I30" s="416">
        <f t="shared" si="0"/>
        <v>183</v>
      </c>
      <c r="J30" s="416">
        <f t="shared" si="1"/>
        <v>309</v>
      </c>
      <c r="K30" s="417" t="s">
        <v>170</v>
      </c>
      <c r="L30" s="7"/>
      <c r="M30" s="417"/>
      <c r="N30" s="418"/>
      <c r="O30" s="415"/>
      <c r="P30" s="415"/>
      <c r="Q30" s="415"/>
      <c r="R30" s="415"/>
      <c r="S30" s="415"/>
      <c r="T30" s="415"/>
      <c r="U30" s="416">
        <f t="shared" si="2"/>
        <v>0</v>
      </c>
      <c r="V30" s="416">
        <f t="shared" si="3"/>
        <v>0</v>
      </c>
      <c r="W30" s="358" t="s">
        <v>159</v>
      </c>
    </row>
    <row r="31" spans="1:23" ht="19.5" customHeight="1">
      <c r="A31" s="417" t="s">
        <v>935</v>
      </c>
      <c r="B31" s="418">
        <v>300</v>
      </c>
      <c r="C31" s="415">
        <v>60</v>
      </c>
      <c r="D31" s="420">
        <v>63</v>
      </c>
      <c r="E31" s="420">
        <v>16</v>
      </c>
      <c r="F31" s="420">
        <v>32</v>
      </c>
      <c r="G31" s="420">
        <v>53</v>
      </c>
      <c r="H31" s="420">
        <v>77</v>
      </c>
      <c r="I31" s="416">
        <f t="shared" si="0"/>
        <v>171</v>
      </c>
      <c r="J31" s="416">
        <f t="shared" si="1"/>
        <v>301</v>
      </c>
      <c r="K31" s="417" t="s">
        <v>170</v>
      </c>
      <c r="L31" s="7"/>
      <c r="M31" s="417"/>
      <c r="N31" s="418"/>
      <c r="O31" s="415"/>
      <c r="P31" s="415"/>
      <c r="Q31" s="415"/>
      <c r="R31" s="415"/>
      <c r="S31" s="415"/>
      <c r="T31" s="415"/>
      <c r="U31" s="416">
        <f t="shared" si="2"/>
        <v>0</v>
      </c>
      <c r="V31" s="416">
        <f t="shared" si="3"/>
        <v>0</v>
      </c>
      <c r="W31" s="358" t="s">
        <v>170</v>
      </c>
    </row>
    <row r="32" spans="1:23" ht="19.5" customHeight="1">
      <c r="A32" s="417" t="s">
        <v>936</v>
      </c>
      <c r="B32" s="418">
        <v>267</v>
      </c>
      <c r="C32" s="415">
        <v>93</v>
      </c>
      <c r="D32" s="420">
        <v>51</v>
      </c>
      <c r="E32" s="420">
        <v>12</v>
      </c>
      <c r="F32" s="420">
        <v>48</v>
      </c>
      <c r="G32" s="420">
        <v>62</v>
      </c>
      <c r="H32" s="420">
        <v>68</v>
      </c>
      <c r="I32" s="416">
        <f t="shared" si="0"/>
        <v>204</v>
      </c>
      <c r="J32" s="416">
        <f t="shared" si="1"/>
        <v>334</v>
      </c>
      <c r="K32" s="417" t="s">
        <v>170</v>
      </c>
      <c r="L32" s="7"/>
      <c r="M32" s="417"/>
      <c r="N32" s="418"/>
      <c r="O32" s="415"/>
      <c r="P32" s="415"/>
      <c r="Q32" s="415"/>
      <c r="R32" s="415"/>
      <c r="S32" s="415"/>
      <c r="T32" s="415"/>
      <c r="U32" s="416">
        <f t="shared" si="2"/>
        <v>0</v>
      </c>
      <c r="V32" s="416">
        <f t="shared" si="3"/>
        <v>0</v>
      </c>
      <c r="W32" s="358" t="s">
        <v>170</v>
      </c>
    </row>
    <row r="33" spans="1:23" ht="19.5" customHeight="1">
      <c r="A33" s="417" t="s">
        <v>937</v>
      </c>
      <c r="B33" s="418">
        <v>263</v>
      </c>
      <c r="C33" s="415">
        <v>70</v>
      </c>
      <c r="D33" s="420">
        <v>59</v>
      </c>
      <c r="E33" s="420">
        <v>20</v>
      </c>
      <c r="F33" s="420">
        <v>34</v>
      </c>
      <c r="G33" s="420">
        <v>55</v>
      </c>
      <c r="H33" s="420">
        <v>71</v>
      </c>
      <c r="I33" s="416">
        <f t="shared" si="0"/>
        <v>183</v>
      </c>
      <c r="J33" s="416">
        <f t="shared" si="1"/>
        <v>309</v>
      </c>
      <c r="K33" s="417" t="s">
        <v>170</v>
      </c>
      <c r="L33" s="7"/>
      <c r="M33" s="417"/>
      <c r="N33" s="418"/>
      <c r="O33" s="415"/>
      <c r="P33" s="415"/>
      <c r="Q33" s="415"/>
      <c r="R33" s="415"/>
      <c r="S33" s="415"/>
      <c r="T33" s="415"/>
      <c r="U33" s="416">
        <f t="shared" si="2"/>
        <v>0</v>
      </c>
      <c r="V33" s="416">
        <f t="shared" si="3"/>
        <v>0</v>
      </c>
      <c r="W33" s="358" t="s">
        <v>170</v>
      </c>
    </row>
    <row r="34" spans="1:23" ht="19.5" customHeight="1">
      <c r="A34" s="417" t="s">
        <v>939</v>
      </c>
      <c r="B34" s="418">
        <v>281</v>
      </c>
      <c r="C34" s="415">
        <v>58</v>
      </c>
      <c r="D34" s="420">
        <v>33</v>
      </c>
      <c r="E34" s="420">
        <v>16</v>
      </c>
      <c r="F34" s="420">
        <v>52</v>
      </c>
      <c r="G34" s="420">
        <v>65</v>
      </c>
      <c r="H34" s="420">
        <v>67</v>
      </c>
      <c r="I34" s="416">
        <f t="shared" si="0"/>
        <v>159</v>
      </c>
      <c r="J34" s="416">
        <f t="shared" si="1"/>
        <v>291</v>
      </c>
      <c r="K34" s="417" t="s">
        <v>170</v>
      </c>
      <c r="L34" s="7"/>
      <c r="M34" s="417"/>
      <c r="N34" s="418"/>
      <c r="O34" s="415"/>
      <c r="P34" s="415"/>
      <c r="Q34" s="415"/>
      <c r="R34" s="415"/>
      <c r="S34" s="415"/>
      <c r="T34" s="415"/>
      <c r="U34" s="416">
        <f t="shared" si="2"/>
        <v>0</v>
      </c>
      <c r="V34" s="416">
        <f t="shared" si="3"/>
        <v>0</v>
      </c>
      <c r="W34" s="358" t="s">
        <v>174</v>
      </c>
    </row>
    <row r="35" spans="1:23" ht="19.5" customHeight="1">
      <c r="A35" s="414" t="s">
        <v>940</v>
      </c>
      <c r="B35" s="415">
        <v>295</v>
      </c>
      <c r="C35" s="415">
        <v>58</v>
      </c>
      <c r="D35" s="415">
        <v>43</v>
      </c>
      <c r="E35" s="415">
        <v>16</v>
      </c>
      <c r="F35" s="415">
        <v>52</v>
      </c>
      <c r="G35" s="415">
        <v>59</v>
      </c>
      <c r="H35" s="415">
        <v>84</v>
      </c>
      <c r="I35" s="416">
        <f t="shared" si="0"/>
        <v>169</v>
      </c>
      <c r="J35" s="416">
        <f t="shared" si="1"/>
        <v>312</v>
      </c>
      <c r="K35" s="417" t="s">
        <v>170</v>
      </c>
      <c r="L35" s="7"/>
      <c r="M35" s="417"/>
      <c r="N35" s="418"/>
      <c r="O35" s="415"/>
      <c r="P35" s="415"/>
      <c r="Q35" s="415"/>
      <c r="R35" s="415"/>
      <c r="S35" s="415"/>
      <c r="T35" s="415"/>
      <c r="U35" s="416">
        <f t="shared" si="2"/>
        <v>0</v>
      </c>
      <c r="V35" s="416">
        <f t="shared" si="3"/>
        <v>0</v>
      </c>
      <c r="W35" s="358" t="s">
        <v>174</v>
      </c>
    </row>
    <row r="36" spans="1:23" ht="19.5" customHeight="1">
      <c r="A36" s="417" t="s">
        <v>941</v>
      </c>
      <c r="B36" s="418">
        <v>258</v>
      </c>
      <c r="C36" s="415">
        <v>37</v>
      </c>
      <c r="D36" s="420">
        <v>39</v>
      </c>
      <c r="E36" s="420">
        <v>16</v>
      </c>
      <c r="F36" s="420">
        <v>36</v>
      </c>
      <c r="G36" s="420">
        <v>60</v>
      </c>
      <c r="H36" s="420">
        <v>67</v>
      </c>
      <c r="I36" s="416">
        <f t="shared" si="0"/>
        <v>128</v>
      </c>
      <c r="J36" s="416">
        <f t="shared" si="1"/>
        <v>255</v>
      </c>
      <c r="K36" s="417" t="s">
        <v>170</v>
      </c>
      <c r="L36" s="7"/>
      <c r="M36" s="417"/>
      <c r="N36" s="418"/>
      <c r="O36" s="415"/>
      <c r="P36" s="415"/>
      <c r="Q36" s="415"/>
      <c r="R36" s="415"/>
      <c r="S36" s="415"/>
      <c r="T36" s="415"/>
      <c r="U36" s="416">
        <f t="shared" si="2"/>
        <v>0</v>
      </c>
      <c r="V36" s="416">
        <f t="shared" si="3"/>
        <v>0</v>
      </c>
      <c r="W36" s="358" t="s">
        <v>174</v>
      </c>
    </row>
    <row r="37" spans="1:23" ht="19.5" customHeight="1">
      <c r="A37" s="417" t="s">
        <v>938</v>
      </c>
      <c r="B37" s="418">
        <v>249</v>
      </c>
      <c r="C37" s="415">
        <v>56</v>
      </c>
      <c r="D37" s="420">
        <v>29</v>
      </c>
      <c r="E37" s="420">
        <v>20</v>
      </c>
      <c r="F37" s="420">
        <v>40</v>
      </c>
      <c r="G37" s="420">
        <v>25</v>
      </c>
      <c r="H37" s="420">
        <v>58</v>
      </c>
      <c r="I37" s="416">
        <f t="shared" ref="I37" si="4">SUM(C37:F37)</f>
        <v>145</v>
      </c>
      <c r="J37" s="416">
        <f t="shared" ref="J37:J38" si="5">SUM(C37:H37)</f>
        <v>228</v>
      </c>
      <c r="K37" s="417" t="s">
        <v>179</v>
      </c>
      <c r="L37" s="7"/>
      <c r="M37" s="417"/>
      <c r="N37" s="418"/>
      <c r="O37" s="415"/>
      <c r="P37" s="415"/>
      <c r="Q37" s="415"/>
      <c r="R37" s="415"/>
      <c r="S37" s="415"/>
      <c r="T37" s="415"/>
      <c r="U37" s="416">
        <f t="shared" si="2"/>
        <v>0</v>
      </c>
      <c r="V37" s="416">
        <f t="shared" si="3"/>
        <v>0</v>
      </c>
      <c r="W37" s="358" t="s">
        <v>174</v>
      </c>
    </row>
    <row r="38" spans="1:23" ht="19.5" customHeight="1">
      <c r="A38" s="417" t="s">
        <v>942</v>
      </c>
      <c r="B38" s="418">
        <v>244</v>
      </c>
      <c r="C38" s="415">
        <v>58</v>
      </c>
      <c r="D38" s="420">
        <v>41</v>
      </c>
      <c r="E38" s="420">
        <v>20</v>
      </c>
      <c r="F38" s="420">
        <v>22</v>
      </c>
      <c r="G38" s="420">
        <v>47</v>
      </c>
      <c r="H38" s="420">
        <v>66</v>
      </c>
      <c r="I38" s="416">
        <f t="shared" ref="I38" si="6">SUM(C38:F38)</f>
        <v>141</v>
      </c>
      <c r="J38" s="416">
        <f t="shared" si="5"/>
        <v>254</v>
      </c>
      <c r="K38" s="417" t="s">
        <v>179</v>
      </c>
      <c r="L38" s="7"/>
      <c r="M38" s="417"/>
      <c r="N38" s="418"/>
      <c r="O38" s="415"/>
      <c r="P38" s="415"/>
      <c r="Q38" s="415"/>
      <c r="R38" s="415"/>
      <c r="S38" s="415"/>
      <c r="T38" s="415"/>
      <c r="U38" s="416">
        <f t="shared" si="2"/>
        <v>0</v>
      </c>
      <c r="V38" s="416">
        <f t="shared" si="3"/>
        <v>0</v>
      </c>
      <c r="W38" s="358" t="s">
        <v>179</v>
      </c>
    </row>
    <row r="39" spans="1:23" ht="19.5" customHeight="1">
      <c r="A39" s="417" t="s">
        <v>943</v>
      </c>
      <c r="B39" s="418">
        <v>258</v>
      </c>
      <c r="C39" s="415">
        <v>77</v>
      </c>
      <c r="D39" s="420">
        <v>63</v>
      </c>
      <c r="E39" s="420">
        <v>16</v>
      </c>
      <c r="F39" s="420">
        <v>34</v>
      </c>
      <c r="G39" s="420">
        <v>55</v>
      </c>
      <c r="H39" s="420">
        <v>72</v>
      </c>
      <c r="I39" s="416">
        <f t="shared" si="0"/>
        <v>190</v>
      </c>
      <c r="J39" s="416">
        <f t="shared" si="1"/>
        <v>317</v>
      </c>
      <c r="K39" s="417" t="s">
        <v>179</v>
      </c>
      <c r="L39" s="7"/>
      <c r="M39" s="417"/>
      <c r="N39" s="417"/>
      <c r="O39" s="414"/>
      <c r="P39" s="596"/>
      <c r="Q39" s="596"/>
      <c r="R39" s="596"/>
      <c r="S39" s="596"/>
      <c r="T39" s="596"/>
      <c r="U39" s="416">
        <f t="shared" si="2"/>
        <v>0</v>
      </c>
      <c r="V39" s="416">
        <f t="shared" si="3"/>
        <v>0</v>
      </c>
      <c r="W39" s="417" t="s">
        <v>179</v>
      </c>
    </row>
    <row r="40" spans="1:23" ht="19.5" customHeight="1">
      <c r="A40" s="414" t="s">
        <v>944</v>
      </c>
      <c r="B40" s="415">
        <v>272</v>
      </c>
      <c r="C40" s="415">
        <v>62</v>
      </c>
      <c r="D40" s="415">
        <v>38</v>
      </c>
      <c r="E40" s="415">
        <v>16</v>
      </c>
      <c r="F40" s="415">
        <v>28</v>
      </c>
      <c r="G40" s="415">
        <v>67</v>
      </c>
      <c r="H40" s="415">
        <v>79</v>
      </c>
      <c r="I40" s="416">
        <f t="shared" ref="I40:I41" si="7">SUM(C40:F40)</f>
        <v>144</v>
      </c>
      <c r="J40" s="416">
        <f t="shared" ref="J40:J41" si="8">SUM(C40:H40)</f>
        <v>290</v>
      </c>
      <c r="K40" s="414" t="s">
        <v>181</v>
      </c>
      <c r="M40" s="417"/>
      <c r="N40" s="417"/>
      <c r="O40" s="414"/>
      <c r="P40" s="596"/>
      <c r="Q40" s="596"/>
      <c r="R40" s="596"/>
      <c r="S40" s="596"/>
      <c r="T40" s="596"/>
      <c r="U40" s="416">
        <f t="shared" si="2"/>
        <v>0</v>
      </c>
      <c r="V40" s="416">
        <f t="shared" si="3"/>
        <v>0</v>
      </c>
      <c r="W40" s="417" t="s">
        <v>179</v>
      </c>
    </row>
    <row r="41" spans="1:23" ht="19.5" customHeight="1">
      <c r="A41" s="414" t="s">
        <v>945</v>
      </c>
      <c r="B41" s="415">
        <v>286</v>
      </c>
      <c r="C41" s="415">
        <v>52</v>
      </c>
      <c r="D41" s="415">
        <v>70</v>
      </c>
      <c r="E41" s="415">
        <v>16</v>
      </c>
      <c r="F41" s="415">
        <v>24</v>
      </c>
      <c r="G41" s="415">
        <v>70</v>
      </c>
      <c r="H41" s="415">
        <v>60</v>
      </c>
      <c r="I41" s="416">
        <f t="shared" si="7"/>
        <v>162</v>
      </c>
      <c r="J41" s="416">
        <f t="shared" si="8"/>
        <v>292</v>
      </c>
      <c r="K41" s="414" t="s">
        <v>181</v>
      </c>
      <c r="M41" s="414"/>
      <c r="N41" s="414"/>
      <c r="O41" s="414"/>
      <c r="P41" s="414"/>
      <c r="Q41" s="414"/>
      <c r="R41" s="414"/>
      <c r="S41" s="414"/>
      <c r="T41" s="414"/>
      <c r="U41" s="416">
        <f t="shared" si="2"/>
        <v>0</v>
      </c>
      <c r="V41" s="416">
        <f t="shared" si="3"/>
        <v>0</v>
      </c>
      <c r="W41" s="414" t="s">
        <v>181</v>
      </c>
    </row>
    <row r="42" spans="1:23" ht="19.5" customHeight="1">
      <c r="L42" s="7"/>
    </row>
    <row r="43" spans="1:23" ht="19.5" customHeight="1">
      <c r="E43" s="622" t="s">
        <v>77</v>
      </c>
      <c r="F43" s="623"/>
      <c r="G43" s="494">
        <f>AVERAGE(G6:G41)</f>
        <v>70.638888888888886</v>
      </c>
      <c r="H43" s="494">
        <f>AVERAGE(H6:H41)</f>
        <v>75.944444444444443</v>
      </c>
      <c r="L43" s="7"/>
      <c r="Q43" s="622" t="s">
        <v>77</v>
      </c>
      <c r="R43" s="623"/>
      <c r="S43" s="494" t="e">
        <f>AVERAGE(#REF!)</f>
        <v>#REF!</v>
      </c>
      <c r="T43" s="494" t="e">
        <f>AVERAGE(#REF!)</f>
        <v>#REF!</v>
      </c>
    </row>
    <row r="44" spans="1:23" ht="19.5" customHeight="1">
      <c r="D44" s="5"/>
      <c r="E44" s="316"/>
      <c r="F44" s="424"/>
      <c r="G44" s="593"/>
      <c r="H44" s="593"/>
      <c r="I44" s="5"/>
      <c r="J44" s="5"/>
      <c r="K44" s="5"/>
      <c r="P44" s="5"/>
      <c r="Q44" s="316"/>
      <c r="R44" s="424"/>
      <c r="S44" s="593"/>
      <c r="T44" s="593"/>
      <c r="U44" s="5"/>
      <c r="V44" s="5"/>
      <c r="W44" s="5"/>
    </row>
    <row r="45" spans="1:23" ht="19.5" customHeight="1">
      <c r="A45" s="590" t="s">
        <v>80</v>
      </c>
      <c r="B45" s="590" t="s">
        <v>81</v>
      </c>
      <c r="C45" s="590" t="s">
        <v>82</v>
      </c>
      <c r="D45" s="590" t="s">
        <v>83</v>
      </c>
      <c r="E45" s="628" t="s">
        <v>84</v>
      </c>
      <c r="F45" s="628"/>
      <c r="G45" s="590" t="s">
        <v>85</v>
      </c>
      <c r="H45" s="590" t="s">
        <v>86</v>
      </c>
      <c r="I45" s="590" t="s">
        <v>87</v>
      </c>
      <c r="J45" s="590" t="s">
        <v>88</v>
      </c>
      <c r="K45" s="590" t="s">
        <v>89</v>
      </c>
      <c r="L45" s="7"/>
      <c r="M45" s="591" t="s">
        <v>80</v>
      </c>
      <c r="N45" s="591" t="s">
        <v>81</v>
      </c>
      <c r="O45" s="591" t="s">
        <v>82</v>
      </c>
      <c r="P45" s="591" t="s">
        <v>83</v>
      </c>
      <c r="Q45" s="629" t="s">
        <v>84</v>
      </c>
      <c r="R45" s="629"/>
      <c r="S45" s="591" t="s">
        <v>85</v>
      </c>
      <c r="T45" s="591" t="s">
        <v>86</v>
      </c>
      <c r="U45" s="591" t="s">
        <v>87</v>
      </c>
      <c r="V45" s="591" t="s">
        <v>88</v>
      </c>
      <c r="W45" s="591" t="s">
        <v>89</v>
      </c>
    </row>
    <row r="46" spans="1:23" ht="19.5" customHeight="1">
      <c r="A46" s="417" t="s">
        <v>946</v>
      </c>
      <c r="B46" s="418">
        <v>230</v>
      </c>
      <c r="C46" s="420">
        <v>86</v>
      </c>
      <c r="D46" s="420">
        <v>77</v>
      </c>
      <c r="E46" s="420">
        <v>8</v>
      </c>
      <c r="F46" s="420">
        <v>56</v>
      </c>
      <c r="G46" s="420">
        <v>85</v>
      </c>
      <c r="H46" s="420">
        <v>64</v>
      </c>
      <c r="I46" s="416">
        <f t="shared" ref="I46:I89" si="9">SUM(C46:F46)</f>
        <v>227</v>
      </c>
      <c r="J46" s="416">
        <f t="shared" ref="J46:J85" si="10">SUM(C46:H46)</f>
        <v>376</v>
      </c>
      <c r="K46" s="417" t="s">
        <v>947</v>
      </c>
      <c r="L46" s="7"/>
      <c r="M46" s="414"/>
      <c r="N46" s="414"/>
      <c r="O46" s="596"/>
      <c r="P46" s="596"/>
      <c r="Q46" s="596"/>
      <c r="R46" s="596"/>
      <c r="S46" s="596"/>
      <c r="T46" s="596"/>
      <c r="U46" s="416"/>
      <c r="V46" s="416"/>
      <c r="W46" s="417"/>
    </row>
    <row r="47" spans="1:23" ht="19.5" customHeight="1">
      <c r="A47" s="417" t="s">
        <v>948</v>
      </c>
      <c r="B47" s="422">
        <v>198</v>
      </c>
      <c r="C47" s="420">
        <v>83</v>
      </c>
      <c r="D47" s="420">
        <v>63</v>
      </c>
      <c r="E47" s="420">
        <v>16</v>
      </c>
      <c r="F47" s="420">
        <v>64</v>
      </c>
      <c r="G47" s="420">
        <v>85</v>
      </c>
      <c r="H47" s="420">
        <v>74</v>
      </c>
      <c r="I47" s="416">
        <f t="shared" si="9"/>
        <v>226</v>
      </c>
      <c r="J47" s="416">
        <f t="shared" si="10"/>
        <v>385</v>
      </c>
      <c r="K47" s="417" t="s">
        <v>947</v>
      </c>
      <c r="L47" s="7"/>
      <c r="M47" s="417"/>
      <c r="N47" s="417"/>
      <c r="O47" s="596"/>
      <c r="P47" s="596"/>
      <c r="Q47" s="596"/>
      <c r="R47" s="596"/>
      <c r="S47" s="596"/>
      <c r="T47" s="596"/>
      <c r="U47" s="416"/>
      <c r="V47" s="416"/>
      <c r="W47" s="417"/>
    </row>
    <row r="48" spans="1:23" ht="19.5" customHeight="1">
      <c r="A48" s="417" t="s">
        <v>949</v>
      </c>
      <c r="B48" s="422">
        <v>175</v>
      </c>
      <c r="C48" s="420">
        <v>89</v>
      </c>
      <c r="D48" s="420">
        <v>78</v>
      </c>
      <c r="E48" s="420">
        <v>12</v>
      </c>
      <c r="F48" s="420">
        <v>66</v>
      </c>
      <c r="G48" s="420">
        <v>69</v>
      </c>
      <c r="H48" s="420">
        <v>74</v>
      </c>
      <c r="I48" s="416">
        <f t="shared" si="9"/>
        <v>245</v>
      </c>
      <c r="J48" s="416">
        <f t="shared" si="10"/>
        <v>388</v>
      </c>
      <c r="K48" s="417" t="s">
        <v>947</v>
      </c>
      <c r="L48" s="7"/>
      <c r="M48" s="417"/>
      <c r="N48" s="600"/>
      <c r="O48" s="596"/>
      <c r="P48" s="596"/>
      <c r="Q48" s="596"/>
      <c r="R48" s="596"/>
      <c r="S48" s="596"/>
      <c r="T48" s="596"/>
      <c r="U48" s="416"/>
      <c r="V48" s="416"/>
      <c r="W48" s="417"/>
    </row>
    <row r="49" spans="1:23" ht="19.5" customHeight="1">
      <c r="A49" s="417" t="s">
        <v>950</v>
      </c>
      <c r="B49" s="422">
        <v>212</v>
      </c>
      <c r="C49" s="420">
        <v>74</v>
      </c>
      <c r="D49" s="420">
        <v>65</v>
      </c>
      <c r="E49" s="420">
        <v>12</v>
      </c>
      <c r="F49" s="420">
        <v>36</v>
      </c>
      <c r="G49" s="420">
        <v>64</v>
      </c>
      <c r="H49" s="420">
        <v>65</v>
      </c>
      <c r="I49" s="416">
        <f t="shared" si="9"/>
        <v>187</v>
      </c>
      <c r="J49" s="416">
        <f t="shared" si="10"/>
        <v>316</v>
      </c>
      <c r="K49" s="417" t="s">
        <v>947</v>
      </c>
      <c r="L49" s="7"/>
      <c r="M49" s="417"/>
      <c r="N49" s="600"/>
      <c r="O49" s="596"/>
      <c r="P49" s="596"/>
      <c r="Q49" s="596"/>
      <c r="R49" s="596"/>
      <c r="S49" s="596"/>
      <c r="T49" s="596"/>
      <c r="U49" s="416"/>
      <c r="V49" s="416"/>
      <c r="W49" s="417"/>
    </row>
    <row r="50" spans="1:23" ht="19.5" customHeight="1">
      <c r="A50" s="417" t="s">
        <v>951</v>
      </c>
      <c r="B50" s="422">
        <v>240</v>
      </c>
      <c r="C50" s="420">
        <v>68</v>
      </c>
      <c r="D50" s="420">
        <v>66</v>
      </c>
      <c r="E50" s="420">
        <v>20</v>
      </c>
      <c r="F50" s="420">
        <v>80</v>
      </c>
      <c r="G50" s="420">
        <v>49</v>
      </c>
      <c r="H50" s="420">
        <v>67</v>
      </c>
      <c r="I50" s="416">
        <f t="shared" si="9"/>
        <v>234</v>
      </c>
      <c r="J50" s="416">
        <f t="shared" si="10"/>
        <v>350</v>
      </c>
      <c r="K50" s="417" t="s">
        <v>183</v>
      </c>
      <c r="L50" s="7"/>
      <c r="M50" s="417"/>
      <c r="N50" s="600"/>
      <c r="O50" s="596"/>
      <c r="P50" s="596"/>
      <c r="Q50" s="596"/>
      <c r="R50" s="596"/>
      <c r="S50" s="596"/>
      <c r="T50" s="596"/>
      <c r="U50" s="416"/>
      <c r="V50" s="416"/>
      <c r="W50" s="417"/>
    </row>
    <row r="51" spans="1:23" ht="19.5" customHeight="1">
      <c r="A51" s="417" t="s">
        <v>952</v>
      </c>
      <c r="B51" s="422">
        <v>272</v>
      </c>
      <c r="C51" s="420">
        <v>97</v>
      </c>
      <c r="D51" s="420">
        <v>77</v>
      </c>
      <c r="E51" s="420">
        <v>20</v>
      </c>
      <c r="F51" s="420">
        <v>76</v>
      </c>
      <c r="G51" s="420">
        <v>78</v>
      </c>
      <c r="H51" s="420">
        <v>68</v>
      </c>
      <c r="I51" s="416">
        <f t="shared" si="9"/>
        <v>270</v>
      </c>
      <c r="J51" s="416">
        <f t="shared" si="10"/>
        <v>416</v>
      </c>
      <c r="K51" s="417" t="s">
        <v>183</v>
      </c>
      <c r="L51" s="7"/>
      <c r="M51" s="417"/>
      <c r="N51" s="600"/>
      <c r="O51" s="596"/>
      <c r="P51" s="596"/>
      <c r="Q51" s="596"/>
      <c r="R51" s="596"/>
      <c r="S51" s="596"/>
      <c r="T51" s="596"/>
      <c r="U51" s="416"/>
      <c r="V51" s="416"/>
      <c r="W51" s="417"/>
    </row>
    <row r="52" spans="1:23" ht="19.5" customHeight="1">
      <c r="A52" s="417" t="s">
        <v>953</v>
      </c>
      <c r="B52" s="422">
        <v>193</v>
      </c>
      <c r="C52" s="420">
        <v>83</v>
      </c>
      <c r="D52" s="420">
        <v>62</v>
      </c>
      <c r="E52" s="420">
        <v>16</v>
      </c>
      <c r="F52" s="420">
        <v>70</v>
      </c>
      <c r="G52" s="420">
        <v>59</v>
      </c>
      <c r="H52" s="420">
        <v>59</v>
      </c>
      <c r="I52" s="416">
        <f t="shared" si="9"/>
        <v>231</v>
      </c>
      <c r="J52" s="416">
        <f t="shared" si="10"/>
        <v>349</v>
      </c>
      <c r="K52" s="417" t="s">
        <v>954</v>
      </c>
      <c r="L52" s="7"/>
      <c r="M52" s="417"/>
      <c r="N52" s="600"/>
      <c r="O52" s="596"/>
      <c r="P52" s="596"/>
      <c r="Q52" s="596"/>
      <c r="R52" s="596"/>
      <c r="S52" s="596"/>
      <c r="T52" s="596"/>
      <c r="U52" s="416"/>
      <c r="V52" s="416"/>
      <c r="W52" s="417"/>
    </row>
    <row r="53" spans="1:23" ht="19.5" customHeight="1">
      <c r="A53" s="417" t="s">
        <v>955</v>
      </c>
      <c r="B53" s="422">
        <v>198</v>
      </c>
      <c r="C53" s="420">
        <v>91</v>
      </c>
      <c r="D53" s="420">
        <v>53</v>
      </c>
      <c r="E53" s="420">
        <v>12</v>
      </c>
      <c r="F53" s="420">
        <v>47</v>
      </c>
      <c r="G53" s="420">
        <v>72</v>
      </c>
      <c r="H53" s="420">
        <v>61</v>
      </c>
      <c r="I53" s="416">
        <f t="shared" si="9"/>
        <v>203</v>
      </c>
      <c r="J53" s="416">
        <f t="shared" si="10"/>
        <v>336</v>
      </c>
      <c r="K53" s="417" t="s">
        <v>954</v>
      </c>
      <c r="L53" s="7"/>
      <c r="M53" s="417"/>
      <c r="N53" s="600"/>
      <c r="O53" s="596"/>
      <c r="P53" s="596"/>
      <c r="Q53" s="596"/>
      <c r="R53" s="596"/>
      <c r="S53" s="596"/>
      <c r="T53" s="596"/>
      <c r="U53" s="416"/>
      <c r="V53" s="416"/>
      <c r="W53" s="417"/>
    </row>
    <row r="54" spans="1:23" ht="19.5" customHeight="1">
      <c r="A54" s="417" t="s">
        <v>956</v>
      </c>
      <c r="B54" s="422">
        <v>226</v>
      </c>
      <c r="C54" s="420">
        <v>75</v>
      </c>
      <c r="D54" s="420">
        <v>56</v>
      </c>
      <c r="E54" s="420">
        <v>19</v>
      </c>
      <c r="F54" s="420">
        <v>44</v>
      </c>
      <c r="G54" s="420">
        <v>49</v>
      </c>
      <c r="H54" s="420">
        <v>71</v>
      </c>
      <c r="I54" s="416">
        <f t="shared" si="9"/>
        <v>194</v>
      </c>
      <c r="J54" s="416">
        <f t="shared" si="10"/>
        <v>314</v>
      </c>
      <c r="K54" s="417" t="s">
        <v>954</v>
      </c>
      <c r="L54" s="7"/>
      <c r="M54" s="417"/>
      <c r="N54" s="600"/>
      <c r="O54" s="596"/>
      <c r="P54" s="596"/>
      <c r="Q54" s="596"/>
      <c r="R54" s="596"/>
      <c r="S54" s="596"/>
      <c r="T54" s="596"/>
      <c r="U54" s="416"/>
      <c r="V54" s="416"/>
      <c r="W54" s="417"/>
    </row>
    <row r="55" spans="1:23" ht="19.5" customHeight="1">
      <c r="A55" s="417" t="s">
        <v>957</v>
      </c>
      <c r="B55" s="422">
        <v>230</v>
      </c>
      <c r="C55" s="420">
        <v>91</v>
      </c>
      <c r="D55" s="420">
        <v>65</v>
      </c>
      <c r="E55" s="420">
        <v>16</v>
      </c>
      <c r="F55" s="420">
        <v>74</v>
      </c>
      <c r="G55" s="420">
        <v>75</v>
      </c>
      <c r="H55" s="420">
        <v>60</v>
      </c>
      <c r="I55" s="416">
        <f t="shared" si="9"/>
        <v>246</v>
      </c>
      <c r="J55" s="416">
        <f t="shared" si="10"/>
        <v>381</v>
      </c>
      <c r="K55" s="417" t="s">
        <v>954</v>
      </c>
      <c r="L55" s="7"/>
      <c r="M55" s="417"/>
      <c r="N55" s="600"/>
      <c r="O55" s="596"/>
      <c r="P55" s="596"/>
      <c r="Q55" s="596"/>
      <c r="R55" s="596"/>
      <c r="S55" s="596"/>
      <c r="T55" s="596"/>
      <c r="U55" s="416"/>
      <c r="V55" s="416"/>
      <c r="W55" s="417"/>
    </row>
    <row r="56" spans="1:23" ht="19.5" customHeight="1">
      <c r="A56" s="417" t="s">
        <v>958</v>
      </c>
      <c r="B56" s="422">
        <v>230</v>
      </c>
      <c r="C56" s="420">
        <v>91</v>
      </c>
      <c r="D56" s="420">
        <v>78</v>
      </c>
      <c r="E56" s="420">
        <v>20</v>
      </c>
      <c r="F56" s="420">
        <v>80</v>
      </c>
      <c r="G56" s="420">
        <v>84</v>
      </c>
      <c r="H56" s="420">
        <v>50</v>
      </c>
      <c r="I56" s="416">
        <f t="shared" si="9"/>
        <v>269</v>
      </c>
      <c r="J56" s="416">
        <f t="shared" si="10"/>
        <v>403</v>
      </c>
      <c r="K56" s="417" t="s">
        <v>189</v>
      </c>
      <c r="L56" s="7"/>
      <c r="M56" s="417"/>
      <c r="N56" s="600"/>
      <c r="O56" s="596"/>
      <c r="P56" s="596"/>
      <c r="Q56" s="596"/>
      <c r="R56" s="596"/>
      <c r="S56" s="596"/>
      <c r="T56" s="596"/>
      <c r="U56" s="416"/>
      <c r="V56" s="416"/>
      <c r="W56" s="417"/>
    </row>
    <row r="57" spans="1:23" ht="19.5" customHeight="1">
      <c r="A57" s="417" t="s">
        <v>959</v>
      </c>
      <c r="B57" s="422">
        <v>244</v>
      </c>
      <c r="C57" s="420">
        <v>79</v>
      </c>
      <c r="D57" s="420">
        <v>51</v>
      </c>
      <c r="E57" s="420">
        <v>16</v>
      </c>
      <c r="F57" s="420">
        <v>72</v>
      </c>
      <c r="G57" s="420">
        <v>40</v>
      </c>
      <c r="H57" s="420">
        <v>48</v>
      </c>
      <c r="I57" s="416">
        <f t="shared" si="9"/>
        <v>218</v>
      </c>
      <c r="J57" s="416">
        <f t="shared" si="10"/>
        <v>306</v>
      </c>
      <c r="K57" s="417" t="s">
        <v>189</v>
      </c>
      <c r="L57" s="7"/>
      <c r="M57" s="417"/>
      <c r="N57" s="600"/>
      <c r="O57" s="596"/>
      <c r="P57" s="596"/>
      <c r="Q57" s="596"/>
      <c r="R57" s="596"/>
      <c r="S57" s="596"/>
      <c r="T57" s="596"/>
      <c r="U57" s="416"/>
      <c r="V57" s="416"/>
      <c r="W57" s="417"/>
    </row>
    <row r="58" spans="1:23" ht="19.5" customHeight="1">
      <c r="A58" s="417" t="s">
        <v>960</v>
      </c>
      <c r="B58" s="422">
        <v>230</v>
      </c>
      <c r="C58" s="420">
        <v>92</v>
      </c>
      <c r="D58" s="420">
        <v>63</v>
      </c>
      <c r="E58" s="420">
        <v>16</v>
      </c>
      <c r="F58" s="420">
        <v>75</v>
      </c>
      <c r="G58" s="420">
        <v>79</v>
      </c>
      <c r="H58" s="420">
        <v>72</v>
      </c>
      <c r="I58" s="416">
        <f t="shared" si="9"/>
        <v>246</v>
      </c>
      <c r="J58" s="416">
        <f t="shared" si="10"/>
        <v>397</v>
      </c>
      <c r="K58" s="417" t="s">
        <v>961</v>
      </c>
      <c r="L58" s="7"/>
      <c r="M58" s="417"/>
      <c r="N58" s="600"/>
      <c r="O58" s="596"/>
      <c r="P58" s="596"/>
      <c r="Q58" s="596"/>
      <c r="R58" s="596"/>
      <c r="S58" s="596"/>
      <c r="T58" s="596"/>
      <c r="U58" s="416"/>
      <c r="V58" s="416"/>
      <c r="W58" s="417"/>
    </row>
    <row r="59" spans="1:23" ht="19.5" customHeight="1">
      <c r="A59" s="417" t="s">
        <v>962</v>
      </c>
      <c r="B59" s="422">
        <v>263</v>
      </c>
      <c r="C59" s="420">
        <v>88</v>
      </c>
      <c r="D59" s="420">
        <v>83</v>
      </c>
      <c r="E59" s="420">
        <v>16</v>
      </c>
      <c r="F59" s="420">
        <v>76</v>
      </c>
      <c r="G59" s="420">
        <v>80</v>
      </c>
      <c r="H59" s="420">
        <v>84</v>
      </c>
      <c r="I59" s="416">
        <f t="shared" si="9"/>
        <v>263</v>
      </c>
      <c r="J59" s="416">
        <f t="shared" si="10"/>
        <v>427</v>
      </c>
      <c r="K59" s="417" t="s">
        <v>963</v>
      </c>
      <c r="L59" s="7"/>
      <c r="M59" s="417"/>
      <c r="N59" s="600"/>
      <c r="O59" s="596"/>
      <c r="P59" s="596"/>
      <c r="Q59" s="596"/>
      <c r="R59" s="596"/>
      <c r="S59" s="596"/>
      <c r="T59" s="596"/>
      <c r="U59" s="416"/>
      <c r="V59" s="416"/>
      <c r="W59" s="417"/>
    </row>
    <row r="60" spans="1:23" ht="19.5" customHeight="1">
      <c r="A60" s="417" t="s">
        <v>964</v>
      </c>
      <c r="B60" s="422">
        <v>207</v>
      </c>
      <c r="C60" s="420">
        <v>85</v>
      </c>
      <c r="D60" s="420">
        <v>75</v>
      </c>
      <c r="E60" s="420">
        <v>16</v>
      </c>
      <c r="F60" s="420">
        <v>66</v>
      </c>
      <c r="G60" s="420">
        <v>52</v>
      </c>
      <c r="H60" s="420">
        <v>62</v>
      </c>
      <c r="I60" s="416">
        <f t="shared" si="9"/>
        <v>242</v>
      </c>
      <c r="J60" s="416">
        <f t="shared" si="10"/>
        <v>356</v>
      </c>
      <c r="K60" s="417" t="s">
        <v>965</v>
      </c>
      <c r="L60" s="7"/>
      <c r="M60" s="417"/>
      <c r="N60" s="600"/>
      <c r="O60" s="596"/>
      <c r="P60" s="596"/>
      <c r="Q60" s="596"/>
      <c r="R60" s="596"/>
      <c r="S60" s="596"/>
      <c r="T60" s="596"/>
      <c r="U60" s="416"/>
      <c r="V60" s="416"/>
      <c r="W60" s="417"/>
    </row>
    <row r="61" spans="1:23" ht="19.5" customHeight="1">
      <c r="A61" s="417" t="s">
        <v>966</v>
      </c>
      <c r="B61" s="422">
        <v>184</v>
      </c>
      <c r="C61" s="420">
        <v>76</v>
      </c>
      <c r="D61" s="420">
        <v>56</v>
      </c>
      <c r="E61" s="420">
        <v>16</v>
      </c>
      <c r="F61" s="420">
        <v>74</v>
      </c>
      <c r="G61" s="420">
        <v>60</v>
      </c>
      <c r="H61" s="420">
        <v>70</v>
      </c>
      <c r="I61" s="416">
        <f t="shared" si="9"/>
        <v>222</v>
      </c>
      <c r="J61" s="416">
        <f t="shared" si="10"/>
        <v>352</v>
      </c>
      <c r="K61" s="417" t="s">
        <v>965</v>
      </c>
      <c r="L61" s="7"/>
      <c r="M61" s="417"/>
      <c r="N61" s="600"/>
      <c r="O61" s="596"/>
      <c r="P61" s="596"/>
      <c r="Q61" s="596"/>
      <c r="R61" s="596"/>
      <c r="S61" s="596"/>
      <c r="T61" s="596"/>
      <c r="U61" s="416"/>
      <c r="V61" s="416"/>
      <c r="W61" s="417"/>
    </row>
    <row r="62" spans="1:23" ht="19.5" customHeight="1">
      <c r="A62" s="417" t="s">
        <v>967</v>
      </c>
      <c r="B62" s="422">
        <v>244</v>
      </c>
      <c r="C62" s="420">
        <v>77</v>
      </c>
      <c r="D62" s="420">
        <v>55</v>
      </c>
      <c r="E62" s="420">
        <v>16</v>
      </c>
      <c r="F62" s="420">
        <v>48</v>
      </c>
      <c r="G62" s="420">
        <v>90</v>
      </c>
      <c r="H62" s="420">
        <v>70</v>
      </c>
      <c r="I62" s="416">
        <f t="shared" si="9"/>
        <v>196</v>
      </c>
      <c r="J62" s="416">
        <f t="shared" si="10"/>
        <v>356</v>
      </c>
      <c r="K62" s="417" t="s">
        <v>965</v>
      </c>
      <c r="L62" s="7"/>
      <c r="M62" s="417"/>
      <c r="N62" s="600"/>
      <c r="O62" s="596"/>
      <c r="P62" s="596"/>
      <c r="Q62" s="596"/>
      <c r="R62" s="596"/>
      <c r="S62" s="596"/>
      <c r="T62" s="596"/>
      <c r="U62" s="416"/>
      <c r="V62" s="416"/>
      <c r="W62" s="417"/>
    </row>
    <row r="63" spans="1:23" ht="19.5" customHeight="1">
      <c r="A63" s="417" t="s">
        <v>968</v>
      </c>
      <c r="B63" s="422">
        <v>221</v>
      </c>
      <c r="C63" s="420">
        <v>94</v>
      </c>
      <c r="D63" s="420">
        <v>70</v>
      </c>
      <c r="E63" s="420">
        <v>16</v>
      </c>
      <c r="F63" s="420">
        <v>70</v>
      </c>
      <c r="G63" s="420">
        <v>87</v>
      </c>
      <c r="H63" s="420">
        <v>78</v>
      </c>
      <c r="I63" s="416">
        <f t="shared" si="9"/>
        <v>250</v>
      </c>
      <c r="J63" s="416">
        <f t="shared" si="10"/>
        <v>415</v>
      </c>
      <c r="K63" s="417" t="s">
        <v>969</v>
      </c>
      <c r="L63" s="7"/>
      <c r="M63" s="417"/>
      <c r="N63" s="600"/>
      <c r="O63" s="596"/>
      <c r="P63" s="596"/>
      <c r="Q63" s="596"/>
      <c r="R63" s="596"/>
      <c r="S63" s="596"/>
      <c r="T63" s="596"/>
      <c r="U63" s="416"/>
      <c r="V63" s="416"/>
      <c r="W63" s="417"/>
    </row>
    <row r="64" spans="1:23" ht="19.5" customHeight="1">
      <c r="A64" s="417" t="s">
        <v>970</v>
      </c>
      <c r="B64" s="422">
        <v>226</v>
      </c>
      <c r="C64" s="420">
        <v>82</v>
      </c>
      <c r="D64" s="420">
        <v>46</v>
      </c>
      <c r="E64" s="420">
        <v>16</v>
      </c>
      <c r="F64" s="420">
        <v>62</v>
      </c>
      <c r="G64" s="420">
        <v>60</v>
      </c>
      <c r="H64" s="420">
        <v>74</v>
      </c>
      <c r="I64" s="416">
        <f t="shared" si="9"/>
        <v>206</v>
      </c>
      <c r="J64" s="416">
        <f t="shared" si="10"/>
        <v>340</v>
      </c>
      <c r="K64" s="417" t="s">
        <v>971</v>
      </c>
      <c r="L64" s="7"/>
      <c r="M64" s="417"/>
      <c r="N64" s="600"/>
      <c r="O64" s="596"/>
      <c r="P64" s="596"/>
      <c r="Q64" s="596"/>
      <c r="R64" s="596"/>
      <c r="S64" s="596"/>
      <c r="T64" s="596"/>
      <c r="U64" s="416"/>
      <c r="V64" s="416"/>
      <c r="W64" s="417"/>
    </row>
    <row r="65" spans="1:23" ht="19.5" customHeight="1">
      <c r="A65" s="417" t="s">
        <v>972</v>
      </c>
      <c r="B65" s="422">
        <v>180</v>
      </c>
      <c r="C65" s="420">
        <v>88</v>
      </c>
      <c r="D65" s="420">
        <v>35</v>
      </c>
      <c r="E65" s="420">
        <v>16</v>
      </c>
      <c r="F65" s="420">
        <v>40</v>
      </c>
      <c r="G65" s="420">
        <v>77</v>
      </c>
      <c r="H65" s="420">
        <v>40</v>
      </c>
      <c r="I65" s="416">
        <f t="shared" si="9"/>
        <v>179</v>
      </c>
      <c r="J65" s="416">
        <f t="shared" si="10"/>
        <v>296</v>
      </c>
      <c r="K65" s="417" t="s">
        <v>215</v>
      </c>
      <c r="L65" s="7"/>
      <c r="M65" s="417"/>
      <c r="N65" s="600"/>
      <c r="O65" s="596"/>
      <c r="P65" s="596"/>
      <c r="Q65" s="596"/>
      <c r="R65" s="596"/>
      <c r="S65" s="596"/>
      <c r="T65" s="596"/>
      <c r="U65" s="416"/>
      <c r="V65" s="416"/>
      <c r="W65" s="417"/>
    </row>
    <row r="66" spans="1:23" ht="19.5" customHeight="1">
      <c r="A66" s="417" t="s">
        <v>973</v>
      </c>
      <c r="B66" s="422">
        <v>230</v>
      </c>
      <c r="C66" s="420">
        <v>73</v>
      </c>
      <c r="D66" s="420">
        <v>66</v>
      </c>
      <c r="E66" s="420">
        <v>16</v>
      </c>
      <c r="F66" s="420">
        <v>48</v>
      </c>
      <c r="G66" s="420">
        <v>52</v>
      </c>
      <c r="H66" s="420">
        <v>50</v>
      </c>
      <c r="I66" s="416">
        <f t="shared" si="9"/>
        <v>203</v>
      </c>
      <c r="J66" s="416">
        <f t="shared" si="10"/>
        <v>305</v>
      </c>
      <c r="K66" s="417" t="s">
        <v>974</v>
      </c>
      <c r="L66" s="7"/>
      <c r="M66" s="417"/>
      <c r="N66" s="600"/>
      <c r="O66" s="596"/>
      <c r="P66" s="596"/>
      <c r="Q66" s="596"/>
      <c r="R66" s="596"/>
      <c r="S66" s="596"/>
      <c r="T66" s="596"/>
      <c r="U66" s="416"/>
      <c r="V66" s="416"/>
      <c r="W66" s="417"/>
    </row>
    <row r="67" spans="1:23" ht="19.5" customHeight="1">
      <c r="A67" s="417" t="s">
        <v>975</v>
      </c>
      <c r="B67" s="422">
        <v>184</v>
      </c>
      <c r="C67" s="420">
        <v>52</v>
      </c>
      <c r="D67" s="420">
        <v>57</v>
      </c>
      <c r="E67" s="420">
        <v>12</v>
      </c>
      <c r="F67" s="420">
        <v>40</v>
      </c>
      <c r="G67" s="420">
        <v>66</v>
      </c>
      <c r="H67" s="420">
        <v>56</v>
      </c>
      <c r="I67" s="416">
        <f t="shared" si="9"/>
        <v>161</v>
      </c>
      <c r="J67" s="416">
        <f t="shared" si="10"/>
        <v>283</v>
      </c>
      <c r="K67" s="417" t="s">
        <v>976</v>
      </c>
      <c r="L67" s="7"/>
      <c r="M67" s="417"/>
      <c r="N67" s="600"/>
      <c r="O67" s="596"/>
      <c r="P67" s="596"/>
      <c r="Q67" s="596"/>
      <c r="R67" s="596"/>
      <c r="S67" s="596"/>
      <c r="T67" s="596"/>
      <c r="U67" s="416"/>
      <c r="V67" s="416"/>
      <c r="W67" s="417"/>
    </row>
    <row r="68" spans="1:23" ht="19.5" customHeight="1">
      <c r="A68" s="417" t="s">
        <v>977</v>
      </c>
      <c r="B68" s="422">
        <v>193</v>
      </c>
      <c r="C68" s="420">
        <v>66</v>
      </c>
      <c r="D68" s="420">
        <v>71</v>
      </c>
      <c r="E68" s="420">
        <v>20</v>
      </c>
      <c r="F68" s="420">
        <v>70</v>
      </c>
      <c r="G68" s="420">
        <v>60</v>
      </c>
      <c r="H68" s="420">
        <v>68</v>
      </c>
      <c r="I68" s="416">
        <f t="shared" si="9"/>
        <v>227</v>
      </c>
      <c r="J68" s="416">
        <f t="shared" si="10"/>
        <v>355</v>
      </c>
      <c r="K68" s="417" t="s">
        <v>976</v>
      </c>
      <c r="L68" s="7"/>
      <c r="M68" s="417"/>
      <c r="N68" s="600"/>
      <c r="O68" s="596"/>
      <c r="P68" s="596"/>
      <c r="Q68" s="596"/>
      <c r="R68" s="596"/>
      <c r="S68" s="596"/>
      <c r="T68" s="596"/>
      <c r="U68" s="416"/>
      <c r="V68" s="416"/>
      <c r="W68" s="417"/>
    </row>
    <row r="69" spans="1:23" ht="19.5" customHeight="1">
      <c r="A69" s="417" t="s">
        <v>978</v>
      </c>
      <c r="B69" s="422">
        <v>226</v>
      </c>
      <c r="C69" s="420">
        <v>84</v>
      </c>
      <c r="D69" s="420">
        <v>43</v>
      </c>
      <c r="E69" s="420">
        <v>16</v>
      </c>
      <c r="F69" s="420">
        <v>36</v>
      </c>
      <c r="G69" s="420">
        <v>51</v>
      </c>
      <c r="H69" s="420">
        <v>56</v>
      </c>
      <c r="I69" s="416">
        <f t="shared" si="9"/>
        <v>179</v>
      </c>
      <c r="J69" s="416">
        <f t="shared" si="10"/>
        <v>286</v>
      </c>
      <c r="K69" s="417" t="s">
        <v>976</v>
      </c>
      <c r="L69" s="7"/>
      <c r="M69" s="417"/>
      <c r="N69" s="600"/>
      <c r="O69" s="596"/>
      <c r="P69" s="596"/>
      <c r="Q69" s="596"/>
      <c r="R69" s="596"/>
      <c r="S69" s="596"/>
      <c r="T69" s="596"/>
      <c r="U69" s="416"/>
      <c r="V69" s="416"/>
      <c r="W69" s="417"/>
    </row>
    <row r="70" spans="1:23" ht="19.5" customHeight="1">
      <c r="A70" s="417" t="s">
        <v>979</v>
      </c>
      <c r="B70" s="422">
        <v>212</v>
      </c>
      <c r="C70" s="420">
        <v>73</v>
      </c>
      <c r="D70" s="420">
        <v>58</v>
      </c>
      <c r="E70" s="420">
        <v>16</v>
      </c>
      <c r="F70" s="420">
        <v>50</v>
      </c>
      <c r="G70" s="420">
        <v>44</v>
      </c>
      <c r="H70" s="420">
        <v>37</v>
      </c>
      <c r="I70" s="416">
        <f t="shared" si="9"/>
        <v>197</v>
      </c>
      <c r="J70" s="416">
        <f t="shared" si="10"/>
        <v>278</v>
      </c>
      <c r="K70" s="417" t="s">
        <v>976</v>
      </c>
      <c r="L70" s="7"/>
      <c r="M70" s="417"/>
      <c r="N70" s="600"/>
      <c r="O70" s="596"/>
      <c r="P70" s="596"/>
      <c r="Q70" s="596"/>
      <c r="R70" s="596"/>
      <c r="S70" s="596"/>
      <c r="T70" s="596"/>
      <c r="U70" s="416"/>
      <c r="V70" s="416"/>
      <c r="W70" s="417"/>
    </row>
    <row r="71" spans="1:23" ht="19.5" customHeight="1">
      <c r="A71" s="417" t="s">
        <v>980</v>
      </c>
      <c r="B71" s="422">
        <v>175</v>
      </c>
      <c r="C71" s="420">
        <v>80</v>
      </c>
      <c r="D71" s="420">
        <v>64</v>
      </c>
      <c r="E71" s="420">
        <v>20</v>
      </c>
      <c r="F71" s="420">
        <v>71</v>
      </c>
      <c r="G71" s="420">
        <v>67</v>
      </c>
      <c r="H71" s="420">
        <v>45</v>
      </c>
      <c r="I71" s="416">
        <f t="shared" si="9"/>
        <v>235</v>
      </c>
      <c r="J71" s="416">
        <f t="shared" si="10"/>
        <v>347</v>
      </c>
      <c r="K71" s="417" t="s">
        <v>976</v>
      </c>
      <c r="L71" s="7"/>
      <c r="M71" s="417"/>
      <c r="N71" s="600"/>
      <c r="O71" s="596"/>
      <c r="P71" s="596"/>
      <c r="Q71" s="596"/>
      <c r="R71" s="596"/>
      <c r="S71" s="596"/>
      <c r="T71" s="596"/>
      <c r="U71" s="416"/>
      <c r="V71" s="416"/>
      <c r="W71" s="417"/>
    </row>
    <row r="72" spans="1:23" ht="19.5" customHeight="1">
      <c r="A72" s="417" t="s">
        <v>981</v>
      </c>
      <c r="B72" s="422">
        <v>198</v>
      </c>
      <c r="C72" s="420">
        <v>59</v>
      </c>
      <c r="D72" s="420">
        <v>84</v>
      </c>
      <c r="E72" s="420">
        <v>16</v>
      </c>
      <c r="F72" s="420">
        <v>28</v>
      </c>
      <c r="G72" s="420">
        <v>55</v>
      </c>
      <c r="H72" s="420">
        <v>71</v>
      </c>
      <c r="I72" s="416">
        <f t="shared" si="9"/>
        <v>187</v>
      </c>
      <c r="J72" s="416">
        <f t="shared" si="10"/>
        <v>313</v>
      </c>
      <c r="K72" s="417" t="s">
        <v>976</v>
      </c>
      <c r="L72" s="7"/>
      <c r="M72" s="417"/>
      <c r="N72" s="600"/>
      <c r="O72" s="596"/>
      <c r="P72" s="596"/>
      <c r="Q72" s="596"/>
      <c r="R72" s="596"/>
      <c r="S72" s="596"/>
      <c r="T72" s="596"/>
      <c r="U72" s="416"/>
      <c r="V72" s="416"/>
      <c r="W72" s="417"/>
    </row>
    <row r="73" spans="1:23" ht="19.5" customHeight="1">
      <c r="A73" s="417" t="s">
        <v>982</v>
      </c>
      <c r="B73" s="422">
        <v>230</v>
      </c>
      <c r="C73" s="420">
        <v>74</v>
      </c>
      <c r="D73" s="420">
        <v>50</v>
      </c>
      <c r="E73" s="420">
        <v>16</v>
      </c>
      <c r="F73" s="420">
        <v>60</v>
      </c>
      <c r="G73" s="420">
        <v>65</v>
      </c>
      <c r="H73" s="420">
        <v>57</v>
      </c>
      <c r="I73" s="416">
        <f t="shared" si="9"/>
        <v>200</v>
      </c>
      <c r="J73" s="416">
        <f t="shared" si="10"/>
        <v>322</v>
      </c>
      <c r="K73" s="417" t="s">
        <v>976</v>
      </c>
      <c r="L73" s="7"/>
      <c r="M73" s="417"/>
      <c r="N73" s="600"/>
      <c r="O73" s="596"/>
      <c r="P73" s="596"/>
      <c r="Q73" s="596"/>
      <c r="R73" s="596"/>
      <c r="S73" s="596"/>
      <c r="T73" s="596"/>
      <c r="U73" s="416"/>
      <c r="V73" s="416"/>
      <c r="W73" s="417"/>
    </row>
    <row r="74" spans="1:23" ht="19.5" customHeight="1">
      <c r="A74" s="417" t="s">
        <v>983</v>
      </c>
      <c r="B74" s="422">
        <v>230</v>
      </c>
      <c r="C74" s="420">
        <v>94</v>
      </c>
      <c r="D74" s="420">
        <v>68</v>
      </c>
      <c r="E74" s="420">
        <v>16</v>
      </c>
      <c r="F74" s="420">
        <v>36</v>
      </c>
      <c r="G74" s="420">
        <v>78</v>
      </c>
      <c r="H74" s="420">
        <v>58</v>
      </c>
      <c r="I74" s="416">
        <f t="shared" si="9"/>
        <v>214</v>
      </c>
      <c r="J74" s="416">
        <f t="shared" si="10"/>
        <v>350</v>
      </c>
      <c r="K74" s="417" t="s">
        <v>976</v>
      </c>
      <c r="L74" s="7"/>
      <c r="M74" s="417"/>
      <c r="N74" s="600"/>
      <c r="O74" s="596"/>
      <c r="P74" s="596"/>
      <c r="Q74" s="596"/>
      <c r="R74" s="596"/>
      <c r="S74" s="596"/>
      <c r="T74" s="596"/>
      <c r="U74" s="416"/>
      <c r="V74" s="416"/>
      <c r="W74" s="417"/>
    </row>
    <row r="75" spans="1:23" ht="19.5" customHeight="1">
      <c r="A75" s="417" t="s">
        <v>984</v>
      </c>
      <c r="B75" s="422">
        <v>189</v>
      </c>
      <c r="C75" s="420">
        <v>68</v>
      </c>
      <c r="D75" s="420">
        <v>59</v>
      </c>
      <c r="E75" s="420">
        <v>4</v>
      </c>
      <c r="F75" s="420">
        <v>44</v>
      </c>
      <c r="G75" s="420">
        <v>50</v>
      </c>
      <c r="H75" s="420">
        <v>68</v>
      </c>
      <c r="I75" s="416">
        <f t="shared" si="9"/>
        <v>175</v>
      </c>
      <c r="J75" s="416">
        <f t="shared" si="10"/>
        <v>293</v>
      </c>
      <c r="K75" s="417" t="s">
        <v>976</v>
      </c>
      <c r="L75" s="7"/>
      <c r="M75" s="417"/>
      <c r="N75" s="600"/>
      <c r="O75" s="596"/>
      <c r="P75" s="596"/>
      <c r="Q75" s="596"/>
      <c r="R75" s="596"/>
      <c r="S75" s="596"/>
      <c r="T75" s="596"/>
      <c r="U75" s="416"/>
      <c r="V75" s="416"/>
      <c r="W75" s="417"/>
    </row>
    <row r="76" spans="1:23" ht="19.5" customHeight="1">
      <c r="A76" s="417" t="s">
        <v>985</v>
      </c>
      <c r="B76" s="422">
        <v>230</v>
      </c>
      <c r="C76" s="420">
        <v>83</v>
      </c>
      <c r="D76" s="420">
        <v>73</v>
      </c>
      <c r="E76" s="420">
        <v>12</v>
      </c>
      <c r="F76" s="420">
        <v>8</v>
      </c>
      <c r="G76" s="420">
        <v>52</v>
      </c>
      <c r="H76" s="420">
        <v>46</v>
      </c>
      <c r="I76" s="416">
        <f t="shared" si="9"/>
        <v>176</v>
      </c>
      <c r="J76" s="416">
        <f t="shared" si="10"/>
        <v>274</v>
      </c>
      <c r="K76" s="417" t="s">
        <v>217</v>
      </c>
      <c r="L76" s="7"/>
      <c r="M76" s="417"/>
      <c r="N76" s="600"/>
      <c r="O76" s="596"/>
      <c r="P76" s="596"/>
      <c r="Q76" s="596"/>
      <c r="R76" s="596"/>
      <c r="S76" s="596"/>
      <c r="T76" s="596"/>
      <c r="U76" s="416"/>
      <c r="V76" s="416"/>
      <c r="W76" s="417"/>
    </row>
    <row r="77" spans="1:23" ht="19.5" customHeight="1">
      <c r="A77" s="417" t="s">
        <v>986</v>
      </c>
      <c r="B77" s="422">
        <v>235</v>
      </c>
      <c r="C77" s="420">
        <v>69</v>
      </c>
      <c r="D77" s="420">
        <v>67</v>
      </c>
      <c r="E77" s="420">
        <v>16</v>
      </c>
      <c r="F77" s="420">
        <v>78</v>
      </c>
      <c r="G77" s="420">
        <v>47</v>
      </c>
      <c r="H77" s="420">
        <v>46</v>
      </c>
      <c r="I77" s="416">
        <f t="shared" si="9"/>
        <v>230</v>
      </c>
      <c r="J77" s="416">
        <f t="shared" si="10"/>
        <v>323</v>
      </c>
      <c r="K77" s="417" t="s">
        <v>219</v>
      </c>
      <c r="L77" s="7"/>
      <c r="M77" s="417"/>
      <c r="N77" s="600"/>
      <c r="O77" s="596"/>
      <c r="P77" s="596"/>
      <c r="Q77" s="596"/>
      <c r="R77" s="596"/>
      <c r="S77" s="596"/>
      <c r="T77" s="596"/>
      <c r="U77" s="416"/>
      <c r="V77" s="416"/>
      <c r="W77" s="417"/>
    </row>
    <row r="78" spans="1:23" ht="19.5" customHeight="1">
      <c r="A78" s="417" t="s">
        <v>987</v>
      </c>
      <c r="B78" s="422">
        <v>212</v>
      </c>
      <c r="C78" s="420">
        <v>75</v>
      </c>
      <c r="D78" s="420">
        <v>50</v>
      </c>
      <c r="E78" s="420">
        <v>12</v>
      </c>
      <c r="F78" s="420">
        <v>52</v>
      </c>
      <c r="G78" s="420">
        <v>57</v>
      </c>
      <c r="H78" s="420">
        <v>48</v>
      </c>
      <c r="I78" s="416">
        <f t="shared" si="9"/>
        <v>189</v>
      </c>
      <c r="J78" s="416">
        <f t="shared" si="10"/>
        <v>294</v>
      </c>
      <c r="K78" s="417" t="s">
        <v>988</v>
      </c>
      <c r="L78" s="7"/>
      <c r="M78" s="417"/>
      <c r="N78" s="600"/>
      <c r="O78" s="596"/>
      <c r="P78" s="596"/>
      <c r="Q78" s="596"/>
      <c r="R78" s="596"/>
      <c r="S78" s="596"/>
      <c r="T78" s="596"/>
      <c r="U78" s="416"/>
      <c r="V78" s="416"/>
      <c r="W78" s="417"/>
    </row>
    <row r="79" spans="1:23" ht="19.5" customHeight="1">
      <c r="A79" s="417" t="s">
        <v>989</v>
      </c>
      <c r="B79" s="422">
        <v>216</v>
      </c>
      <c r="C79" s="420">
        <v>64</v>
      </c>
      <c r="D79" s="420">
        <v>62</v>
      </c>
      <c r="E79" s="420">
        <v>12</v>
      </c>
      <c r="F79" s="420">
        <v>24</v>
      </c>
      <c r="G79" s="420">
        <v>42</v>
      </c>
      <c r="H79" s="420">
        <v>62</v>
      </c>
      <c r="I79" s="416">
        <f t="shared" si="9"/>
        <v>162</v>
      </c>
      <c r="J79" s="416">
        <f t="shared" si="10"/>
        <v>266</v>
      </c>
      <c r="K79" s="417" t="s">
        <v>988</v>
      </c>
      <c r="L79" s="7"/>
      <c r="M79" s="417"/>
      <c r="N79" s="600"/>
      <c r="O79" s="596"/>
      <c r="P79" s="596"/>
      <c r="Q79" s="596"/>
      <c r="R79" s="596"/>
      <c r="S79" s="596"/>
      <c r="T79" s="596"/>
      <c r="U79" s="416"/>
      <c r="V79" s="416"/>
      <c r="W79" s="417"/>
    </row>
    <row r="80" spans="1:23" ht="19.5" customHeight="1">
      <c r="A80" s="417" t="s">
        <v>990</v>
      </c>
      <c r="B80" s="422">
        <v>235</v>
      </c>
      <c r="C80" s="420"/>
      <c r="D80" s="420"/>
      <c r="E80" s="420"/>
      <c r="F80" s="420"/>
      <c r="G80" s="420"/>
      <c r="H80" s="420"/>
      <c r="I80" s="416">
        <f t="shared" si="9"/>
        <v>0</v>
      </c>
      <c r="J80" s="416">
        <f t="shared" si="10"/>
        <v>0</v>
      </c>
      <c r="K80" s="417" t="s">
        <v>222</v>
      </c>
      <c r="L80" s="7"/>
      <c r="M80" s="417"/>
      <c r="N80" s="600"/>
      <c r="O80" s="596"/>
      <c r="P80" s="596"/>
      <c r="Q80" s="596"/>
      <c r="R80" s="596"/>
      <c r="S80" s="596"/>
      <c r="T80" s="596"/>
      <c r="U80" s="416"/>
      <c r="V80" s="416"/>
      <c r="W80" s="417"/>
    </row>
    <row r="81" spans="1:23" ht="19.5" customHeight="1">
      <c r="A81" s="417" t="s">
        <v>991</v>
      </c>
      <c r="B81" s="422">
        <v>207</v>
      </c>
      <c r="C81" s="420">
        <v>65</v>
      </c>
      <c r="D81" s="420">
        <v>61</v>
      </c>
      <c r="E81" s="415">
        <v>12</v>
      </c>
      <c r="F81" s="415">
        <v>48</v>
      </c>
      <c r="G81" s="420">
        <v>22</v>
      </c>
      <c r="H81" s="420">
        <v>36</v>
      </c>
      <c r="I81" s="416">
        <f t="shared" si="9"/>
        <v>186</v>
      </c>
      <c r="J81" s="416">
        <f t="shared" si="10"/>
        <v>244</v>
      </c>
      <c r="K81" s="417" t="s">
        <v>222</v>
      </c>
      <c r="L81" s="7"/>
      <c r="M81" s="417"/>
      <c r="N81" s="600"/>
      <c r="O81" s="596"/>
      <c r="P81" s="596"/>
      <c r="Q81" s="596"/>
      <c r="R81" s="596"/>
      <c r="S81" s="596"/>
      <c r="T81" s="596"/>
      <c r="U81" s="416"/>
      <c r="V81" s="416"/>
      <c r="W81" s="417"/>
    </row>
    <row r="82" spans="1:23" ht="19.5" customHeight="1">
      <c r="A82" s="417" t="s">
        <v>992</v>
      </c>
      <c r="B82" s="422">
        <v>230</v>
      </c>
      <c r="C82" s="420">
        <v>63</v>
      </c>
      <c r="D82" s="420">
        <v>50</v>
      </c>
      <c r="E82" s="420">
        <v>16</v>
      </c>
      <c r="F82" s="420">
        <v>56</v>
      </c>
      <c r="G82" s="420">
        <v>43</v>
      </c>
      <c r="H82" s="420">
        <v>44</v>
      </c>
      <c r="I82" s="416">
        <f t="shared" si="9"/>
        <v>185</v>
      </c>
      <c r="J82" s="416">
        <f t="shared" si="10"/>
        <v>272</v>
      </c>
      <c r="K82" s="417" t="s">
        <v>993</v>
      </c>
      <c r="L82" s="7"/>
      <c r="M82" s="417"/>
      <c r="N82" s="600"/>
      <c r="O82" s="596"/>
      <c r="P82" s="596"/>
      <c r="Q82" s="596"/>
      <c r="R82" s="596"/>
      <c r="S82" s="596"/>
      <c r="T82" s="596"/>
      <c r="U82" s="416"/>
      <c r="V82" s="416"/>
      <c r="W82" s="417"/>
    </row>
    <row r="83" spans="1:23" ht="19.5" customHeight="1">
      <c r="A83" s="417" t="s">
        <v>994</v>
      </c>
      <c r="B83" s="422">
        <v>180</v>
      </c>
      <c r="C83" s="420">
        <v>42</v>
      </c>
      <c r="D83" s="420">
        <v>46</v>
      </c>
      <c r="E83" s="420">
        <v>16</v>
      </c>
      <c r="F83" s="420">
        <v>36</v>
      </c>
      <c r="G83" s="420">
        <v>31</v>
      </c>
      <c r="H83" s="420">
        <v>50</v>
      </c>
      <c r="I83" s="416">
        <f t="shared" si="9"/>
        <v>140</v>
      </c>
      <c r="J83" s="416">
        <f t="shared" si="10"/>
        <v>221</v>
      </c>
      <c r="K83" s="417" t="s">
        <v>995</v>
      </c>
      <c r="L83" s="7"/>
      <c r="M83" s="417"/>
      <c r="N83" s="600"/>
      <c r="O83" s="596"/>
      <c r="P83" s="596"/>
      <c r="Q83" s="596"/>
      <c r="R83" s="596"/>
      <c r="S83" s="596"/>
      <c r="T83" s="596"/>
      <c r="U83" s="416"/>
      <c r="V83" s="416"/>
      <c r="W83" s="417"/>
    </row>
    <row r="84" spans="1:23" ht="19.5" customHeight="1">
      <c r="A84" s="417" t="s">
        <v>996</v>
      </c>
      <c r="B84" s="422">
        <v>189</v>
      </c>
      <c r="C84" s="420">
        <v>84</v>
      </c>
      <c r="D84" s="420">
        <v>76</v>
      </c>
      <c r="E84" s="420">
        <v>16</v>
      </c>
      <c r="F84" s="420">
        <v>59</v>
      </c>
      <c r="G84" s="420">
        <v>55</v>
      </c>
      <c r="H84" s="420">
        <v>52</v>
      </c>
      <c r="I84" s="416">
        <f t="shared" si="9"/>
        <v>235</v>
      </c>
      <c r="J84" s="416">
        <f t="shared" si="10"/>
        <v>342</v>
      </c>
      <c r="K84" s="417" t="s">
        <v>225</v>
      </c>
      <c r="L84" s="7"/>
      <c r="M84" s="417"/>
      <c r="N84" s="600"/>
      <c r="O84" s="596"/>
      <c r="P84" s="596"/>
      <c r="Q84" s="596"/>
      <c r="R84" s="596"/>
      <c r="S84" s="596"/>
      <c r="T84" s="596"/>
      <c r="U84" s="416"/>
      <c r="V84" s="416"/>
      <c r="W84" s="417"/>
    </row>
    <row r="85" spans="1:23" ht="19.5" customHeight="1">
      <c r="A85" s="417" t="s">
        <v>997</v>
      </c>
      <c r="B85" s="422">
        <v>184</v>
      </c>
      <c r="C85" s="415"/>
      <c r="D85" s="415"/>
      <c r="E85" s="415"/>
      <c r="F85" s="415"/>
      <c r="G85" s="415"/>
      <c r="H85" s="415"/>
      <c r="I85" s="416">
        <f t="shared" si="9"/>
        <v>0</v>
      </c>
      <c r="J85" s="416">
        <f t="shared" si="10"/>
        <v>0</v>
      </c>
      <c r="K85" s="417" t="s">
        <v>998</v>
      </c>
      <c r="L85" s="7"/>
      <c r="M85" s="419"/>
      <c r="N85" s="601"/>
      <c r="O85" s="420"/>
      <c r="P85" s="420"/>
      <c r="Q85" s="420"/>
      <c r="R85" s="420"/>
      <c r="S85" s="420"/>
      <c r="T85" s="420"/>
      <c r="U85" s="421"/>
      <c r="V85" s="421"/>
      <c r="W85" s="417"/>
    </row>
    <row r="86" spans="1:23" ht="19.5" customHeight="1">
      <c r="A86" s="417" t="s">
        <v>999</v>
      </c>
      <c r="B86" s="418">
        <v>156</v>
      </c>
      <c r="C86" s="415">
        <v>69</v>
      </c>
      <c r="D86" s="415">
        <v>42</v>
      </c>
      <c r="E86" s="415">
        <v>12</v>
      </c>
      <c r="F86" s="415">
        <v>16</v>
      </c>
      <c r="G86" s="415">
        <v>43</v>
      </c>
      <c r="H86" s="415">
        <v>24</v>
      </c>
      <c r="I86" s="416">
        <f t="shared" si="9"/>
        <v>139</v>
      </c>
      <c r="J86" s="416">
        <f>SUM(C86:H86)</f>
        <v>206</v>
      </c>
      <c r="K86" s="417" t="s">
        <v>1000</v>
      </c>
      <c r="L86" s="7"/>
      <c r="M86" s="419"/>
      <c r="N86" s="601"/>
      <c r="O86" s="420"/>
      <c r="P86" s="420"/>
      <c r="Q86" s="420"/>
      <c r="R86" s="420"/>
      <c r="S86" s="420"/>
      <c r="T86" s="420"/>
      <c r="U86" s="421"/>
      <c r="V86" s="421"/>
      <c r="W86" s="417"/>
    </row>
    <row r="87" spans="1:23" ht="19.5" customHeight="1">
      <c r="A87" s="417" t="s">
        <v>1001</v>
      </c>
      <c r="B87" s="418">
        <v>180</v>
      </c>
      <c r="C87" s="415">
        <v>60</v>
      </c>
      <c r="D87" s="415">
        <v>35</v>
      </c>
      <c r="E87" s="415">
        <v>4</v>
      </c>
      <c r="F87" s="415">
        <v>34</v>
      </c>
      <c r="G87" s="415">
        <v>28</v>
      </c>
      <c r="H87" s="415">
        <v>8</v>
      </c>
      <c r="I87" s="416">
        <f t="shared" si="9"/>
        <v>133</v>
      </c>
      <c r="J87" s="416">
        <f>SUM(C87:H87)</f>
        <v>169</v>
      </c>
      <c r="K87" s="417" t="s">
        <v>1002</v>
      </c>
      <c r="L87" s="7"/>
      <c r="M87" s="419"/>
      <c r="N87" s="601"/>
      <c r="O87" s="420"/>
      <c r="P87" s="420"/>
      <c r="Q87" s="420"/>
      <c r="R87" s="420"/>
      <c r="S87" s="420"/>
      <c r="T87" s="420"/>
      <c r="U87" s="421"/>
      <c r="V87" s="421"/>
      <c r="W87" s="417"/>
    </row>
    <row r="88" spans="1:23" ht="19.5" customHeight="1">
      <c r="A88" s="417" t="s">
        <v>1003</v>
      </c>
      <c r="B88" s="418">
        <v>170</v>
      </c>
      <c r="C88" s="415">
        <v>77</v>
      </c>
      <c r="D88" s="415">
        <v>45</v>
      </c>
      <c r="E88" s="415">
        <v>12</v>
      </c>
      <c r="F88" s="415">
        <v>47</v>
      </c>
      <c r="G88" s="415">
        <v>43</v>
      </c>
      <c r="H88" s="415">
        <v>62</v>
      </c>
      <c r="I88" s="416">
        <f t="shared" si="9"/>
        <v>181</v>
      </c>
      <c r="J88" s="416">
        <f>SUM(C88:H88)</f>
        <v>286</v>
      </c>
      <c r="K88" s="417" t="s">
        <v>1004</v>
      </c>
      <c r="L88" s="7"/>
      <c r="M88" s="419"/>
      <c r="N88" s="601"/>
      <c r="O88" s="420"/>
      <c r="P88" s="420"/>
      <c r="Q88" s="420"/>
      <c r="R88" s="420"/>
      <c r="S88" s="420"/>
      <c r="T88" s="420"/>
      <c r="U88" s="421"/>
      <c r="V88" s="421"/>
      <c r="W88" s="417"/>
    </row>
    <row r="89" spans="1:23" ht="19.5" customHeight="1">
      <c r="A89" s="417" t="s">
        <v>1005</v>
      </c>
      <c r="B89" s="418">
        <v>189</v>
      </c>
      <c r="C89" s="415">
        <v>55</v>
      </c>
      <c r="D89" s="415">
        <v>51</v>
      </c>
      <c r="E89" s="415">
        <v>12</v>
      </c>
      <c r="F89" s="415">
        <v>20</v>
      </c>
      <c r="G89" s="415">
        <v>52</v>
      </c>
      <c r="H89" s="415">
        <v>50</v>
      </c>
      <c r="I89" s="416">
        <f t="shared" si="9"/>
        <v>138</v>
      </c>
      <c r="J89" s="416">
        <f>SUM(C89:H89)</f>
        <v>240</v>
      </c>
      <c r="K89" s="417" t="s">
        <v>1004</v>
      </c>
      <c r="L89" s="7"/>
      <c r="M89" s="417"/>
      <c r="N89" s="600"/>
      <c r="O89" s="415"/>
      <c r="P89" s="415"/>
      <c r="Q89" s="415"/>
      <c r="R89" s="415"/>
      <c r="S89" s="415"/>
      <c r="T89" s="415"/>
      <c r="U89" s="416"/>
      <c r="V89" s="416"/>
      <c r="W89" s="417"/>
    </row>
    <row r="90" spans="1:23" ht="19.5" customHeight="1">
      <c r="A90" s="328"/>
      <c r="B90" s="328"/>
      <c r="C90" s="8"/>
      <c r="D90" s="8"/>
      <c r="E90" s="8"/>
      <c r="F90" s="8"/>
      <c r="G90" s="8"/>
      <c r="H90" s="8"/>
      <c r="I90" s="593"/>
      <c r="J90" s="593"/>
      <c r="K90" s="328"/>
      <c r="L90" s="8"/>
      <c r="M90" s="328"/>
      <c r="N90" s="328"/>
      <c r="O90" s="598"/>
      <c r="P90" s="598"/>
      <c r="Q90" s="598"/>
      <c r="R90" s="598"/>
      <c r="S90" s="587"/>
      <c r="T90" s="587"/>
      <c r="U90" s="593"/>
      <c r="V90" s="593"/>
      <c r="W90" s="328"/>
    </row>
    <row r="91" spans="1:23" ht="19.5" customHeight="1">
      <c r="E91" s="622" t="s">
        <v>77</v>
      </c>
      <c r="F91" s="630"/>
      <c r="G91" s="494">
        <f>AVERAGE(G46:G85)</f>
        <v>61.342105263157897</v>
      </c>
      <c r="H91" s="494">
        <f>AVERAGE(H46:H85)</f>
        <v>59.5</v>
      </c>
      <c r="O91" t="e">
        <f t="shared" ref="O91:T91" si="11">AVERAGE(O46:O89)</f>
        <v>#DIV/0!</v>
      </c>
      <c r="P91" t="e">
        <f t="shared" si="11"/>
        <v>#DIV/0!</v>
      </c>
      <c r="Q91" t="e">
        <f t="shared" si="11"/>
        <v>#DIV/0!</v>
      </c>
      <c r="R91" t="e">
        <f t="shared" si="11"/>
        <v>#DIV/0!</v>
      </c>
      <c r="S91" s="64" t="e">
        <f t="shared" si="11"/>
        <v>#DIV/0!</v>
      </c>
      <c r="T91" s="64" t="e">
        <f t="shared" si="11"/>
        <v>#DIV/0!</v>
      </c>
    </row>
  </sheetData>
  <mergeCells count="11">
    <mergeCell ref="E91:F91"/>
    <mergeCell ref="Q43:R43"/>
    <mergeCell ref="Q5:R5"/>
    <mergeCell ref="A1:K1"/>
    <mergeCell ref="A3:C3"/>
    <mergeCell ref="M3:O3"/>
    <mergeCell ref="M1:W1"/>
    <mergeCell ref="E43:F43"/>
    <mergeCell ref="E5:F5"/>
    <mergeCell ref="E45:F45"/>
    <mergeCell ref="Q45:R45"/>
  </mergeCells>
  <phoneticPr fontId="9"/>
  <pageMargins left="0.7" right="0.7" top="0.75" bottom="0.75" header="0.3" footer="0.3"/>
  <pageSetup paperSize="9" orientation="portrait" r:id="rId1"/>
  <ignoredErrors>
    <ignoredError sqref="U6:V38 I6:J38 I40:J41 I46:J89" formulaRange="1"/>
    <ignoredError sqref="S43:T43" evalError="1"/>
    <ignoredError sqref="I39:J39" formula="1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9">
    <tabColor theme="6"/>
  </sheetPr>
  <dimension ref="A1:AB44"/>
  <sheetViews>
    <sheetView topLeftCell="A4" workbookViewId="0">
      <selection activeCell="K21" sqref="K21:M22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702</v>
      </c>
      <c r="B3" s="689"/>
      <c r="C3" s="689"/>
      <c r="D3" s="689"/>
      <c r="J3" s="20" t="s">
        <v>591</v>
      </c>
      <c r="K3" s="20" t="s">
        <v>592</v>
      </c>
      <c r="O3" s="380" t="s">
        <v>702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129">
        <v>510</v>
      </c>
      <c r="K4" s="129">
        <v>500</v>
      </c>
      <c r="P4" s="391"/>
      <c r="X4" s="129">
        <v>510</v>
      </c>
      <c r="Y4" s="129">
        <v>500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521</v>
      </c>
      <c r="D6" s="638"/>
      <c r="E6" s="638"/>
      <c r="F6" s="638"/>
      <c r="G6" s="638"/>
      <c r="H6" s="639"/>
      <c r="I6" s="35">
        <v>1.41</v>
      </c>
      <c r="J6" s="35">
        <v>1.35</v>
      </c>
      <c r="K6" s="36">
        <f>(FIXED(1/J6,3))*100</f>
        <v>74.099999999999994</v>
      </c>
      <c r="L6" s="103">
        <v>60</v>
      </c>
      <c r="P6" s="391"/>
      <c r="Q6" s="637">
        <v>521</v>
      </c>
      <c r="R6" s="638"/>
      <c r="S6" s="638"/>
      <c r="T6" s="638"/>
      <c r="U6" s="638"/>
      <c r="V6" s="639"/>
      <c r="W6" s="35">
        <v>1.41</v>
      </c>
      <c r="X6" s="35">
        <v>1.35</v>
      </c>
      <c r="Y6" s="36">
        <f>(FIXED(1/X6,3))*100</f>
        <v>74.099999999999994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260"/>
      <c r="B9" s="232"/>
      <c r="C9" s="232"/>
      <c r="D9" s="232"/>
      <c r="E9" s="232"/>
      <c r="F9" s="232"/>
      <c r="G9" s="494"/>
      <c r="H9" s="494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 t="s">
        <v>338</v>
      </c>
      <c r="O9" s="260"/>
      <c r="P9" s="232"/>
      <c r="Q9" s="232"/>
      <c r="R9" s="232"/>
      <c r="S9" s="232"/>
      <c r="T9" s="232"/>
      <c r="U9" s="228"/>
      <c r="V9" s="228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 t="s">
        <v>338</v>
      </c>
      <c r="AB9" s="23"/>
    </row>
    <row r="10" spans="1:28" ht="20.100000000000001" customHeight="1">
      <c r="A10" s="568"/>
      <c r="B10" s="494"/>
      <c r="C10" s="494"/>
      <c r="D10" s="494"/>
      <c r="E10" s="494"/>
      <c r="F10" s="494"/>
      <c r="G10" s="494"/>
      <c r="H10" s="494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/>
      <c r="O10" s="243"/>
      <c r="P10" s="228"/>
      <c r="Q10" s="228"/>
      <c r="R10" s="228"/>
      <c r="S10" s="228"/>
      <c r="T10" s="228"/>
      <c r="U10" s="228"/>
      <c r="V10" s="228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/>
    </row>
    <row r="11" spans="1:28" ht="20.100000000000001" customHeight="1">
      <c r="A11" s="227"/>
      <c r="B11" s="33"/>
      <c r="C11" s="494"/>
      <c r="D11" s="494"/>
      <c r="E11" s="494"/>
      <c r="F11" s="494"/>
      <c r="G11" s="494"/>
      <c r="H11" s="494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/>
      <c r="O11" s="227"/>
      <c r="P11" s="33"/>
      <c r="Q11" s="228"/>
      <c r="R11" s="228"/>
      <c r="S11" s="228"/>
      <c r="T11" s="228"/>
      <c r="U11" s="228"/>
      <c r="V11" s="228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8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103">
        <f>SUM(C12:H12)</f>
        <v>0</v>
      </c>
      <c r="K12" s="494">
        <f>SUM(J12*1.4+B12)</f>
        <v>0</v>
      </c>
      <c r="L12" s="494">
        <f>NORMSDIST((C$6-K12)/L$6)*100</f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103">
        <f>SUM(Q12:V12)</f>
        <v>0</v>
      </c>
      <c r="Y12" s="228">
        <f>SUM(X12*1.4+P12)</f>
        <v>0</v>
      </c>
      <c r="Z12" s="228">
        <f>NORMSDIST((Q$6-Y12)/Z$6)*100</f>
        <v>100</v>
      </c>
      <c r="AA12" s="2"/>
    </row>
    <row r="13" spans="1:28" ht="20.100000000000001" customHeight="1">
      <c r="A13" s="404" t="s">
        <v>542</v>
      </c>
      <c r="B13" s="93">
        <v>184</v>
      </c>
      <c r="C13" s="402">
        <v>51</v>
      </c>
      <c r="D13" s="402">
        <v>61</v>
      </c>
      <c r="E13" s="90" t="s">
        <v>337</v>
      </c>
      <c r="F13" s="402">
        <v>62</v>
      </c>
      <c r="G13" s="402">
        <v>68</v>
      </c>
      <c r="H13" s="402">
        <v>55</v>
      </c>
      <c r="I13" s="90">
        <f>SUM(C13:F13)</f>
        <v>174</v>
      </c>
      <c r="J13" s="90">
        <f>SUM(C13:H13)</f>
        <v>297</v>
      </c>
      <c r="K13" s="90">
        <f>SUM(J13*1.4+B13)</f>
        <v>599.79999999999995</v>
      </c>
      <c r="L13" s="90">
        <f>NORMSDIST((C$6-K13)/L$6)*100</f>
        <v>9.4535325522285696</v>
      </c>
      <c r="M13" s="66" t="s">
        <v>338</v>
      </c>
      <c r="O13" s="260"/>
      <c r="P13" s="496"/>
      <c r="Q13" s="550"/>
      <c r="R13" s="550"/>
      <c r="S13" s="494"/>
      <c r="T13" s="550"/>
      <c r="U13" s="550"/>
      <c r="V13" s="550"/>
      <c r="W13" s="494">
        <f>SUM(Q13:T13)</f>
        <v>0</v>
      </c>
      <c r="X13" s="494">
        <f>SUM(Q13:V13)</f>
        <v>0</v>
      </c>
      <c r="Y13" s="494">
        <f>SUM(X13*1.4+P13)</f>
        <v>0</v>
      </c>
      <c r="Z13" s="494">
        <f>NORMSDIST((Q$6-Y13)/Z$6)*100</f>
        <v>100</v>
      </c>
      <c r="AA13" s="30" t="s">
        <v>338</v>
      </c>
    </row>
    <row r="14" spans="1:28" ht="20.100000000000001" customHeight="1">
      <c r="L14" s="561"/>
      <c r="Z14" s="380"/>
    </row>
    <row r="15" spans="1:28" ht="18.75" customHeight="1">
      <c r="A15" s="561" t="s">
        <v>703</v>
      </c>
      <c r="B15" s="689"/>
      <c r="C15" s="689"/>
      <c r="D15" s="689"/>
      <c r="J15" s="20" t="s">
        <v>591</v>
      </c>
      <c r="K15" s="20" t="s">
        <v>592</v>
      </c>
      <c r="O15" s="380" t="s">
        <v>703</v>
      </c>
      <c r="P15" s="689"/>
      <c r="Q15" s="689"/>
      <c r="R15" s="689"/>
      <c r="X15" s="20" t="s">
        <v>591</v>
      </c>
      <c r="Y15" s="20" t="s">
        <v>592</v>
      </c>
    </row>
    <row r="16" spans="1:28" ht="18.75" customHeight="1">
      <c r="B16" s="570"/>
      <c r="J16" s="85">
        <v>520</v>
      </c>
      <c r="K16" s="85">
        <v>530</v>
      </c>
      <c r="L16" s="19"/>
      <c r="P16" s="391"/>
      <c r="X16" s="85">
        <v>520</v>
      </c>
      <c r="Y16" s="85">
        <v>530</v>
      </c>
      <c r="Z16" s="19"/>
    </row>
    <row r="17" spans="1:28" ht="18.75" customHeight="1">
      <c r="B17" s="570"/>
      <c r="C17" s="666" t="s">
        <v>644</v>
      </c>
      <c r="D17" s="667"/>
      <c r="E17" s="667"/>
      <c r="F17" s="667"/>
      <c r="G17" s="667"/>
      <c r="H17" s="668"/>
      <c r="I17" s="562" t="s">
        <v>571</v>
      </c>
      <c r="J17" s="562" t="s">
        <v>572</v>
      </c>
      <c r="K17" s="562" t="s">
        <v>643</v>
      </c>
      <c r="L17" s="568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70"/>
      <c r="C18" s="637">
        <v>541</v>
      </c>
      <c r="D18" s="638"/>
      <c r="E18" s="638"/>
      <c r="F18" s="638"/>
      <c r="G18" s="638"/>
      <c r="H18" s="639"/>
      <c r="I18" s="18">
        <v>1.41</v>
      </c>
      <c r="J18" s="18">
        <v>1.39</v>
      </c>
      <c r="K18" s="16">
        <f>(FIXED(1/J18,3))*100</f>
        <v>71.899999999999991</v>
      </c>
      <c r="L18" s="103">
        <v>60</v>
      </c>
      <c r="P18" s="391"/>
      <c r="Q18" s="637">
        <v>541</v>
      </c>
      <c r="R18" s="638"/>
      <c r="S18" s="638"/>
      <c r="T18" s="638"/>
      <c r="U18" s="638"/>
      <c r="V18" s="639"/>
      <c r="W18" s="18">
        <v>1.41</v>
      </c>
      <c r="X18" s="18">
        <v>1.39</v>
      </c>
      <c r="Y18" s="16">
        <f>(FIXED(1/X18,3))*100</f>
        <v>71.899999999999991</v>
      </c>
      <c r="Z18" s="103">
        <v>60</v>
      </c>
    </row>
    <row r="19" spans="1:28" ht="21.75" customHeight="1">
      <c r="E19" s="563" t="s">
        <v>78</v>
      </c>
      <c r="F19" s="563" t="s">
        <v>79</v>
      </c>
      <c r="S19" s="375" t="s">
        <v>78</v>
      </c>
      <c r="T19" s="375" t="s">
        <v>79</v>
      </c>
    </row>
    <row r="20" spans="1:28" ht="20.100000000000001" customHeight="1">
      <c r="A20" s="562" t="s">
        <v>80</v>
      </c>
      <c r="B20" s="562" t="s">
        <v>81</v>
      </c>
      <c r="C20" s="562" t="s">
        <v>82</v>
      </c>
      <c r="D20" s="562" t="s">
        <v>83</v>
      </c>
      <c r="E20" s="626" t="s">
        <v>84</v>
      </c>
      <c r="F20" s="627"/>
      <c r="G20" s="562" t="s">
        <v>85</v>
      </c>
      <c r="H20" s="562" t="s">
        <v>86</v>
      </c>
      <c r="I20" s="562" t="s">
        <v>87</v>
      </c>
      <c r="J20" s="562" t="s">
        <v>88</v>
      </c>
      <c r="K20" s="562" t="s">
        <v>318</v>
      </c>
      <c r="L20" s="562" t="s">
        <v>319</v>
      </c>
      <c r="M20" s="562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603" t="s">
        <v>1094</v>
      </c>
      <c r="B21" s="430">
        <v>184</v>
      </c>
      <c r="C21" s="430">
        <v>55</v>
      </c>
      <c r="D21" s="430">
        <v>47</v>
      </c>
      <c r="E21" s="430">
        <v>12</v>
      </c>
      <c r="F21" s="430">
        <v>38</v>
      </c>
      <c r="G21" s="431">
        <v>20</v>
      </c>
      <c r="H21" s="431">
        <v>32</v>
      </c>
      <c r="I21" s="431">
        <f t="shared" ref="I21:I22" si="0">SUM(C21:F21)</f>
        <v>152</v>
      </c>
      <c r="J21" s="431">
        <f t="shared" ref="J21:J22" si="1">SUM(C21:H21)</f>
        <v>204</v>
      </c>
      <c r="K21" s="431">
        <f>SUM(J21*1.4+B21)</f>
        <v>469.59999999999997</v>
      </c>
      <c r="L21" s="431">
        <f t="shared" ref="L21:L25" si="2">NORMSDIST((C$18-K21)/L$18)*100</f>
        <v>88.297680397689135</v>
      </c>
      <c r="M21" s="602" t="s">
        <v>345</v>
      </c>
      <c r="O21" s="379"/>
      <c r="P21" s="103"/>
      <c r="Q21" s="103"/>
      <c r="R21" s="103"/>
      <c r="S21" s="103"/>
      <c r="T21" s="103"/>
      <c r="U21" s="103"/>
      <c r="V21" s="103"/>
      <c r="W21" s="228">
        <f>SUM(Q21:T21)</f>
        <v>0</v>
      </c>
      <c r="X21" s="103">
        <f t="shared" ref="X21:X26" si="3">SUM(Q21:V21)</f>
        <v>0</v>
      </c>
      <c r="Y21" s="228">
        <f>SUM(X21*1.4+P21)</f>
        <v>0</v>
      </c>
      <c r="Z21" s="228">
        <f t="shared" ref="Z21:Z27" si="4">NORMSDIST((Q$18-Y21)/Z$18)*100</f>
        <v>100</v>
      </c>
      <c r="AA21" s="379"/>
    </row>
    <row r="22" spans="1:28" ht="20.100000000000001" customHeight="1">
      <c r="A22" s="603" t="s">
        <v>1095</v>
      </c>
      <c r="B22" s="430">
        <v>161</v>
      </c>
      <c r="C22" s="430">
        <v>52</v>
      </c>
      <c r="D22" s="430">
        <v>35</v>
      </c>
      <c r="E22" s="430">
        <v>12</v>
      </c>
      <c r="F22" s="430">
        <v>20</v>
      </c>
      <c r="G22" s="431">
        <v>30</v>
      </c>
      <c r="H22" s="431">
        <v>16</v>
      </c>
      <c r="I22" s="431">
        <f t="shared" si="0"/>
        <v>119</v>
      </c>
      <c r="J22" s="431">
        <f t="shared" si="1"/>
        <v>165</v>
      </c>
      <c r="K22" s="431">
        <f t="shared" ref="K22:K27" si="5">SUM(J22*1.4+B22)</f>
        <v>392</v>
      </c>
      <c r="L22" s="431">
        <f t="shared" si="2"/>
        <v>99.349203865264741</v>
      </c>
      <c r="M22" s="602" t="s">
        <v>345</v>
      </c>
      <c r="O22" s="2"/>
      <c r="P22" s="1"/>
      <c r="Q22" s="103"/>
      <c r="R22" s="103"/>
      <c r="S22" s="103"/>
      <c r="T22" s="103"/>
      <c r="U22" s="103"/>
      <c r="V22" s="103"/>
      <c r="W22" s="228">
        <f>SUM(Q22:T22)</f>
        <v>0</v>
      </c>
      <c r="X22" s="103">
        <f t="shared" si="3"/>
        <v>0</v>
      </c>
      <c r="Y22" s="228">
        <f t="shared" ref="Y22:Y27" si="6">SUM(X22*1.4+P22)</f>
        <v>0</v>
      </c>
      <c r="Z22" s="228">
        <f t="shared" si="4"/>
        <v>100</v>
      </c>
      <c r="AA22" s="2"/>
    </row>
    <row r="23" spans="1:28" ht="20.100000000000001" customHeight="1">
      <c r="A23" s="2"/>
      <c r="B23" s="1"/>
      <c r="C23" s="103"/>
      <c r="D23" s="103"/>
      <c r="E23" s="103"/>
      <c r="F23" s="103"/>
      <c r="G23" s="103"/>
      <c r="H23" s="103"/>
      <c r="I23" s="494">
        <f>SUM(C23:F23)</f>
        <v>0</v>
      </c>
      <c r="J23" s="103">
        <f t="shared" ref="J23:J26" si="7">SUM(C23:H23)</f>
        <v>0</v>
      </c>
      <c r="K23" s="494">
        <f t="shared" si="5"/>
        <v>0</v>
      </c>
      <c r="L23" s="494">
        <f t="shared" si="2"/>
        <v>100</v>
      </c>
      <c r="M23" s="2"/>
      <c r="O23" s="2"/>
      <c r="P23" s="1"/>
      <c r="Q23" s="103"/>
      <c r="R23" s="103"/>
      <c r="S23" s="103"/>
      <c r="T23" s="103"/>
      <c r="U23" s="103"/>
      <c r="V23" s="103"/>
      <c r="W23" s="228">
        <f>SUM(Q23:T23)</f>
        <v>0</v>
      </c>
      <c r="X23" s="103">
        <f t="shared" si="3"/>
        <v>0</v>
      </c>
      <c r="Y23" s="228">
        <f t="shared" si="6"/>
        <v>0</v>
      </c>
      <c r="Z23" s="228">
        <f t="shared" si="4"/>
        <v>100</v>
      </c>
      <c r="AA23" s="2"/>
    </row>
    <row r="24" spans="1:28" ht="20.100000000000001" customHeight="1">
      <c r="A24" s="2"/>
      <c r="B24" s="1"/>
      <c r="C24" s="103"/>
      <c r="D24" s="103"/>
      <c r="E24" s="103"/>
      <c r="F24" s="103"/>
      <c r="G24" s="103"/>
      <c r="H24" s="103"/>
      <c r="I24" s="494">
        <f>SUM(C24:F24)</f>
        <v>0</v>
      </c>
      <c r="J24" s="103">
        <f t="shared" si="7"/>
        <v>0</v>
      </c>
      <c r="K24" s="494">
        <f t="shared" si="5"/>
        <v>0</v>
      </c>
      <c r="L24" s="494">
        <f t="shared" si="2"/>
        <v>100</v>
      </c>
      <c r="M24" s="2"/>
      <c r="O24" s="2"/>
      <c r="P24" s="1"/>
      <c r="Q24" s="103"/>
      <c r="R24" s="103"/>
      <c r="S24" s="103"/>
      <c r="T24" s="103"/>
      <c r="U24" s="103"/>
      <c r="V24" s="103"/>
      <c r="W24" s="228">
        <f>SUM(Q24:T24)</f>
        <v>0</v>
      </c>
      <c r="X24" s="103">
        <f t="shared" si="3"/>
        <v>0</v>
      </c>
      <c r="Y24" s="228">
        <f t="shared" si="6"/>
        <v>0</v>
      </c>
      <c r="Z24" s="228">
        <f t="shared" si="4"/>
        <v>100</v>
      </c>
      <c r="AA24" s="2"/>
    </row>
    <row r="25" spans="1:28" ht="20.100000000000001" customHeight="1">
      <c r="A25" s="2"/>
      <c r="B25" s="1"/>
      <c r="C25" s="103"/>
      <c r="D25" s="103"/>
      <c r="E25" s="103"/>
      <c r="F25" s="103"/>
      <c r="G25" s="103"/>
      <c r="H25" s="103"/>
      <c r="I25" s="494">
        <f>SUM(C25:F25)</f>
        <v>0</v>
      </c>
      <c r="J25" s="103">
        <f t="shared" si="7"/>
        <v>0</v>
      </c>
      <c r="K25" s="494">
        <f t="shared" si="5"/>
        <v>0</v>
      </c>
      <c r="L25" s="494">
        <f t="shared" si="2"/>
        <v>100</v>
      </c>
      <c r="M25" s="2"/>
      <c r="O25" s="2"/>
      <c r="P25" s="1"/>
      <c r="Q25" s="103"/>
      <c r="R25" s="103"/>
      <c r="S25" s="103"/>
      <c r="T25" s="103"/>
      <c r="U25" s="103"/>
      <c r="V25" s="103"/>
      <c r="W25" s="228">
        <f>SUM(Q25:T25)</f>
        <v>0</v>
      </c>
      <c r="X25" s="103">
        <f t="shared" si="3"/>
        <v>0</v>
      </c>
      <c r="Y25" s="228">
        <f t="shared" si="6"/>
        <v>0</v>
      </c>
      <c r="Z25" s="228">
        <f t="shared" si="4"/>
        <v>100</v>
      </c>
      <c r="AA25" s="2"/>
    </row>
    <row r="26" spans="1:28" ht="20.100000000000001" customHeight="1">
      <c r="A26" s="568"/>
      <c r="B26" s="241"/>
      <c r="C26" s="232"/>
      <c r="D26" s="232"/>
      <c r="E26" s="241"/>
      <c r="F26" s="232"/>
      <c r="G26" s="496"/>
      <c r="H26" s="496"/>
      <c r="I26" s="494">
        <f>C26+D26+E26+F26</f>
        <v>0</v>
      </c>
      <c r="J26" s="494">
        <f t="shared" si="7"/>
        <v>0</v>
      </c>
      <c r="K26" s="494">
        <f t="shared" si="5"/>
        <v>0</v>
      </c>
      <c r="L26" s="494">
        <f>NORMSDIST((C$18-K26)/L$18)*100</f>
        <v>100</v>
      </c>
      <c r="M26" s="568" t="s">
        <v>345</v>
      </c>
      <c r="N26" s="19"/>
      <c r="O26" s="243"/>
      <c r="P26" s="241"/>
      <c r="Q26" s="232"/>
      <c r="R26" s="232"/>
      <c r="S26" s="241"/>
      <c r="T26" s="232"/>
      <c r="U26" s="230"/>
      <c r="V26" s="230"/>
      <c r="W26" s="228">
        <f>Q26+R26+S26+T26</f>
        <v>0</v>
      </c>
      <c r="X26" s="228">
        <f t="shared" si="3"/>
        <v>0</v>
      </c>
      <c r="Y26" s="228">
        <f t="shared" si="6"/>
        <v>0</v>
      </c>
      <c r="Z26" s="228">
        <f>NORMSDIST((Q$18-Y26)/Z$18)*100</f>
        <v>100</v>
      </c>
      <c r="AA26" s="243" t="s">
        <v>345</v>
      </c>
      <c r="AB26" s="23"/>
    </row>
    <row r="27" spans="1:28" ht="19.5" customHeight="1">
      <c r="A27" s="568"/>
      <c r="B27" s="241"/>
      <c r="C27" s="173"/>
      <c r="D27" s="174"/>
      <c r="E27" s="494"/>
      <c r="F27" s="174"/>
      <c r="G27" s="175"/>
      <c r="H27" s="175"/>
      <c r="I27" s="232">
        <f>SUM(C27,D27,F27)</f>
        <v>0</v>
      </c>
      <c r="J27" s="232">
        <f>SUM(C27,D27,F27,G27,H27)</f>
        <v>0</v>
      </c>
      <c r="K27" s="494">
        <f t="shared" si="5"/>
        <v>0</v>
      </c>
      <c r="L27" s="494">
        <f t="shared" ref="L27" si="8">NORMSDIST((C$18-K27)/L$18)*100</f>
        <v>100</v>
      </c>
      <c r="M27" s="30" t="s">
        <v>338</v>
      </c>
      <c r="O27" s="243"/>
      <c r="P27" s="241"/>
      <c r="Q27" s="173"/>
      <c r="R27" s="174"/>
      <c r="S27" s="228"/>
      <c r="T27" s="174"/>
      <c r="U27" s="175"/>
      <c r="V27" s="175"/>
      <c r="W27" s="232">
        <f>SUM(Q27,R27,T27)</f>
        <v>0</v>
      </c>
      <c r="X27" s="232">
        <f>SUM(Q27,R27,T27,U27,V27)</f>
        <v>0</v>
      </c>
      <c r="Y27" s="228">
        <f t="shared" si="6"/>
        <v>0</v>
      </c>
      <c r="Z27" s="228">
        <f t="shared" si="4"/>
        <v>100</v>
      </c>
      <c r="AA27" s="30" t="s">
        <v>338</v>
      </c>
    </row>
    <row r="28" spans="1:28">
      <c r="B28" s="391"/>
      <c r="L28" s="391"/>
      <c r="P28" s="391"/>
      <c r="Z28" s="391"/>
    </row>
    <row r="29" spans="1:28">
      <c r="B29" s="391"/>
      <c r="L29" s="391"/>
      <c r="P29" s="391"/>
      <c r="Z29" s="391"/>
    </row>
    <row r="34" spans="13:27">
      <c r="M34" s="7"/>
      <c r="AA34" s="7"/>
    </row>
    <row r="35" spans="13:27">
      <c r="M35" s="7"/>
      <c r="AA35" s="7"/>
    </row>
    <row r="44" spans="13:27">
      <c r="M44" s="7"/>
      <c r="AA44" s="7"/>
    </row>
  </sheetData>
  <mergeCells count="18">
    <mergeCell ref="A1:M1"/>
    <mergeCell ref="O1:AA1"/>
    <mergeCell ref="C5:H5"/>
    <mergeCell ref="Q5:V5"/>
    <mergeCell ref="C6:H6"/>
    <mergeCell ref="Q6:V6"/>
    <mergeCell ref="P3:R3"/>
    <mergeCell ref="B3:D3"/>
    <mergeCell ref="E20:F20"/>
    <mergeCell ref="S20:T20"/>
    <mergeCell ref="E8:F8"/>
    <mergeCell ref="S8:T8"/>
    <mergeCell ref="C17:H17"/>
    <mergeCell ref="Q17:V17"/>
    <mergeCell ref="C18:H18"/>
    <mergeCell ref="Q18:V18"/>
    <mergeCell ref="P15:R15"/>
    <mergeCell ref="B15:D15"/>
  </mergeCells>
  <phoneticPr fontId="9"/>
  <pageMargins left="0.7" right="0.7" top="0.75" bottom="0.75" header="0.3" footer="0.3"/>
  <ignoredErrors>
    <ignoredError sqref="W9:X9" formulaRange="1"/>
  </ignoredErrors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50">
    <tabColor theme="6"/>
  </sheetPr>
  <dimension ref="A1:AB47"/>
  <sheetViews>
    <sheetView workbookViewId="0">
      <selection activeCell="L24" sqref="L24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70" t="s">
        <v>704</v>
      </c>
      <c r="B3" s="689"/>
      <c r="C3" s="689"/>
      <c r="D3" s="689"/>
      <c r="J3" s="20" t="s">
        <v>591</v>
      </c>
      <c r="K3" s="20" t="s">
        <v>592</v>
      </c>
      <c r="O3" s="391" t="s">
        <v>704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129">
        <v>480</v>
      </c>
      <c r="K4" s="129">
        <v>480</v>
      </c>
      <c r="P4" s="391"/>
      <c r="X4" s="129">
        <v>480</v>
      </c>
      <c r="Y4" s="129">
        <v>480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4" t="s">
        <v>572</v>
      </c>
      <c r="K5" s="564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82" t="s">
        <v>572</v>
      </c>
      <c r="Y5" s="382" t="s">
        <v>643</v>
      </c>
      <c r="Z5" s="243" t="s">
        <v>328</v>
      </c>
    </row>
    <row r="6" spans="1:28" ht="18.75" customHeight="1">
      <c r="B6" s="570"/>
      <c r="C6" s="637">
        <v>494</v>
      </c>
      <c r="D6" s="638"/>
      <c r="E6" s="638"/>
      <c r="F6" s="638"/>
      <c r="G6" s="638"/>
      <c r="H6" s="639"/>
      <c r="I6" s="35">
        <v>1.42</v>
      </c>
      <c r="J6" s="35">
        <v>1.32</v>
      </c>
      <c r="K6" s="36">
        <f>(FIXED(1/J6,3))*100</f>
        <v>75.8</v>
      </c>
      <c r="L6" s="103">
        <v>60</v>
      </c>
      <c r="P6" s="391"/>
      <c r="Q6" s="637">
        <v>494</v>
      </c>
      <c r="R6" s="638"/>
      <c r="S6" s="638"/>
      <c r="T6" s="638"/>
      <c r="U6" s="638"/>
      <c r="V6" s="639"/>
      <c r="W6" s="35">
        <v>1.42</v>
      </c>
      <c r="X6" s="35">
        <v>1.32</v>
      </c>
      <c r="Y6" s="36">
        <f>(FIXED(1/X6,3))*100</f>
        <v>75.8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25" t="s">
        <v>1049</v>
      </c>
      <c r="B9" s="426">
        <v>180</v>
      </c>
      <c r="C9" s="426">
        <v>78</v>
      </c>
      <c r="D9" s="426">
        <v>41</v>
      </c>
      <c r="E9" s="426">
        <v>16</v>
      </c>
      <c r="F9" s="426">
        <v>32</v>
      </c>
      <c r="G9" s="426">
        <v>58</v>
      </c>
      <c r="H9" s="426">
        <v>28</v>
      </c>
      <c r="I9" s="426">
        <f t="shared" ref="I9" si="0">C9+D9+E9+F9</f>
        <v>167</v>
      </c>
      <c r="J9" s="426">
        <f t="shared" ref="J9" si="1">I9+G9+H9</f>
        <v>253</v>
      </c>
      <c r="K9" s="357">
        <f t="shared" ref="K9:K13" si="2">SUM(J9*1.4+B9)</f>
        <v>534.20000000000005</v>
      </c>
      <c r="L9" s="357">
        <f t="shared" ref="L9:L13" si="3">NORMSDIST((C$6-K9)/L$6)*100</f>
        <v>25.142889509530985</v>
      </c>
      <c r="M9" s="425" t="s">
        <v>338</v>
      </c>
      <c r="N9" s="19"/>
      <c r="O9" s="52"/>
      <c r="P9" s="228"/>
      <c r="Q9" s="228"/>
      <c r="R9" s="228"/>
      <c r="S9" s="228"/>
      <c r="T9" s="228"/>
      <c r="U9" s="228"/>
      <c r="V9" s="228"/>
      <c r="W9" s="228">
        <f>SUM(Q9:T9)</f>
        <v>0</v>
      </c>
      <c r="X9" s="103">
        <f t="shared" ref="X9:X14" si="4">SUM(Q9:V9)</f>
        <v>0</v>
      </c>
      <c r="Y9" s="228">
        <f t="shared" ref="Y9:Y14" si="5">SUM(X9*1.4+P9)</f>
        <v>0</v>
      </c>
      <c r="Z9" s="228">
        <f t="shared" ref="Z9:Z15" si="6">NORMSDIST((Q$6-Y9)/Z$6)*100</f>
        <v>99.999999999999986</v>
      </c>
      <c r="AA9" s="243" t="s">
        <v>338</v>
      </c>
      <c r="AB9" s="109"/>
    </row>
    <row r="10" spans="1:28" ht="20.100000000000001" customHeight="1">
      <c r="A10" s="52"/>
      <c r="B10" s="565"/>
      <c r="C10" s="101"/>
      <c r="D10" s="101"/>
      <c r="E10" s="101"/>
      <c r="F10" s="101"/>
      <c r="G10" s="101"/>
      <c r="H10" s="101"/>
      <c r="I10" s="494">
        <f>SUM(C10:F10)</f>
        <v>0</v>
      </c>
      <c r="J10" s="103">
        <f t="shared" ref="J10:J13" si="7">SUM(C10:H10)</f>
        <v>0</v>
      </c>
      <c r="K10" s="494">
        <f t="shared" si="2"/>
        <v>0</v>
      </c>
      <c r="L10" s="494">
        <f t="shared" si="3"/>
        <v>99.999999999999986</v>
      </c>
      <c r="M10" s="568" t="s">
        <v>345</v>
      </c>
      <c r="N10" s="19"/>
      <c r="O10" s="52"/>
      <c r="P10" s="395"/>
      <c r="Q10" s="101"/>
      <c r="R10" s="101"/>
      <c r="S10" s="101"/>
      <c r="T10" s="101"/>
      <c r="U10" s="101"/>
      <c r="V10" s="101"/>
      <c r="W10" s="228">
        <f>SUM(Q10:T10)</f>
        <v>0</v>
      </c>
      <c r="X10" s="103">
        <f t="shared" si="4"/>
        <v>0</v>
      </c>
      <c r="Y10" s="228">
        <f t="shared" si="5"/>
        <v>0</v>
      </c>
      <c r="Z10" s="228">
        <f t="shared" si="6"/>
        <v>99.999999999999986</v>
      </c>
      <c r="AA10" s="243" t="s">
        <v>345</v>
      </c>
      <c r="AB10" s="435" t="s">
        <v>656</v>
      </c>
    </row>
    <row r="11" spans="1:28" ht="20.100000000000001" customHeight="1">
      <c r="A11" s="52"/>
      <c r="B11" s="494"/>
      <c r="C11" s="101"/>
      <c r="D11" s="101"/>
      <c r="E11" s="101"/>
      <c r="F11" s="101"/>
      <c r="G11" s="101"/>
      <c r="H11" s="101"/>
      <c r="I11" s="494">
        <f>SUM(C11:F11)</f>
        <v>0</v>
      </c>
      <c r="J11" s="494">
        <f t="shared" si="7"/>
        <v>0</v>
      </c>
      <c r="K11" s="494">
        <f t="shared" si="2"/>
        <v>0</v>
      </c>
      <c r="L11" s="494">
        <f t="shared" si="3"/>
        <v>99.999999999999986</v>
      </c>
      <c r="M11" s="568" t="s">
        <v>345</v>
      </c>
      <c r="N11" s="19"/>
      <c r="O11" s="52"/>
      <c r="P11" s="228"/>
      <c r="Q11" s="101"/>
      <c r="R11" s="101"/>
      <c r="S11" s="101"/>
      <c r="T11" s="101"/>
      <c r="U11" s="101"/>
      <c r="V11" s="101"/>
      <c r="W11" s="228">
        <f>SUM(Q11:T11)</f>
        <v>0</v>
      </c>
      <c r="X11" s="228">
        <f t="shared" si="4"/>
        <v>0</v>
      </c>
      <c r="Y11" s="228">
        <f t="shared" si="5"/>
        <v>0</v>
      </c>
      <c r="Z11" s="228">
        <f t="shared" si="6"/>
        <v>99.999999999999986</v>
      </c>
      <c r="AA11" s="243" t="s">
        <v>345</v>
      </c>
      <c r="AB11" s="272" t="s">
        <v>656</v>
      </c>
    </row>
    <row r="12" spans="1:28" ht="20.100000000000001" customHeight="1">
      <c r="A12" s="13"/>
      <c r="B12" s="227"/>
      <c r="C12" s="494"/>
      <c r="D12" s="494"/>
      <c r="E12" s="494"/>
      <c r="F12" s="494"/>
      <c r="G12" s="494"/>
      <c r="H12" s="494"/>
      <c r="I12" s="494">
        <f>SUM(C12:F12)</f>
        <v>0</v>
      </c>
      <c r="J12" s="494">
        <f t="shared" si="7"/>
        <v>0</v>
      </c>
      <c r="K12" s="494">
        <f t="shared" si="2"/>
        <v>0</v>
      </c>
      <c r="L12" s="494">
        <f t="shared" si="3"/>
        <v>99.999999999999986</v>
      </c>
      <c r="M12" s="13"/>
      <c r="N12" s="19"/>
      <c r="O12" s="13"/>
      <c r="P12" s="227"/>
      <c r="Q12" s="228"/>
      <c r="R12" s="228"/>
      <c r="S12" s="228"/>
      <c r="T12" s="228"/>
      <c r="U12" s="228"/>
      <c r="V12" s="228"/>
      <c r="W12" s="228">
        <f>SUM(Q12:T12)</f>
        <v>0</v>
      </c>
      <c r="X12" s="228">
        <f t="shared" si="4"/>
        <v>0</v>
      </c>
      <c r="Y12" s="228">
        <f t="shared" si="5"/>
        <v>0</v>
      </c>
      <c r="Z12" s="228">
        <f t="shared" si="6"/>
        <v>99.999999999999986</v>
      </c>
      <c r="AA12" s="13"/>
    </row>
    <row r="13" spans="1:28" ht="20.100000000000001" customHeight="1">
      <c r="A13" s="52"/>
      <c r="B13" s="494"/>
      <c r="C13" s="494"/>
      <c r="D13" s="494"/>
      <c r="E13" s="494"/>
      <c r="F13" s="494"/>
      <c r="G13" s="494"/>
      <c r="H13" s="494"/>
      <c r="I13" s="103">
        <f>SUM(C13:H13)</f>
        <v>0</v>
      </c>
      <c r="J13" s="103">
        <f t="shared" si="7"/>
        <v>0</v>
      </c>
      <c r="K13" s="494">
        <f t="shared" si="2"/>
        <v>0</v>
      </c>
      <c r="L13" s="494">
        <f t="shared" si="3"/>
        <v>99.999999999999986</v>
      </c>
      <c r="M13" s="568"/>
      <c r="N13" s="19"/>
      <c r="O13" s="52"/>
      <c r="P13" s="228"/>
      <c r="Q13" s="228"/>
      <c r="R13" s="228"/>
      <c r="S13" s="228"/>
      <c r="T13" s="228"/>
      <c r="U13" s="228"/>
      <c r="V13" s="228"/>
      <c r="W13" s="103">
        <f>SUM(Q13:V13)</f>
        <v>0</v>
      </c>
      <c r="X13" s="103">
        <f t="shared" si="4"/>
        <v>0</v>
      </c>
      <c r="Y13" s="228">
        <f t="shared" si="5"/>
        <v>0</v>
      </c>
      <c r="Z13" s="228">
        <f t="shared" si="6"/>
        <v>99.999999999999986</v>
      </c>
      <c r="AA13" s="243"/>
    </row>
    <row r="14" spans="1:28" ht="20.100000000000001" customHeight="1">
      <c r="A14" s="67" t="s">
        <v>65</v>
      </c>
      <c r="B14" s="95">
        <v>203</v>
      </c>
      <c r="C14" s="95">
        <v>65</v>
      </c>
      <c r="D14" s="95">
        <v>69</v>
      </c>
      <c r="E14" s="95">
        <v>12</v>
      </c>
      <c r="F14" s="95">
        <v>32</v>
      </c>
      <c r="G14" s="95">
        <v>42</v>
      </c>
      <c r="H14" s="95">
        <v>56</v>
      </c>
      <c r="I14" s="95">
        <f>SUM(C14:F14)</f>
        <v>178</v>
      </c>
      <c r="J14" s="95">
        <f t="shared" ref="J14:J15" si="8">SUM(C14:H14)</f>
        <v>276</v>
      </c>
      <c r="K14" s="95">
        <f t="shared" ref="K14:K15" si="9">SUM(J14*1.4+B14)</f>
        <v>589.4</v>
      </c>
      <c r="L14" s="95">
        <f t="shared" ref="L14:L15" si="10">NORMSDIST((C$6-K14)/L$6)*100</f>
        <v>5.5917402519469483</v>
      </c>
      <c r="M14" s="94" t="s">
        <v>338</v>
      </c>
      <c r="N14" s="19"/>
      <c r="O14" s="52"/>
      <c r="P14" s="228"/>
      <c r="Q14" s="228"/>
      <c r="R14" s="228"/>
      <c r="S14" s="228"/>
      <c r="T14" s="228"/>
      <c r="U14" s="228"/>
      <c r="V14" s="228"/>
      <c r="W14" s="103">
        <f>SUM(Q14:V14)</f>
        <v>0</v>
      </c>
      <c r="X14" s="103">
        <f t="shared" si="4"/>
        <v>0</v>
      </c>
      <c r="Y14" s="228">
        <f t="shared" si="5"/>
        <v>0</v>
      </c>
      <c r="Z14" s="228">
        <f t="shared" si="6"/>
        <v>99.999999999999986</v>
      </c>
      <c r="AA14" s="243"/>
    </row>
    <row r="15" spans="1:28" ht="20.100000000000001" customHeight="1">
      <c r="A15" s="67" t="s">
        <v>71</v>
      </c>
      <c r="B15" s="114">
        <v>170</v>
      </c>
      <c r="C15" s="95">
        <v>44</v>
      </c>
      <c r="D15" s="95">
        <v>37</v>
      </c>
      <c r="E15" s="95">
        <v>16</v>
      </c>
      <c r="F15" s="95">
        <v>24</v>
      </c>
      <c r="G15" s="95">
        <v>25</v>
      </c>
      <c r="H15" s="95">
        <v>44</v>
      </c>
      <c r="I15" s="95">
        <f>SUM(C15:F15)</f>
        <v>121</v>
      </c>
      <c r="J15" s="95">
        <f t="shared" si="8"/>
        <v>190</v>
      </c>
      <c r="K15" s="95">
        <f t="shared" si="9"/>
        <v>436</v>
      </c>
      <c r="L15" s="95">
        <f t="shared" si="10"/>
        <v>83.314465212821702</v>
      </c>
      <c r="M15" s="94" t="s">
        <v>345</v>
      </c>
      <c r="N15" s="19"/>
      <c r="O15" s="52"/>
      <c r="P15" s="228"/>
      <c r="Q15" s="233"/>
      <c r="R15" s="232"/>
      <c r="S15" s="228"/>
      <c r="T15" s="232"/>
      <c r="U15" s="232"/>
      <c r="V15" s="232"/>
      <c r="W15" s="232">
        <f>SUM(Q15,R15,T15)</f>
        <v>0</v>
      </c>
      <c r="X15" s="232">
        <f>SUM(Q15,R15,T15,U15,V15)</f>
        <v>0</v>
      </c>
      <c r="Y15" s="230">
        <f>FIXED(X15*1.4,0)+P15</f>
        <v>0</v>
      </c>
      <c r="Z15" s="228">
        <f t="shared" si="6"/>
        <v>99.999999999999986</v>
      </c>
      <c r="AA15" s="30" t="s">
        <v>345</v>
      </c>
      <c r="AB15" s="23"/>
    </row>
    <row r="16" spans="1:28" ht="20.100000000000001" customHeight="1">
      <c r="L16" s="561"/>
      <c r="Z16" s="380"/>
    </row>
    <row r="17" spans="1:28" ht="18.75" customHeight="1">
      <c r="A17" s="570" t="s">
        <v>705</v>
      </c>
      <c r="B17" s="689"/>
      <c r="C17" s="689"/>
      <c r="D17" s="689"/>
      <c r="J17" s="20" t="s">
        <v>591</v>
      </c>
      <c r="K17" s="20" t="s">
        <v>592</v>
      </c>
      <c r="O17" s="391" t="s">
        <v>705</v>
      </c>
      <c r="P17" s="689"/>
      <c r="Q17" s="689"/>
      <c r="R17" s="689"/>
      <c r="X17" s="20" t="s">
        <v>591</v>
      </c>
      <c r="Y17" s="20" t="s">
        <v>592</v>
      </c>
    </row>
    <row r="18" spans="1:28" ht="18.75" customHeight="1">
      <c r="B18" s="570"/>
      <c r="J18" s="85">
        <v>490</v>
      </c>
      <c r="K18" s="85">
        <v>480</v>
      </c>
      <c r="P18" s="391"/>
      <c r="X18" s="85">
        <v>490</v>
      </c>
      <c r="Y18" s="85">
        <v>480</v>
      </c>
    </row>
    <row r="19" spans="1:28" ht="18.75" customHeight="1">
      <c r="B19" s="570"/>
      <c r="C19" s="666" t="s">
        <v>644</v>
      </c>
      <c r="D19" s="667"/>
      <c r="E19" s="667"/>
      <c r="F19" s="667"/>
      <c r="G19" s="667"/>
      <c r="H19" s="668"/>
      <c r="I19" s="562" t="s">
        <v>571</v>
      </c>
      <c r="J19" s="564" t="s">
        <v>572</v>
      </c>
      <c r="K19" s="564" t="s">
        <v>643</v>
      </c>
      <c r="L19" s="568" t="s">
        <v>328</v>
      </c>
      <c r="P19" s="391"/>
      <c r="Q19" s="666" t="s">
        <v>644</v>
      </c>
      <c r="R19" s="667"/>
      <c r="S19" s="667"/>
      <c r="T19" s="667"/>
      <c r="U19" s="667"/>
      <c r="V19" s="668"/>
      <c r="W19" s="379" t="s">
        <v>571</v>
      </c>
      <c r="X19" s="382" t="s">
        <v>572</v>
      </c>
      <c r="Y19" s="382" t="s">
        <v>643</v>
      </c>
      <c r="Z19" s="243" t="s">
        <v>328</v>
      </c>
    </row>
    <row r="20" spans="1:28" ht="18.75" customHeight="1">
      <c r="B20" s="570"/>
      <c r="C20" s="637">
        <v>497</v>
      </c>
      <c r="D20" s="638"/>
      <c r="E20" s="638"/>
      <c r="F20" s="638"/>
      <c r="G20" s="638"/>
      <c r="H20" s="639"/>
      <c r="I20" s="18">
        <v>1.34</v>
      </c>
      <c r="J20" s="18">
        <v>1.05</v>
      </c>
      <c r="K20" s="16">
        <f>(FIXED(1/J20,3))*100</f>
        <v>95.199999999999989</v>
      </c>
      <c r="L20" s="103">
        <v>60</v>
      </c>
      <c r="P20" s="391"/>
      <c r="Q20" s="637">
        <v>497</v>
      </c>
      <c r="R20" s="638"/>
      <c r="S20" s="638"/>
      <c r="T20" s="638"/>
      <c r="U20" s="638"/>
      <c r="V20" s="639"/>
      <c r="W20" s="18">
        <v>1.34</v>
      </c>
      <c r="X20" s="18">
        <v>1.05</v>
      </c>
      <c r="Y20" s="16">
        <f>(FIXED(1/X20,3))*100</f>
        <v>95.199999999999989</v>
      </c>
      <c r="Z20" s="103">
        <v>60</v>
      </c>
    </row>
    <row r="21" spans="1:28" ht="22.5" customHeight="1">
      <c r="E21" s="563" t="s">
        <v>78</v>
      </c>
      <c r="F21" s="563" t="s">
        <v>79</v>
      </c>
      <c r="S21" s="375" t="s">
        <v>78</v>
      </c>
      <c r="T21" s="375" t="s">
        <v>79</v>
      </c>
    </row>
    <row r="22" spans="1:28" ht="20.100000000000001" customHeight="1">
      <c r="A22" s="562" t="s">
        <v>80</v>
      </c>
      <c r="B22" s="562" t="s">
        <v>81</v>
      </c>
      <c r="C22" s="562" t="s">
        <v>82</v>
      </c>
      <c r="D22" s="562" t="s">
        <v>83</v>
      </c>
      <c r="E22" s="626" t="s">
        <v>84</v>
      </c>
      <c r="F22" s="627"/>
      <c r="G22" s="562" t="s">
        <v>85</v>
      </c>
      <c r="H22" s="562" t="s">
        <v>86</v>
      </c>
      <c r="I22" s="562" t="s">
        <v>87</v>
      </c>
      <c r="J22" s="562" t="s">
        <v>88</v>
      </c>
      <c r="K22" s="562" t="s">
        <v>318</v>
      </c>
      <c r="L22" s="562" t="s">
        <v>319</v>
      </c>
      <c r="M22" s="562" t="s">
        <v>645</v>
      </c>
      <c r="O22" s="379" t="s">
        <v>80</v>
      </c>
      <c r="P22" s="379" t="s">
        <v>81</v>
      </c>
      <c r="Q22" s="379" t="s">
        <v>82</v>
      </c>
      <c r="R22" s="379" t="s">
        <v>83</v>
      </c>
      <c r="S22" s="626" t="s">
        <v>84</v>
      </c>
      <c r="T22" s="627"/>
      <c r="U22" s="379" t="s">
        <v>85</v>
      </c>
      <c r="V22" s="379" t="s">
        <v>86</v>
      </c>
      <c r="W22" s="379" t="s">
        <v>87</v>
      </c>
      <c r="X22" s="379" t="s">
        <v>88</v>
      </c>
      <c r="Y22" s="379" t="s">
        <v>318</v>
      </c>
      <c r="Z22" s="379" t="s">
        <v>319</v>
      </c>
      <c r="AA22" s="379" t="s">
        <v>645</v>
      </c>
    </row>
    <row r="23" spans="1:28" ht="20.100000000000001" customHeight="1">
      <c r="A23" s="52"/>
      <c r="B23" s="494"/>
      <c r="C23" s="494"/>
      <c r="D23" s="494"/>
      <c r="E23" s="494"/>
      <c r="F23" s="494"/>
      <c r="G23" s="494"/>
      <c r="H23" s="494"/>
      <c r="I23" s="494">
        <f t="shared" ref="I23:I29" si="11">SUM(C23:F23)</f>
        <v>0</v>
      </c>
      <c r="J23" s="103">
        <f t="shared" ref="J23:J29" si="12">SUM(C23:H23)</f>
        <v>0</v>
      </c>
      <c r="K23" s="494">
        <f>SUM(J23*1.4+B23)</f>
        <v>0</v>
      </c>
      <c r="L23" s="494">
        <f t="shared" ref="L23:L27" si="13">NORMSDIST((C$20-K23)/L$20)*100</f>
        <v>99.999999999999986</v>
      </c>
      <c r="M23" s="568" t="s">
        <v>345</v>
      </c>
      <c r="N23" s="19"/>
      <c r="O23" s="52"/>
      <c r="P23" s="228"/>
      <c r="Q23" s="228"/>
      <c r="R23" s="228"/>
      <c r="S23" s="228"/>
      <c r="T23" s="228"/>
      <c r="U23" s="228"/>
      <c r="V23" s="228"/>
      <c r="W23" s="228">
        <f t="shared" ref="W23:W29" si="14">SUM(Q23:T23)</f>
        <v>0</v>
      </c>
      <c r="X23" s="103">
        <f t="shared" ref="X23:X29" si="15">SUM(Q23:V23)</f>
        <v>0</v>
      </c>
      <c r="Y23" s="228">
        <f>SUM(X23*1.4+P23)</f>
        <v>0</v>
      </c>
      <c r="Z23" s="228">
        <f t="shared" ref="Z23:Z30" si="16">NORMSDIST((Q$20-Y23)/Z$20)*100</f>
        <v>99.999999999999986</v>
      </c>
      <c r="AA23" s="243" t="s">
        <v>345</v>
      </c>
      <c r="AB23" s="272" t="s">
        <v>706</v>
      </c>
    </row>
    <row r="24" spans="1:28" ht="20.100000000000001" customHeight="1">
      <c r="A24" s="568"/>
      <c r="B24" s="496"/>
      <c r="C24" s="496"/>
      <c r="D24" s="496"/>
      <c r="E24" s="496"/>
      <c r="F24" s="496"/>
      <c r="G24" s="496"/>
      <c r="H24" s="496"/>
      <c r="I24" s="494">
        <f t="shared" si="11"/>
        <v>0</v>
      </c>
      <c r="J24" s="494">
        <f t="shared" si="12"/>
        <v>0</v>
      </c>
      <c r="K24" s="494">
        <f t="shared" ref="K24:K30" si="17">SUM(J24*1.4+B24)</f>
        <v>0</v>
      </c>
      <c r="L24" s="494">
        <f t="shared" si="13"/>
        <v>99.999999999999986</v>
      </c>
      <c r="M24" s="568"/>
      <c r="N24" s="19"/>
      <c r="O24" s="243"/>
      <c r="P24" s="230"/>
      <c r="Q24" s="230"/>
      <c r="R24" s="230"/>
      <c r="S24" s="230"/>
      <c r="T24" s="230"/>
      <c r="U24" s="230"/>
      <c r="V24" s="230"/>
      <c r="W24" s="228">
        <f t="shared" si="14"/>
        <v>0</v>
      </c>
      <c r="X24" s="228">
        <f t="shared" si="15"/>
        <v>0</v>
      </c>
      <c r="Y24" s="228">
        <f t="shared" ref="Y24:Y30" si="18">SUM(X24*1.4+P24)</f>
        <v>0</v>
      </c>
      <c r="Z24" s="228">
        <f t="shared" si="16"/>
        <v>99.999999999999986</v>
      </c>
      <c r="AA24" s="243"/>
    </row>
    <row r="25" spans="1:28" ht="20.100000000000001" customHeight="1">
      <c r="A25" s="13"/>
      <c r="B25" s="227"/>
      <c r="C25" s="494"/>
      <c r="D25" s="494"/>
      <c r="E25" s="494"/>
      <c r="F25" s="494"/>
      <c r="G25" s="494"/>
      <c r="H25" s="494"/>
      <c r="I25" s="494">
        <f t="shared" si="11"/>
        <v>0</v>
      </c>
      <c r="J25" s="494">
        <f t="shared" si="12"/>
        <v>0</v>
      </c>
      <c r="K25" s="494">
        <f t="shared" si="17"/>
        <v>0</v>
      </c>
      <c r="L25" s="494">
        <f t="shared" si="13"/>
        <v>99.999999999999986</v>
      </c>
      <c r="M25" s="13"/>
      <c r="N25" s="19"/>
      <c r="O25" s="13"/>
      <c r="P25" s="227"/>
      <c r="Q25" s="228"/>
      <c r="R25" s="228"/>
      <c r="S25" s="228"/>
      <c r="T25" s="228"/>
      <c r="U25" s="228"/>
      <c r="V25" s="228"/>
      <c r="W25" s="228">
        <f t="shared" si="14"/>
        <v>0</v>
      </c>
      <c r="X25" s="228">
        <f t="shared" si="15"/>
        <v>0</v>
      </c>
      <c r="Y25" s="228">
        <f t="shared" si="18"/>
        <v>0</v>
      </c>
      <c r="Z25" s="228">
        <f t="shared" si="16"/>
        <v>99.999999999999986</v>
      </c>
      <c r="AA25" s="13"/>
    </row>
    <row r="26" spans="1:28" ht="20.100000000000001" customHeight="1">
      <c r="A26" s="13"/>
      <c r="B26" s="227"/>
      <c r="C26" s="494"/>
      <c r="D26" s="494"/>
      <c r="E26" s="494"/>
      <c r="F26" s="494"/>
      <c r="G26" s="494"/>
      <c r="H26" s="494"/>
      <c r="I26" s="494">
        <f t="shared" si="11"/>
        <v>0</v>
      </c>
      <c r="J26" s="494">
        <f t="shared" si="12"/>
        <v>0</v>
      </c>
      <c r="K26" s="494">
        <f t="shared" si="17"/>
        <v>0</v>
      </c>
      <c r="L26" s="494">
        <f t="shared" si="13"/>
        <v>99.999999999999986</v>
      </c>
      <c r="M26" s="13"/>
      <c r="N26" s="19"/>
      <c r="O26" s="13"/>
      <c r="P26" s="227"/>
      <c r="Q26" s="228"/>
      <c r="R26" s="228"/>
      <c r="S26" s="228"/>
      <c r="T26" s="228"/>
      <c r="U26" s="228"/>
      <c r="V26" s="228"/>
      <c r="W26" s="228">
        <f t="shared" si="14"/>
        <v>0</v>
      </c>
      <c r="X26" s="228">
        <f t="shared" si="15"/>
        <v>0</v>
      </c>
      <c r="Y26" s="228">
        <f t="shared" si="18"/>
        <v>0</v>
      </c>
      <c r="Z26" s="228">
        <f t="shared" si="16"/>
        <v>99.999999999999986</v>
      </c>
      <c r="AA26" s="13"/>
    </row>
    <row r="27" spans="1:28" ht="20.100000000000001" customHeight="1">
      <c r="A27" s="13"/>
      <c r="B27" s="227"/>
      <c r="C27" s="494"/>
      <c r="D27" s="494"/>
      <c r="E27" s="494"/>
      <c r="F27" s="494"/>
      <c r="G27" s="494"/>
      <c r="H27" s="494"/>
      <c r="I27" s="494">
        <f t="shared" si="11"/>
        <v>0</v>
      </c>
      <c r="J27" s="494">
        <f t="shared" si="12"/>
        <v>0</v>
      </c>
      <c r="K27" s="494">
        <f t="shared" si="17"/>
        <v>0</v>
      </c>
      <c r="L27" s="494">
        <f t="shared" si="13"/>
        <v>99.999999999999986</v>
      </c>
      <c r="M27" s="13"/>
      <c r="N27" s="19"/>
      <c r="O27" s="13"/>
      <c r="P27" s="227"/>
      <c r="Q27" s="228"/>
      <c r="R27" s="228"/>
      <c r="S27" s="228"/>
      <c r="T27" s="228"/>
      <c r="U27" s="228"/>
      <c r="V27" s="228"/>
      <c r="W27" s="228">
        <f t="shared" si="14"/>
        <v>0</v>
      </c>
      <c r="X27" s="228">
        <f t="shared" si="15"/>
        <v>0</v>
      </c>
      <c r="Y27" s="228">
        <f t="shared" si="18"/>
        <v>0</v>
      </c>
      <c r="Z27" s="228">
        <f t="shared" si="16"/>
        <v>99.999999999999986</v>
      </c>
      <c r="AA27" s="13"/>
    </row>
    <row r="28" spans="1:28" ht="20.100000000000001" customHeight="1">
      <c r="A28" s="495"/>
      <c r="B28" s="105"/>
      <c r="C28" s="104"/>
      <c r="D28" s="104"/>
      <c r="E28" s="104"/>
      <c r="F28" s="104"/>
      <c r="G28" s="104"/>
      <c r="H28" s="104"/>
      <c r="I28" s="103">
        <f t="shared" si="11"/>
        <v>0</v>
      </c>
      <c r="J28" s="103">
        <f t="shared" si="12"/>
        <v>0</v>
      </c>
      <c r="K28" s="494">
        <f t="shared" si="17"/>
        <v>0</v>
      </c>
      <c r="L28" s="494">
        <f>NORMSDIST((C$20-K28)/L$20)*100</f>
        <v>99.999999999999986</v>
      </c>
      <c r="M28" s="568" t="s">
        <v>338</v>
      </c>
      <c r="N28" s="19"/>
      <c r="O28" s="229"/>
      <c r="P28" s="105"/>
      <c r="Q28" s="104"/>
      <c r="R28" s="104"/>
      <c r="S28" s="104"/>
      <c r="T28" s="104"/>
      <c r="U28" s="104"/>
      <c r="V28" s="104"/>
      <c r="W28" s="103">
        <f t="shared" si="14"/>
        <v>0</v>
      </c>
      <c r="X28" s="103">
        <f t="shared" si="15"/>
        <v>0</v>
      </c>
      <c r="Y28" s="228">
        <f t="shared" si="18"/>
        <v>0</v>
      </c>
      <c r="Z28" s="228">
        <f>NORMSDIST((Q$20-Y28)/Z$20)*100</f>
        <v>99.999999999999986</v>
      </c>
      <c r="AA28" s="243" t="s">
        <v>338</v>
      </c>
      <c r="AB28" s="96"/>
    </row>
    <row r="29" spans="1:28" ht="20.100000000000001" customHeight="1">
      <c r="A29" s="52"/>
      <c r="B29" s="494"/>
      <c r="C29" s="494"/>
      <c r="D29" s="494"/>
      <c r="E29" s="494"/>
      <c r="F29" s="494"/>
      <c r="G29" s="494"/>
      <c r="H29" s="494"/>
      <c r="I29" s="103">
        <f t="shared" si="11"/>
        <v>0</v>
      </c>
      <c r="J29" s="103">
        <f t="shared" si="12"/>
        <v>0</v>
      </c>
      <c r="K29" s="494">
        <f t="shared" si="17"/>
        <v>0</v>
      </c>
      <c r="L29" s="494">
        <f>NORMSDIST((C$20-K29)/L$20)*100</f>
        <v>99.999999999999986</v>
      </c>
      <c r="M29" s="568" t="s">
        <v>349</v>
      </c>
      <c r="N29" s="19"/>
      <c r="O29" s="52"/>
      <c r="P29" s="228"/>
      <c r="Q29" s="228"/>
      <c r="R29" s="228"/>
      <c r="S29" s="228"/>
      <c r="T29" s="228"/>
      <c r="U29" s="228"/>
      <c r="V29" s="228"/>
      <c r="W29" s="103">
        <f t="shared" si="14"/>
        <v>0</v>
      </c>
      <c r="X29" s="103">
        <f t="shared" si="15"/>
        <v>0</v>
      </c>
      <c r="Y29" s="228">
        <f t="shared" si="18"/>
        <v>0</v>
      </c>
      <c r="Z29" s="228">
        <f>NORMSDIST((Q$20-Y29)/Z$20)*100</f>
        <v>99.999999999999986</v>
      </c>
      <c r="AA29" s="243" t="s">
        <v>349</v>
      </c>
      <c r="AB29" s="96"/>
    </row>
    <row r="30" spans="1:28" ht="20.100000000000001" customHeight="1">
      <c r="A30" s="568"/>
      <c r="B30" s="106"/>
      <c r="C30" s="233"/>
      <c r="D30" s="232"/>
      <c r="E30" s="494"/>
      <c r="F30" s="232"/>
      <c r="G30" s="26"/>
      <c r="H30" s="26"/>
      <c r="I30" s="232">
        <f>SUM(C30,D30,F30)</f>
        <v>0</v>
      </c>
      <c r="J30" s="232">
        <f>SUM(C30,D30,F30,G30,H30)</f>
        <v>0</v>
      </c>
      <c r="K30" s="494">
        <f t="shared" si="17"/>
        <v>0</v>
      </c>
      <c r="L30" s="494">
        <f t="shared" ref="L30" si="19">NORMSDIST((C$20-K30)/L$20)*100</f>
        <v>99.999999999999986</v>
      </c>
      <c r="M30" s="30" t="s">
        <v>338</v>
      </c>
      <c r="O30" s="243"/>
      <c r="P30" s="106"/>
      <c r="Q30" s="233"/>
      <c r="R30" s="232"/>
      <c r="S30" s="228"/>
      <c r="T30" s="232"/>
      <c r="U30" s="26"/>
      <c r="V30" s="26"/>
      <c r="W30" s="232">
        <f>SUM(Q30,R30,T30)</f>
        <v>0</v>
      </c>
      <c r="X30" s="232">
        <f>SUM(Q30,R30,T30,U30,V30)</f>
        <v>0</v>
      </c>
      <c r="Y30" s="228">
        <f t="shared" si="18"/>
        <v>0</v>
      </c>
      <c r="Z30" s="228">
        <f t="shared" si="16"/>
        <v>99.999999999999986</v>
      </c>
      <c r="AA30" s="30" t="s">
        <v>338</v>
      </c>
    </row>
    <row r="31" spans="1:28" ht="20.100000000000001" customHeight="1">
      <c r="B31" s="391"/>
      <c r="L31" s="391"/>
      <c r="P31" s="391"/>
      <c r="Z31" s="391"/>
    </row>
    <row r="32" spans="1:28" ht="20.100000000000001" customHeight="1">
      <c r="B32" s="391"/>
      <c r="L32" s="391"/>
      <c r="P32" s="391"/>
      <c r="Z32" s="391"/>
    </row>
    <row r="37" spans="13:27">
      <c r="M37" s="7"/>
      <c r="AA37" s="7"/>
    </row>
    <row r="38" spans="13:27">
      <c r="M38" s="7"/>
      <c r="AA38" s="7"/>
    </row>
    <row r="47" spans="13:27">
      <c r="M47" s="7"/>
      <c r="AA47" s="7"/>
    </row>
  </sheetData>
  <mergeCells count="18">
    <mergeCell ref="A1:M1"/>
    <mergeCell ref="O1:AA1"/>
    <mergeCell ref="Q5:V5"/>
    <mergeCell ref="Q6:V6"/>
    <mergeCell ref="Q19:V19"/>
    <mergeCell ref="E8:F8"/>
    <mergeCell ref="S8:T8"/>
    <mergeCell ref="C5:H5"/>
    <mergeCell ref="C6:H6"/>
    <mergeCell ref="P3:R3"/>
    <mergeCell ref="P17:R17"/>
    <mergeCell ref="B3:D3"/>
    <mergeCell ref="B17:D17"/>
    <mergeCell ref="C20:H20"/>
    <mergeCell ref="S22:T22"/>
    <mergeCell ref="E22:F22"/>
    <mergeCell ref="Q20:V20"/>
    <mergeCell ref="C19:H19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9:X10 W23:X23 W11:X11" formulaRange="1"/>
    <ignoredError sqref="I13:J13" formula="1"/>
    <ignoredError sqref="I14:J15" formula="1" formulaRange="1"/>
  </ignoredErrors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51">
    <tabColor theme="6"/>
  </sheetPr>
  <dimension ref="A1:AB43"/>
  <sheetViews>
    <sheetView topLeftCell="A7" workbookViewId="0">
      <selection activeCell="AA23" sqref="AA2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707</v>
      </c>
      <c r="B3" s="689"/>
      <c r="C3" s="689"/>
      <c r="D3" s="689"/>
      <c r="J3" s="20" t="s">
        <v>591</v>
      </c>
      <c r="K3" s="20" t="s">
        <v>592</v>
      </c>
      <c r="O3" s="380" t="s">
        <v>707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83">
        <v>390</v>
      </c>
      <c r="K4" s="83">
        <v>440</v>
      </c>
      <c r="P4" s="391"/>
      <c r="X4" s="83">
        <v>390</v>
      </c>
      <c r="Y4" s="83">
        <v>440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4" t="s">
        <v>572</v>
      </c>
      <c r="K5" s="564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82" t="s">
        <v>572</v>
      </c>
      <c r="Y5" s="382" t="s">
        <v>643</v>
      </c>
      <c r="Z5" s="243" t="s">
        <v>328</v>
      </c>
    </row>
    <row r="6" spans="1:28" ht="18.75" customHeight="1">
      <c r="B6" s="570"/>
      <c r="C6" s="637">
        <v>433</v>
      </c>
      <c r="D6" s="638"/>
      <c r="E6" s="638"/>
      <c r="F6" s="638"/>
      <c r="G6" s="638"/>
      <c r="H6" s="639"/>
      <c r="I6" s="18">
        <v>1.5</v>
      </c>
      <c r="J6" s="18">
        <v>1.45</v>
      </c>
      <c r="K6" s="16">
        <f>(FIXED(1/J6,3))*100</f>
        <v>69</v>
      </c>
      <c r="L6" s="103">
        <v>60</v>
      </c>
      <c r="P6" s="391"/>
      <c r="Q6" s="637">
        <v>433</v>
      </c>
      <c r="R6" s="638"/>
      <c r="S6" s="638"/>
      <c r="T6" s="638"/>
      <c r="U6" s="638"/>
      <c r="V6" s="639"/>
      <c r="W6" s="18">
        <v>1.5</v>
      </c>
      <c r="X6" s="18">
        <v>1.45</v>
      </c>
      <c r="Y6" s="16">
        <f>(FIXED(1/X6,3))*100</f>
        <v>69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2"/>
      <c r="B9" s="565"/>
      <c r="C9" s="101"/>
      <c r="D9" s="101"/>
      <c r="E9" s="101"/>
      <c r="F9" s="101"/>
      <c r="G9" s="101"/>
      <c r="H9" s="101"/>
      <c r="I9" s="494">
        <f t="shared" ref="I9:I14" si="0">SUM(C9:F9)</f>
        <v>0</v>
      </c>
      <c r="J9" s="103">
        <f t="shared" ref="J9:J14" si="1">SUM(C9:H9)</f>
        <v>0</v>
      </c>
      <c r="K9" s="494">
        <f t="shared" ref="K9:K14" si="2">SUM(J9*1.4+B9)</f>
        <v>0</v>
      </c>
      <c r="L9" s="494">
        <f t="shared" ref="L9:L14" si="3">NORMSDIST((C$6-K9)/L$6)*100</f>
        <v>99.999999999973369</v>
      </c>
      <c r="M9" s="568" t="s">
        <v>338</v>
      </c>
      <c r="N9" s="19"/>
      <c r="O9" s="52"/>
      <c r="P9" s="385"/>
      <c r="Q9" s="101"/>
      <c r="R9" s="101"/>
      <c r="S9" s="101"/>
      <c r="T9" s="101"/>
      <c r="U9" s="101"/>
      <c r="V9" s="101"/>
      <c r="W9" s="228">
        <f t="shared" ref="W9:W14" si="4">SUM(Q9:T9)</f>
        <v>0</v>
      </c>
      <c r="X9" s="103">
        <f t="shared" ref="X9:X14" si="5">SUM(Q9:V9)</f>
        <v>0</v>
      </c>
      <c r="Y9" s="228">
        <f t="shared" ref="Y9:Y14" si="6">SUM(X9*1.4+P9)</f>
        <v>0</v>
      </c>
      <c r="Z9" s="228">
        <f t="shared" ref="Z9:Z14" si="7">NORMSDIST((Q$6-Y9)/Z$6)*100</f>
        <v>99.999999999973369</v>
      </c>
      <c r="AA9" s="243" t="s">
        <v>338</v>
      </c>
    </row>
    <row r="10" spans="1:28" ht="20.100000000000001" customHeight="1">
      <c r="A10" s="52"/>
      <c r="B10" s="494"/>
      <c r="C10" s="494"/>
      <c r="D10" s="494"/>
      <c r="E10" s="494"/>
      <c r="F10" s="494"/>
      <c r="G10" s="494"/>
      <c r="H10" s="494"/>
      <c r="I10" s="494">
        <f t="shared" si="0"/>
        <v>0</v>
      </c>
      <c r="J10" s="103">
        <f t="shared" si="1"/>
        <v>0</v>
      </c>
      <c r="K10" s="494">
        <f t="shared" si="2"/>
        <v>0</v>
      </c>
      <c r="L10" s="494">
        <f t="shared" si="3"/>
        <v>99.999999999973369</v>
      </c>
      <c r="M10" s="568" t="s">
        <v>338</v>
      </c>
      <c r="N10" s="19"/>
      <c r="O10" s="52"/>
      <c r="P10" s="228"/>
      <c r="Q10" s="228"/>
      <c r="R10" s="228"/>
      <c r="S10" s="228"/>
      <c r="T10" s="228"/>
      <c r="U10" s="228"/>
      <c r="V10" s="228"/>
      <c r="W10" s="228">
        <f t="shared" si="4"/>
        <v>0</v>
      </c>
      <c r="X10" s="103">
        <f t="shared" si="5"/>
        <v>0</v>
      </c>
      <c r="Y10" s="228">
        <f t="shared" si="6"/>
        <v>0</v>
      </c>
      <c r="Z10" s="228">
        <f t="shared" si="7"/>
        <v>99.999999999973369</v>
      </c>
      <c r="AA10" s="243" t="s">
        <v>338</v>
      </c>
    </row>
    <row r="11" spans="1:28" ht="20.100000000000001" customHeight="1">
      <c r="A11" s="52"/>
      <c r="B11" s="494"/>
      <c r="C11" s="101"/>
      <c r="D11" s="101"/>
      <c r="E11" s="101"/>
      <c r="F11" s="101"/>
      <c r="G11" s="101"/>
      <c r="H11" s="101"/>
      <c r="I11" s="494">
        <f t="shared" si="0"/>
        <v>0</v>
      </c>
      <c r="J11" s="103">
        <f t="shared" si="1"/>
        <v>0</v>
      </c>
      <c r="K11" s="494">
        <f t="shared" si="2"/>
        <v>0</v>
      </c>
      <c r="L11" s="494">
        <f t="shared" si="3"/>
        <v>99.999999999973369</v>
      </c>
      <c r="M11" s="568" t="s">
        <v>338</v>
      </c>
      <c r="N11" s="19"/>
      <c r="O11" s="52"/>
      <c r="P11" s="228"/>
      <c r="Q11" s="101"/>
      <c r="R11" s="101"/>
      <c r="S11" s="101"/>
      <c r="T11" s="101"/>
      <c r="U11" s="101"/>
      <c r="V11" s="101"/>
      <c r="W11" s="228">
        <f t="shared" si="4"/>
        <v>0</v>
      </c>
      <c r="X11" s="103">
        <f t="shared" si="5"/>
        <v>0</v>
      </c>
      <c r="Y11" s="228">
        <f t="shared" si="6"/>
        <v>0</v>
      </c>
      <c r="Z11" s="228">
        <f t="shared" si="7"/>
        <v>99.999999999973369</v>
      </c>
      <c r="AA11" s="243" t="s">
        <v>338</v>
      </c>
    </row>
    <row r="12" spans="1:28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 t="shared" si="0"/>
        <v>0</v>
      </c>
      <c r="J12" s="103">
        <f t="shared" si="1"/>
        <v>0</v>
      </c>
      <c r="K12" s="494">
        <f t="shared" si="2"/>
        <v>0</v>
      </c>
      <c r="L12" s="494">
        <f t="shared" si="3"/>
        <v>99.999999999973369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 t="shared" si="4"/>
        <v>0</v>
      </c>
      <c r="X12" s="103">
        <f t="shared" si="5"/>
        <v>0</v>
      </c>
      <c r="Y12" s="228">
        <f t="shared" si="6"/>
        <v>0</v>
      </c>
      <c r="Z12" s="228">
        <f t="shared" si="7"/>
        <v>99.999999999973369</v>
      </c>
      <c r="AA12" s="2"/>
    </row>
    <row r="13" spans="1:28" ht="20.100000000000001" customHeight="1">
      <c r="A13" s="52"/>
      <c r="B13" s="494"/>
      <c r="C13" s="494"/>
      <c r="D13" s="494"/>
      <c r="E13" s="494"/>
      <c r="F13" s="494"/>
      <c r="G13" s="494"/>
      <c r="H13" s="494"/>
      <c r="I13" s="103">
        <f t="shared" si="0"/>
        <v>0</v>
      </c>
      <c r="J13" s="103">
        <f t="shared" si="1"/>
        <v>0</v>
      </c>
      <c r="K13" s="494">
        <f t="shared" si="2"/>
        <v>0</v>
      </c>
      <c r="L13" s="494">
        <f t="shared" si="3"/>
        <v>99.999999999973369</v>
      </c>
      <c r="M13" s="568"/>
      <c r="O13" s="52"/>
      <c r="P13" s="228"/>
      <c r="Q13" s="228"/>
      <c r="R13" s="228"/>
      <c r="S13" s="228"/>
      <c r="T13" s="228"/>
      <c r="U13" s="228"/>
      <c r="V13" s="228"/>
      <c r="W13" s="103">
        <f t="shared" si="4"/>
        <v>0</v>
      </c>
      <c r="X13" s="103">
        <f t="shared" si="5"/>
        <v>0</v>
      </c>
      <c r="Y13" s="228">
        <f t="shared" si="6"/>
        <v>0</v>
      </c>
      <c r="Z13" s="228">
        <f t="shared" si="7"/>
        <v>99.999999999973369</v>
      </c>
      <c r="AA13" s="243"/>
      <c r="AB13" s="23"/>
    </row>
    <row r="14" spans="1:28" ht="20.100000000000001" customHeight="1">
      <c r="A14" s="52"/>
      <c r="B14" s="494"/>
      <c r="C14" s="494"/>
      <c r="D14" s="494"/>
      <c r="E14" s="494"/>
      <c r="F14" s="494"/>
      <c r="G14" s="494"/>
      <c r="H14" s="494"/>
      <c r="I14" s="103">
        <f t="shared" si="0"/>
        <v>0</v>
      </c>
      <c r="J14" s="103">
        <f t="shared" si="1"/>
        <v>0</v>
      </c>
      <c r="K14" s="494">
        <f t="shared" si="2"/>
        <v>0</v>
      </c>
      <c r="L14" s="494">
        <f t="shared" si="3"/>
        <v>99.999999999973369</v>
      </c>
      <c r="M14" s="568"/>
      <c r="O14" s="52"/>
      <c r="P14" s="228"/>
      <c r="Q14" s="228"/>
      <c r="R14" s="228"/>
      <c r="S14" s="228"/>
      <c r="T14" s="228"/>
      <c r="U14" s="228"/>
      <c r="V14" s="228"/>
      <c r="W14" s="103">
        <f t="shared" si="4"/>
        <v>0</v>
      </c>
      <c r="X14" s="103">
        <f t="shared" si="5"/>
        <v>0</v>
      </c>
      <c r="Y14" s="228">
        <f t="shared" si="6"/>
        <v>0</v>
      </c>
      <c r="Z14" s="228">
        <f t="shared" si="7"/>
        <v>99.999999999973369</v>
      </c>
      <c r="AA14" s="243"/>
      <c r="AB14" s="23"/>
    </row>
    <row r="15" spans="1:28" ht="20.100000000000001" customHeight="1">
      <c r="B15" s="19"/>
      <c r="L15" s="561"/>
      <c r="P15" s="19"/>
      <c r="Z15" s="380"/>
    </row>
    <row r="16" spans="1:28" ht="18.75" customHeight="1">
      <c r="A16" s="561" t="s">
        <v>708</v>
      </c>
      <c r="B16" s="689"/>
      <c r="C16" s="689"/>
      <c r="D16" s="689"/>
      <c r="J16" s="20" t="s">
        <v>591</v>
      </c>
      <c r="K16" s="20" t="s">
        <v>592</v>
      </c>
      <c r="O16" s="380" t="s">
        <v>708</v>
      </c>
      <c r="P16" s="689"/>
      <c r="Q16" s="689"/>
      <c r="R16" s="689"/>
      <c r="X16" s="20" t="s">
        <v>591</v>
      </c>
      <c r="Y16" s="20" t="s">
        <v>592</v>
      </c>
    </row>
    <row r="17" spans="1:28" ht="18.75" customHeight="1">
      <c r="B17" s="50"/>
      <c r="J17" s="83">
        <v>420</v>
      </c>
      <c r="K17" s="83">
        <v>460</v>
      </c>
      <c r="L17" s="19"/>
      <c r="P17" s="50"/>
      <c r="X17" s="83">
        <v>420</v>
      </c>
      <c r="Y17" s="83">
        <v>460</v>
      </c>
      <c r="Z17" s="19"/>
    </row>
    <row r="18" spans="1:28" ht="18.75" customHeight="1">
      <c r="B18" s="50"/>
      <c r="C18" s="666" t="s">
        <v>644</v>
      </c>
      <c r="D18" s="667"/>
      <c r="E18" s="667"/>
      <c r="F18" s="667"/>
      <c r="G18" s="667"/>
      <c r="H18" s="668"/>
      <c r="I18" s="562" t="s">
        <v>571</v>
      </c>
      <c r="J18" s="564" t="s">
        <v>572</v>
      </c>
      <c r="K18" s="564" t="s">
        <v>643</v>
      </c>
      <c r="L18" s="568" t="s">
        <v>328</v>
      </c>
      <c r="P18" s="50"/>
      <c r="Q18" s="666" t="s">
        <v>644</v>
      </c>
      <c r="R18" s="667"/>
      <c r="S18" s="667"/>
      <c r="T18" s="667"/>
      <c r="U18" s="667"/>
      <c r="V18" s="668"/>
      <c r="W18" s="379" t="s">
        <v>571</v>
      </c>
      <c r="X18" s="382" t="s">
        <v>572</v>
      </c>
      <c r="Y18" s="382" t="s">
        <v>643</v>
      </c>
      <c r="Z18" s="243" t="s">
        <v>328</v>
      </c>
    </row>
    <row r="19" spans="1:28" ht="18.75" customHeight="1">
      <c r="B19" s="50"/>
      <c r="C19" s="637">
        <v>449</v>
      </c>
      <c r="D19" s="638"/>
      <c r="E19" s="638"/>
      <c r="F19" s="638"/>
      <c r="G19" s="638"/>
      <c r="H19" s="639"/>
      <c r="I19" s="18">
        <v>1.89</v>
      </c>
      <c r="J19" s="18">
        <v>1.81</v>
      </c>
      <c r="K19" s="16">
        <f>(FIXED(1/J19,3))*100</f>
        <v>55.2</v>
      </c>
      <c r="L19" s="103">
        <v>60</v>
      </c>
      <c r="P19" s="50"/>
      <c r="Q19" s="637">
        <v>449</v>
      </c>
      <c r="R19" s="638"/>
      <c r="S19" s="638"/>
      <c r="T19" s="638"/>
      <c r="U19" s="638"/>
      <c r="V19" s="639"/>
      <c r="W19" s="18">
        <v>1.89</v>
      </c>
      <c r="X19" s="18">
        <v>1.81</v>
      </c>
      <c r="Y19" s="16">
        <f>(FIXED(1/X19,3))*100</f>
        <v>55.2</v>
      </c>
      <c r="Z19" s="103">
        <v>60</v>
      </c>
    </row>
    <row r="20" spans="1:28" ht="21.75" customHeight="1">
      <c r="B20" s="19"/>
      <c r="E20" s="563" t="s">
        <v>78</v>
      </c>
      <c r="F20" s="563" t="s">
        <v>79</v>
      </c>
      <c r="P20" s="19"/>
      <c r="S20" s="375" t="s">
        <v>78</v>
      </c>
      <c r="T20" s="375" t="s">
        <v>79</v>
      </c>
    </row>
    <row r="21" spans="1:28" ht="20.100000000000001" customHeight="1">
      <c r="A21" s="562" t="s">
        <v>80</v>
      </c>
      <c r="B21" s="568" t="s">
        <v>81</v>
      </c>
      <c r="C21" s="562" t="s">
        <v>82</v>
      </c>
      <c r="D21" s="562" t="s">
        <v>83</v>
      </c>
      <c r="E21" s="626" t="s">
        <v>84</v>
      </c>
      <c r="F21" s="627"/>
      <c r="G21" s="562" t="s">
        <v>85</v>
      </c>
      <c r="H21" s="562" t="s">
        <v>86</v>
      </c>
      <c r="I21" s="562" t="s">
        <v>87</v>
      </c>
      <c r="J21" s="562" t="s">
        <v>88</v>
      </c>
      <c r="K21" s="562" t="s">
        <v>318</v>
      </c>
      <c r="L21" s="562" t="s">
        <v>319</v>
      </c>
      <c r="M21" s="562" t="s">
        <v>645</v>
      </c>
      <c r="O21" s="379" t="s">
        <v>80</v>
      </c>
      <c r="P21" s="243" t="s">
        <v>81</v>
      </c>
      <c r="Q21" s="379" t="s">
        <v>82</v>
      </c>
      <c r="R21" s="379" t="s">
        <v>83</v>
      </c>
      <c r="S21" s="626" t="s">
        <v>84</v>
      </c>
      <c r="T21" s="627"/>
      <c r="U21" s="379" t="s">
        <v>85</v>
      </c>
      <c r="V21" s="379" t="s">
        <v>86</v>
      </c>
      <c r="W21" s="379" t="s">
        <v>87</v>
      </c>
      <c r="X21" s="379" t="s">
        <v>88</v>
      </c>
      <c r="Y21" s="379" t="s">
        <v>318</v>
      </c>
      <c r="Z21" s="379" t="s">
        <v>319</v>
      </c>
      <c r="AA21" s="379" t="s">
        <v>645</v>
      </c>
    </row>
    <row r="22" spans="1:28" ht="20.100000000000001" customHeight="1">
      <c r="A22" s="52"/>
      <c r="B22" s="494"/>
      <c r="C22" s="494"/>
      <c r="D22" s="494"/>
      <c r="E22" s="494"/>
      <c r="F22" s="494"/>
      <c r="G22" s="494"/>
      <c r="H22" s="494"/>
      <c r="I22" s="494">
        <f>SUM(C22:F22)</f>
        <v>0</v>
      </c>
      <c r="J22" s="103">
        <f>SUM(C22:H22)</f>
        <v>0</v>
      </c>
      <c r="K22" s="494">
        <f>SUM(J22*1.4+B22)</f>
        <v>0</v>
      </c>
      <c r="L22" s="494">
        <f>NORMSDIST((C$19-K22)/L$19)*100</f>
        <v>99.999999999996376</v>
      </c>
      <c r="M22" s="568" t="s">
        <v>338</v>
      </c>
      <c r="O22" s="52"/>
      <c r="P22" s="228"/>
      <c r="Q22" s="228"/>
      <c r="R22" s="228"/>
      <c r="S22" s="228"/>
      <c r="T22" s="228"/>
      <c r="U22" s="228"/>
      <c r="V22" s="228"/>
      <c r="W22" s="228">
        <f>SUM(Q22:T22)</f>
        <v>0</v>
      </c>
      <c r="X22" s="103">
        <f>SUM(Q22:V22)</f>
        <v>0</v>
      </c>
      <c r="Y22" s="228">
        <f>SUM(X22*1.4+P22)</f>
        <v>0</v>
      </c>
      <c r="Z22" s="228">
        <f>NORMSDIST((Q$19-Y22)/Z$19)*100</f>
        <v>99.999999999996376</v>
      </c>
      <c r="AA22" s="243" t="s">
        <v>338</v>
      </c>
      <c r="AB22" s="23"/>
    </row>
    <row r="23" spans="1:28" ht="20.100000000000001" customHeight="1">
      <c r="A23" s="52"/>
      <c r="B23" s="494"/>
      <c r="C23" s="494"/>
      <c r="D23" s="494"/>
      <c r="E23" s="494"/>
      <c r="F23" s="494"/>
      <c r="G23" s="494"/>
      <c r="H23" s="494"/>
      <c r="I23" s="494">
        <f>SUM(C23:F23)</f>
        <v>0</v>
      </c>
      <c r="J23" s="103">
        <f>SUM(C23:H23)</f>
        <v>0</v>
      </c>
      <c r="K23" s="494">
        <f>SUM(J23*1.4+B23)</f>
        <v>0</v>
      </c>
      <c r="L23" s="494">
        <f>NORMSDIST((C$19-K23)/L$19)*100</f>
        <v>99.999999999996376</v>
      </c>
      <c r="M23" s="568" t="s">
        <v>345</v>
      </c>
      <c r="O23" s="52"/>
      <c r="P23" s="228"/>
      <c r="Q23" s="228"/>
      <c r="R23" s="228"/>
      <c r="S23" s="228"/>
      <c r="T23" s="228"/>
      <c r="U23" s="228"/>
      <c r="V23" s="228"/>
      <c r="W23" s="228">
        <f>SUM(Q23:T23)</f>
        <v>0</v>
      </c>
      <c r="X23" s="103">
        <f>SUM(Q23:V23)</f>
        <v>0</v>
      </c>
      <c r="Y23" s="228">
        <f>SUM(X23*1.4+P23)</f>
        <v>0</v>
      </c>
      <c r="Z23" s="228">
        <f>NORMSDIST((Q$19-Y23)/Z$19)*100</f>
        <v>99.999999999996376</v>
      </c>
      <c r="AA23" s="243" t="s">
        <v>345</v>
      </c>
      <c r="AB23" s="109"/>
    </row>
    <row r="24" spans="1:28" ht="20.100000000000001" customHeight="1">
      <c r="A24" s="2"/>
      <c r="B24" s="227"/>
      <c r="C24" s="103"/>
      <c r="D24" s="103"/>
      <c r="E24" s="103"/>
      <c r="F24" s="103"/>
      <c r="G24" s="103"/>
      <c r="H24" s="103"/>
      <c r="I24" s="494">
        <f>SUM(C24:F24)</f>
        <v>0</v>
      </c>
      <c r="J24" s="103">
        <f>SUM(C24:H24)</f>
        <v>0</v>
      </c>
      <c r="K24" s="494">
        <f>SUM(J24*1.4+B24)</f>
        <v>0</v>
      </c>
      <c r="L24" s="494">
        <f>NORMSDIST((C$19-K24)/L$19)*100</f>
        <v>99.999999999996376</v>
      </c>
      <c r="M24" s="2"/>
      <c r="O24" s="2"/>
      <c r="P24" s="227"/>
      <c r="Q24" s="103"/>
      <c r="R24" s="103"/>
      <c r="S24" s="103"/>
      <c r="T24" s="103"/>
      <c r="U24" s="103"/>
      <c r="V24" s="103"/>
      <c r="W24" s="228">
        <f>SUM(Q24:T24)</f>
        <v>0</v>
      </c>
      <c r="X24" s="103">
        <f>SUM(Q24:V24)</f>
        <v>0</v>
      </c>
      <c r="Y24" s="228">
        <f>SUM(X24*1.4+P24)</f>
        <v>0</v>
      </c>
      <c r="Z24" s="228">
        <f>NORMSDIST((Q$19-Y24)/Z$19)*100</f>
        <v>99.999999999996376</v>
      </c>
      <c r="AA24" s="2"/>
    </row>
    <row r="25" spans="1:28" ht="20.100000000000001" customHeight="1">
      <c r="A25" s="2"/>
      <c r="B25" s="227"/>
      <c r="C25" s="103"/>
      <c r="D25" s="103"/>
      <c r="E25" s="103"/>
      <c r="F25" s="103"/>
      <c r="G25" s="103"/>
      <c r="H25" s="103"/>
      <c r="I25" s="494">
        <f>SUM(C25:F25)</f>
        <v>0</v>
      </c>
      <c r="J25" s="103">
        <f>SUM(C25:H25)</f>
        <v>0</v>
      </c>
      <c r="K25" s="494">
        <f>SUM(J25*1.4+B25)</f>
        <v>0</v>
      </c>
      <c r="L25" s="494">
        <f>NORMSDIST((C$19-K25)/L$19)*100</f>
        <v>99.999999999996376</v>
      </c>
      <c r="M25" s="2"/>
      <c r="O25" s="2"/>
      <c r="P25" s="227"/>
      <c r="Q25" s="103"/>
      <c r="R25" s="103"/>
      <c r="S25" s="103"/>
      <c r="T25" s="103"/>
      <c r="U25" s="103"/>
      <c r="V25" s="103"/>
      <c r="W25" s="228">
        <f>SUM(Q25:T25)</f>
        <v>0</v>
      </c>
      <c r="X25" s="103">
        <f>SUM(Q25:V25)</f>
        <v>0</v>
      </c>
      <c r="Y25" s="228">
        <f>SUM(X25*1.4+P25)</f>
        <v>0</v>
      </c>
      <c r="Z25" s="228">
        <f>NORMSDIST((Q$19-Y25)/Z$19)*100</f>
        <v>99.999999999996376</v>
      </c>
      <c r="AA25" s="2"/>
    </row>
    <row r="26" spans="1:28" ht="20.100000000000001" customHeight="1">
      <c r="A26" s="52"/>
      <c r="B26" s="494"/>
      <c r="C26" s="494"/>
      <c r="D26" s="494"/>
      <c r="E26" s="494"/>
      <c r="F26" s="494"/>
      <c r="G26" s="103"/>
      <c r="H26" s="103"/>
      <c r="I26" s="494">
        <f>SUM(C26:F26)</f>
        <v>0</v>
      </c>
      <c r="J26" s="103">
        <f>SUM(C26:H26)</f>
        <v>0</v>
      </c>
      <c r="K26" s="494">
        <f>SUM(J26*1.4+B26)</f>
        <v>0</v>
      </c>
      <c r="L26" s="494">
        <f>NORMSDIST((C$19-K26)/L$19)*100</f>
        <v>99.999999999996376</v>
      </c>
      <c r="M26" s="568"/>
      <c r="N26" s="19"/>
      <c r="O26" s="52"/>
      <c r="P26" s="228"/>
      <c r="Q26" s="228"/>
      <c r="R26" s="228"/>
      <c r="S26" s="228"/>
      <c r="T26" s="228"/>
      <c r="U26" s="103"/>
      <c r="V26" s="103"/>
      <c r="W26" s="228">
        <f>SUM(Q26:T26)</f>
        <v>0</v>
      </c>
      <c r="X26" s="103">
        <f>SUM(Q26:V26)</f>
        <v>0</v>
      </c>
      <c r="Y26" s="228">
        <f>SUM(X26*1.4+P26)</f>
        <v>0</v>
      </c>
      <c r="Z26" s="228">
        <f>NORMSDIST((Q$19-Y26)/Z$19)*100</f>
        <v>99.999999999996376</v>
      </c>
      <c r="AA26" s="243"/>
      <c r="AB26" s="23"/>
    </row>
    <row r="27" spans="1:28" ht="20.100000000000001" customHeight="1">
      <c r="B27" s="391"/>
      <c r="L27" s="391"/>
      <c r="P27" s="391"/>
      <c r="Z27" s="391"/>
    </row>
    <row r="28" spans="1:28" ht="20.100000000000001" customHeight="1">
      <c r="B28" s="391"/>
      <c r="L28" s="391"/>
      <c r="P28" s="391"/>
      <c r="Z28" s="391"/>
    </row>
    <row r="33" spans="13:27">
      <c r="M33" s="7"/>
      <c r="AA33" s="7"/>
    </row>
    <row r="34" spans="13:27">
      <c r="M34" s="7"/>
      <c r="AA34" s="7"/>
    </row>
    <row r="43" spans="13:27">
      <c r="M43" s="7"/>
      <c r="AA43" s="7"/>
    </row>
  </sheetData>
  <mergeCells count="18">
    <mergeCell ref="E8:F8"/>
    <mergeCell ref="S8:T8"/>
    <mergeCell ref="A1:M1"/>
    <mergeCell ref="O1:AA1"/>
    <mergeCell ref="C5:H5"/>
    <mergeCell ref="Q5:V5"/>
    <mergeCell ref="C6:H6"/>
    <mergeCell ref="Q6:V6"/>
    <mergeCell ref="P3:R3"/>
    <mergeCell ref="B3:D3"/>
    <mergeCell ref="P16:R16"/>
    <mergeCell ref="S21:T21"/>
    <mergeCell ref="E21:F21"/>
    <mergeCell ref="C18:H18"/>
    <mergeCell ref="Q18:V18"/>
    <mergeCell ref="C19:H19"/>
    <mergeCell ref="Q19:V19"/>
    <mergeCell ref="B16:D16"/>
  </mergeCells>
  <phoneticPr fontId="9"/>
  <pageMargins left="0.7" right="0.7" top="0.75" bottom="0.75" header="0.3" footer="0.3"/>
  <ignoredErrors>
    <ignoredError sqref="W22:X23 W9:X9 W10:X10 W11:X11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55">
    <tabColor theme="9" tint="-0.249977111117893"/>
  </sheetPr>
  <dimension ref="A1:AB52"/>
  <sheetViews>
    <sheetView topLeftCell="A4" workbookViewId="0">
      <selection activeCell="F13" sqref="F1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709</v>
      </c>
      <c r="C3" s="11" t="s">
        <v>595</v>
      </c>
      <c r="J3" s="20" t="s">
        <v>591</v>
      </c>
      <c r="K3" s="20" t="s">
        <v>592</v>
      </c>
      <c r="O3" s="380" t="s">
        <v>709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24">
        <v>760</v>
      </c>
      <c r="K4" s="24">
        <v>750</v>
      </c>
      <c r="P4" s="391"/>
      <c r="X4" s="24">
        <v>760</v>
      </c>
      <c r="Y4" s="24">
        <v>750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749</v>
      </c>
      <c r="D6" s="638"/>
      <c r="E6" s="638"/>
      <c r="F6" s="638"/>
      <c r="G6" s="638"/>
      <c r="H6" s="639"/>
      <c r="I6" s="172">
        <v>1.3</v>
      </c>
      <c r="J6" s="172">
        <v>1.21</v>
      </c>
      <c r="K6" s="250">
        <f>(FIXED(1/J6,3))*100</f>
        <v>82.6</v>
      </c>
      <c r="L6" s="103">
        <v>50</v>
      </c>
      <c r="P6" s="391"/>
      <c r="Q6" s="637">
        <v>749</v>
      </c>
      <c r="R6" s="638"/>
      <c r="S6" s="638"/>
      <c r="T6" s="638"/>
      <c r="U6" s="638"/>
      <c r="V6" s="639"/>
      <c r="W6" s="172">
        <v>1.3</v>
      </c>
      <c r="X6" s="172">
        <v>1.21</v>
      </c>
      <c r="Y6" s="250">
        <f>(FIXED(1/X6,3))*100</f>
        <v>82.6</v>
      </c>
      <c r="Z6" s="103">
        <v>50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606" t="s">
        <v>1020</v>
      </c>
      <c r="B9" s="607">
        <v>267</v>
      </c>
      <c r="C9" s="607">
        <v>96</v>
      </c>
      <c r="D9" s="608">
        <v>63</v>
      </c>
      <c r="E9" s="608">
        <v>16</v>
      </c>
      <c r="F9" s="608">
        <v>57</v>
      </c>
      <c r="G9" s="608">
        <v>65</v>
      </c>
      <c r="H9" s="608">
        <v>68</v>
      </c>
      <c r="I9" s="609">
        <f t="shared" ref="I9:I14" si="0">SUM(C9:F9)</f>
        <v>232</v>
      </c>
      <c r="J9" s="609">
        <f t="shared" ref="J9:J14" si="1">SUM(C9:H9)</f>
        <v>365</v>
      </c>
      <c r="K9" s="609">
        <f t="shared" ref="K9:K14" si="2">SUM(J9*1.4+B9)</f>
        <v>778</v>
      </c>
      <c r="L9" s="609">
        <f t="shared" ref="L9:L14" si="3">NORMSDIST((C$6-K9)/L$6)*100</f>
        <v>28.09573088985643</v>
      </c>
      <c r="M9" s="606" t="s">
        <v>338</v>
      </c>
      <c r="N9" s="19"/>
      <c r="O9" s="255"/>
      <c r="P9" s="258"/>
      <c r="Q9" s="259"/>
      <c r="R9" s="259"/>
      <c r="S9" s="259"/>
      <c r="T9" s="259"/>
      <c r="U9" s="259"/>
      <c r="V9" s="259"/>
      <c r="W9" s="494">
        <f t="shared" ref="W9:W21" si="4">SUM(Q9:T9)</f>
        <v>0</v>
      </c>
      <c r="X9" s="494">
        <f t="shared" ref="X9:X21" si="5">SUM(Q9:V9)</f>
        <v>0</v>
      </c>
      <c r="Y9" s="494">
        <f t="shared" ref="Y9:Y21" si="6">SUM(X9*1.4+P9)</f>
        <v>0</v>
      </c>
      <c r="Z9" s="494">
        <f t="shared" ref="Z9:Z21" si="7">NORMSDIST((Q$6-Y9)/Z$6)*100</f>
        <v>100</v>
      </c>
      <c r="AA9" s="568" t="s">
        <v>338</v>
      </c>
    </row>
    <row r="10" spans="1:27" ht="20.100000000000001" customHeight="1">
      <c r="A10" s="255"/>
      <c r="B10" s="258"/>
      <c r="C10" s="259"/>
      <c r="D10" s="259"/>
      <c r="E10" s="259"/>
      <c r="F10" s="259"/>
      <c r="G10" s="259"/>
      <c r="H10" s="259"/>
      <c r="I10" s="494">
        <f t="shared" si="0"/>
        <v>0</v>
      </c>
      <c r="J10" s="494">
        <f t="shared" si="1"/>
        <v>0</v>
      </c>
      <c r="K10" s="494">
        <f t="shared" si="2"/>
        <v>0</v>
      </c>
      <c r="L10" s="494">
        <f t="shared" si="3"/>
        <v>100</v>
      </c>
      <c r="M10" s="568" t="s">
        <v>338</v>
      </c>
      <c r="N10" s="19"/>
      <c r="O10" s="255"/>
      <c r="P10" s="258"/>
      <c r="Q10" s="259"/>
      <c r="R10" s="259"/>
      <c r="S10" s="259"/>
      <c r="T10" s="259"/>
      <c r="U10" s="259"/>
      <c r="V10" s="259"/>
      <c r="W10" s="494">
        <f t="shared" si="4"/>
        <v>0</v>
      </c>
      <c r="X10" s="494">
        <f t="shared" si="5"/>
        <v>0</v>
      </c>
      <c r="Y10" s="494">
        <f t="shared" si="6"/>
        <v>0</v>
      </c>
      <c r="Z10" s="494">
        <f t="shared" si="7"/>
        <v>100</v>
      </c>
      <c r="AA10" s="568" t="s">
        <v>338</v>
      </c>
    </row>
    <row r="11" spans="1:27" ht="20.100000000000001" customHeight="1">
      <c r="A11" s="255"/>
      <c r="B11" s="258"/>
      <c r="C11" s="259"/>
      <c r="D11" s="259"/>
      <c r="E11" s="259"/>
      <c r="F11" s="259"/>
      <c r="G11" s="259"/>
      <c r="H11" s="259"/>
      <c r="I11" s="494">
        <f t="shared" si="0"/>
        <v>0</v>
      </c>
      <c r="J11" s="494">
        <f t="shared" si="1"/>
        <v>0</v>
      </c>
      <c r="K11" s="494">
        <f t="shared" si="2"/>
        <v>0</v>
      </c>
      <c r="L11" s="494">
        <f t="shared" si="3"/>
        <v>100</v>
      </c>
      <c r="M11" s="568" t="s">
        <v>338</v>
      </c>
      <c r="N11" s="19"/>
      <c r="O11" s="255"/>
      <c r="P11" s="258"/>
      <c r="Q11" s="259"/>
      <c r="R11" s="259"/>
      <c r="S11" s="259"/>
      <c r="T11" s="259"/>
      <c r="U11" s="259"/>
      <c r="V11" s="259"/>
      <c r="W11" s="494">
        <f t="shared" si="4"/>
        <v>0</v>
      </c>
      <c r="X11" s="494">
        <f t="shared" si="5"/>
        <v>0</v>
      </c>
      <c r="Y11" s="494">
        <f t="shared" si="6"/>
        <v>0</v>
      </c>
      <c r="Z11" s="494">
        <f t="shared" si="7"/>
        <v>100</v>
      </c>
      <c r="AA11" s="568" t="s">
        <v>338</v>
      </c>
    </row>
    <row r="12" spans="1:27" ht="20.100000000000001" customHeight="1">
      <c r="A12" s="255"/>
      <c r="B12" s="258"/>
      <c r="C12" s="259"/>
      <c r="D12" s="259"/>
      <c r="E12" s="259"/>
      <c r="F12" s="259"/>
      <c r="G12" s="259"/>
      <c r="H12" s="259"/>
      <c r="I12" s="494">
        <f t="shared" si="0"/>
        <v>0</v>
      </c>
      <c r="J12" s="494">
        <f t="shared" si="1"/>
        <v>0</v>
      </c>
      <c r="K12" s="494">
        <f t="shared" si="2"/>
        <v>0</v>
      </c>
      <c r="L12" s="494">
        <f t="shared" si="3"/>
        <v>100</v>
      </c>
      <c r="M12" s="568" t="s">
        <v>338</v>
      </c>
      <c r="N12" s="19"/>
      <c r="O12" s="255"/>
      <c r="P12" s="258"/>
      <c r="Q12" s="259"/>
      <c r="R12" s="259"/>
      <c r="S12" s="259"/>
      <c r="T12" s="259"/>
      <c r="U12" s="259"/>
      <c r="V12" s="259"/>
      <c r="W12" s="494">
        <f t="shared" si="4"/>
        <v>0</v>
      </c>
      <c r="X12" s="494">
        <f t="shared" si="5"/>
        <v>0</v>
      </c>
      <c r="Y12" s="494">
        <f t="shared" si="6"/>
        <v>0</v>
      </c>
      <c r="Z12" s="494">
        <f t="shared" si="7"/>
        <v>100</v>
      </c>
      <c r="AA12" s="568" t="s">
        <v>338</v>
      </c>
    </row>
    <row r="13" spans="1:27" ht="20.100000000000001" customHeight="1">
      <c r="A13" s="255"/>
      <c r="B13" s="258"/>
      <c r="C13" s="259"/>
      <c r="D13" s="259"/>
      <c r="E13" s="259"/>
      <c r="F13" s="259"/>
      <c r="G13" s="259"/>
      <c r="H13" s="259"/>
      <c r="I13" s="494">
        <f t="shared" si="0"/>
        <v>0</v>
      </c>
      <c r="J13" s="494">
        <f t="shared" si="1"/>
        <v>0</v>
      </c>
      <c r="K13" s="494">
        <f t="shared" si="2"/>
        <v>0</v>
      </c>
      <c r="L13" s="494">
        <f t="shared" si="3"/>
        <v>100</v>
      </c>
      <c r="M13" s="568" t="s">
        <v>338</v>
      </c>
      <c r="N13" s="19"/>
      <c r="O13" s="255"/>
      <c r="P13" s="258"/>
      <c r="Q13" s="259"/>
      <c r="R13" s="259"/>
      <c r="S13" s="259"/>
      <c r="T13" s="259"/>
      <c r="U13" s="259"/>
      <c r="V13" s="259"/>
      <c r="W13" s="494">
        <f t="shared" si="4"/>
        <v>0</v>
      </c>
      <c r="X13" s="494">
        <f t="shared" si="5"/>
        <v>0</v>
      </c>
      <c r="Y13" s="494">
        <f t="shared" si="6"/>
        <v>0</v>
      </c>
      <c r="Z13" s="494">
        <f t="shared" si="7"/>
        <v>100</v>
      </c>
      <c r="AA13" s="568" t="s">
        <v>338</v>
      </c>
    </row>
    <row r="14" spans="1:27" ht="20.100000000000001" customHeight="1">
      <c r="A14" s="52"/>
      <c r="B14" s="258"/>
      <c r="C14" s="547"/>
      <c r="D14" s="494"/>
      <c r="E14" s="494"/>
      <c r="F14" s="494"/>
      <c r="G14" s="494"/>
      <c r="H14" s="494"/>
      <c r="I14" s="494">
        <f t="shared" si="0"/>
        <v>0</v>
      </c>
      <c r="J14" s="494">
        <f t="shared" si="1"/>
        <v>0</v>
      </c>
      <c r="K14" s="494">
        <f t="shared" si="2"/>
        <v>0</v>
      </c>
      <c r="L14" s="494">
        <f t="shared" si="3"/>
        <v>100</v>
      </c>
      <c r="M14" s="568" t="s">
        <v>338</v>
      </c>
      <c r="N14" s="19"/>
      <c r="O14" s="52"/>
      <c r="P14" s="258"/>
      <c r="Q14" s="547"/>
      <c r="R14" s="494"/>
      <c r="S14" s="494"/>
      <c r="T14" s="494"/>
      <c r="U14" s="494"/>
      <c r="V14" s="494"/>
      <c r="W14" s="494">
        <f t="shared" si="4"/>
        <v>0</v>
      </c>
      <c r="X14" s="494">
        <f t="shared" si="5"/>
        <v>0</v>
      </c>
      <c r="Y14" s="494">
        <f t="shared" si="6"/>
        <v>0</v>
      </c>
      <c r="Z14" s="494">
        <f t="shared" si="7"/>
        <v>100</v>
      </c>
      <c r="AA14" s="568" t="s">
        <v>338</v>
      </c>
    </row>
    <row r="15" spans="1:27" ht="20.100000000000001" customHeight="1">
      <c r="A15" s="568"/>
      <c r="B15" s="494"/>
      <c r="C15" s="494"/>
      <c r="D15" s="496"/>
      <c r="E15" s="496"/>
      <c r="F15" s="496"/>
      <c r="G15" s="496"/>
      <c r="H15" s="496"/>
      <c r="I15" s="494">
        <f t="shared" ref="I15:I21" si="8">SUM(C15:F15)</f>
        <v>0</v>
      </c>
      <c r="J15" s="494">
        <f t="shared" ref="J15:J21" si="9">SUM(C15:H15)</f>
        <v>0</v>
      </c>
      <c r="K15" s="494">
        <f t="shared" ref="K15:K21" si="10">SUM(J15*1.4+B15)</f>
        <v>0</v>
      </c>
      <c r="L15" s="494">
        <f t="shared" ref="L15:L21" si="11">NORMSDIST((C$6-K15)/L$6)*100</f>
        <v>100</v>
      </c>
      <c r="M15" s="568" t="s">
        <v>338</v>
      </c>
      <c r="N15" s="19"/>
      <c r="O15" s="568"/>
      <c r="P15" s="494"/>
      <c r="Q15" s="494"/>
      <c r="R15" s="496"/>
      <c r="S15" s="496"/>
      <c r="T15" s="496"/>
      <c r="U15" s="496"/>
      <c r="V15" s="496"/>
      <c r="W15" s="494">
        <f t="shared" ref="W15:W17" si="12">SUM(Q15:T15)</f>
        <v>0</v>
      </c>
      <c r="X15" s="494">
        <f t="shared" ref="X15:X17" si="13">SUM(Q15:V15)</f>
        <v>0</v>
      </c>
      <c r="Y15" s="494">
        <f t="shared" ref="Y15:Y17" si="14">SUM(X15*1.4+P15)</f>
        <v>0</v>
      </c>
      <c r="Z15" s="494">
        <f t="shared" ref="Z15:Z17" si="15">NORMSDIST((Q$6-Y15)/Z$6)*100</f>
        <v>100</v>
      </c>
      <c r="AA15" s="568" t="s">
        <v>338</v>
      </c>
    </row>
    <row r="16" spans="1:27" ht="20.100000000000001" customHeight="1">
      <c r="A16" s="345" t="s">
        <v>199</v>
      </c>
      <c r="B16" s="352">
        <v>253</v>
      </c>
      <c r="C16" s="348">
        <v>98</v>
      </c>
      <c r="D16" s="348">
        <v>78</v>
      </c>
      <c r="E16" s="348">
        <v>16</v>
      </c>
      <c r="F16" s="348">
        <v>76</v>
      </c>
      <c r="G16" s="348">
        <v>70</v>
      </c>
      <c r="H16" s="348">
        <v>56</v>
      </c>
      <c r="I16" s="95">
        <f t="shared" si="8"/>
        <v>268</v>
      </c>
      <c r="J16" s="95">
        <f t="shared" si="9"/>
        <v>394</v>
      </c>
      <c r="K16" s="95">
        <f t="shared" si="10"/>
        <v>804.59999999999991</v>
      </c>
      <c r="L16" s="95">
        <f t="shared" si="11"/>
        <v>13.30690751693675</v>
      </c>
      <c r="M16" s="94" t="s">
        <v>338</v>
      </c>
      <c r="N16" s="19"/>
      <c r="O16" s="568"/>
      <c r="P16" s="494"/>
      <c r="Q16" s="494"/>
      <c r="R16" s="496"/>
      <c r="S16" s="496"/>
      <c r="T16" s="496"/>
      <c r="U16" s="496"/>
      <c r="V16" s="496"/>
      <c r="W16" s="494">
        <f t="shared" si="12"/>
        <v>0</v>
      </c>
      <c r="X16" s="494">
        <f t="shared" si="13"/>
        <v>0</v>
      </c>
      <c r="Y16" s="494">
        <f t="shared" si="14"/>
        <v>0</v>
      </c>
      <c r="Z16" s="494">
        <f t="shared" si="15"/>
        <v>100</v>
      </c>
      <c r="AA16" s="568" t="s">
        <v>338</v>
      </c>
    </row>
    <row r="17" spans="1:28" ht="20.100000000000001" customHeight="1">
      <c r="A17" s="345" t="s">
        <v>200</v>
      </c>
      <c r="B17" s="352">
        <v>221</v>
      </c>
      <c r="C17" s="348">
        <v>98</v>
      </c>
      <c r="D17" s="348">
        <v>66</v>
      </c>
      <c r="E17" s="348">
        <v>16</v>
      </c>
      <c r="F17" s="348">
        <v>76</v>
      </c>
      <c r="G17" s="348">
        <v>85</v>
      </c>
      <c r="H17" s="348">
        <v>72</v>
      </c>
      <c r="I17" s="95">
        <f t="shared" si="8"/>
        <v>256</v>
      </c>
      <c r="J17" s="95">
        <f t="shared" si="9"/>
        <v>413</v>
      </c>
      <c r="K17" s="95">
        <f t="shared" si="10"/>
        <v>799.19999999999993</v>
      </c>
      <c r="L17" s="95">
        <f t="shared" si="11"/>
        <v>15.768930679401905</v>
      </c>
      <c r="M17" s="94" t="s">
        <v>338</v>
      </c>
      <c r="N17" s="19"/>
      <c r="O17" s="568"/>
      <c r="P17" s="494"/>
      <c r="Q17" s="494"/>
      <c r="R17" s="496"/>
      <c r="S17" s="496"/>
      <c r="T17" s="496"/>
      <c r="U17" s="496"/>
      <c r="V17" s="496"/>
      <c r="W17" s="494">
        <f t="shared" si="12"/>
        <v>0</v>
      </c>
      <c r="X17" s="494">
        <f t="shared" si="13"/>
        <v>0</v>
      </c>
      <c r="Y17" s="494">
        <f t="shared" si="14"/>
        <v>0</v>
      </c>
      <c r="Z17" s="494">
        <f t="shared" si="15"/>
        <v>100</v>
      </c>
      <c r="AA17" s="568" t="s">
        <v>338</v>
      </c>
    </row>
    <row r="18" spans="1:28" ht="20.100000000000001" customHeight="1">
      <c r="A18" s="345" t="s">
        <v>201</v>
      </c>
      <c r="B18" s="352">
        <v>276</v>
      </c>
      <c r="C18" s="348">
        <v>93</v>
      </c>
      <c r="D18" s="348">
        <v>66</v>
      </c>
      <c r="E18" s="348">
        <v>12</v>
      </c>
      <c r="F18" s="348">
        <v>68</v>
      </c>
      <c r="G18" s="348">
        <v>60</v>
      </c>
      <c r="H18" s="348">
        <v>64</v>
      </c>
      <c r="I18" s="95">
        <f t="shared" si="8"/>
        <v>239</v>
      </c>
      <c r="J18" s="95">
        <f t="shared" si="9"/>
        <v>363</v>
      </c>
      <c r="K18" s="95">
        <f t="shared" si="10"/>
        <v>784.2</v>
      </c>
      <c r="L18" s="95">
        <f t="shared" si="11"/>
        <v>24.071638680444103</v>
      </c>
      <c r="M18" s="94" t="s">
        <v>338</v>
      </c>
      <c r="N18" s="19"/>
      <c r="O18" s="568"/>
      <c r="P18" s="494"/>
      <c r="Q18" s="494"/>
      <c r="R18" s="496"/>
      <c r="S18" s="496"/>
      <c r="T18" s="496"/>
      <c r="U18" s="496"/>
      <c r="V18" s="496"/>
      <c r="W18" s="494">
        <f t="shared" si="4"/>
        <v>0</v>
      </c>
      <c r="X18" s="494">
        <f t="shared" si="5"/>
        <v>0</v>
      </c>
      <c r="Y18" s="494">
        <f t="shared" si="6"/>
        <v>0</v>
      </c>
      <c r="Z18" s="494">
        <f t="shared" si="7"/>
        <v>100</v>
      </c>
      <c r="AA18" s="568" t="s">
        <v>338</v>
      </c>
    </row>
    <row r="19" spans="1:28" ht="20.100000000000001" customHeight="1">
      <c r="A19" s="345" t="s">
        <v>202</v>
      </c>
      <c r="B19" s="352">
        <v>286</v>
      </c>
      <c r="C19" s="348">
        <v>90</v>
      </c>
      <c r="D19" s="348">
        <v>85</v>
      </c>
      <c r="E19" s="348">
        <v>16</v>
      </c>
      <c r="F19" s="348">
        <v>76</v>
      </c>
      <c r="G19" s="348">
        <v>65</v>
      </c>
      <c r="H19" s="348">
        <v>76</v>
      </c>
      <c r="I19" s="95">
        <f t="shared" si="8"/>
        <v>267</v>
      </c>
      <c r="J19" s="95">
        <f t="shared" si="9"/>
        <v>408</v>
      </c>
      <c r="K19" s="95">
        <f t="shared" si="10"/>
        <v>857.19999999999993</v>
      </c>
      <c r="L19" s="95">
        <f t="shared" si="11"/>
        <v>1.5232174701868595</v>
      </c>
      <c r="M19" s="94" t="s">
        <v>338</v>
      </c>
      <c r="N19" s="19"/>
      <c r="O19" s="568"/>
      <c r="P19" s="494"/>
      <c r="Q19" s="494"/>
      <c r="R19" s="496"/>
      <c r="S19" s="496"/>
      <c r="T19" s="496"/>
      <c r="U19" s="496"/>
      <c r="V19" s="496"/>
      <c r="W19" s="494">
        <f t="shared" ref="W19" si="16">SUM(Q19:T19)</f>
        <v>0</v>
      </c>
      <c r="X19" s="494">
        <f t="shared" ref="X19" si="17">SUM(Q19:V19)</f>
        <v>0</v>
      </c>
      <c r="Y19" s="494">
        <f t="shared" ref="Y19" si="18">SUM(X19*1.4+P19)</f>
        <v>0</v>
      </c>
      <c r="Z19" s="494">
        <f t="shared" ref="Z19" si="19">NORMSDIST((Q$6-Y19)/Z$6)*100</f>
        <v>100</v>
      </c>
      <c r="AA19" s="568" t="s">
        <v>338</v>
      </c>
    </row>
    <row r="20" spans="1:28" ht="20.100000000000001" customHeight="1">
      <c r="A20" s="345" t="s">
        <v>203</v>
      </c>
      <c r="B20" s="352">
        <v>193</v>
      </c>
      <c r="C20" s="348">
        <v>88</v>
      </c>
      <c r="D20" s="348">
        <v>95</v>
      </c>
      <c r="E20" s="348">
        <v>12</v>
      </c>
      <c r="F20" s="348">
        <v>56</v>
      </c>
      <c r="G20" s="348">
        <v>60</v>
      </c>
      <c r="H20" s="348">
        <v>88</v>
      </c>
      <c r="I20" s="95">
        <f t="shared" si="8"/>
        <v>251</v>
      </c>
      <c r="J20" s="95">
        <f t="shared" si="9"/>
        <v>399</v>
      </c>
      <c r="K20" s="95">
        <f t="shared" si="10"/>
        <v>751.59999999999991</v>
      </c>
      <c r="L20" s="95">
        <f t="shared" si="11"/>
        <v>47.926434670772046</v>
      </c>
      <c r="M20" s="94" t="s">
        <v>338</v>
      </c>
      <c r="N20" s="19"/>
      <c r="O20" s="568"/>
      <c r="P20" s="494"/>
      <c r="Q20" s="494"/>
      <c r="R20" s="496"/>
      <c r="S20" s="496"/>
      <c r="T20" s="496"/>
      <c r="U20" s="496"/>
      <c r="V20" s="496"/>
      <c r="W20" s="494">
        <f t="shared" ref="W20" si="20">SUM(Q20:T20)</f>
        <v>0</v>
      </c>
      <c r="X20" s="494">
        <f t="shared" ref="X20" si="21">SUM(Q20:V20)</f>
        <v>0</v>
      </c>
      <c r="Y20" s="494">
        <f t="shared" ref="Y20" si="22">SUM(X20*1.4+P20)</f>
        <v>0</v>
      </c>
      <c r="Z20" s="494">
        <f t="shared" ref="Z20" si="23">NORMSDIST((Q$6-Y20)/Z$6)*100</f>
        <v>100</v>
      </c>
      <c r="AA20" s="568" t="s">
        <v>338</v>
      </c>
    </row>
    <row r="21" spans="1:28" ht="20.100000000000001" customHeight="1">
      <c r="A21" s="67" t="s">
        <v>247</v>
      </c>
      <c r="B21" s="352">
        <v>249</v>
      </c>
      <c r="C21" s="545">
        <v>86</v>
      </c>
      <c r="D21" s="95">
        <v>83</v>
      </c>
      <c r="E21" s="95">
        <v>16</v>
      </c>
      <c r="F21" s="95">
        <v>56</v>
      </c>
      <c r="G21" s="95">
        <v>60</v>
      </c>
      <c r="H21" s="95">
        <v>68</v>
      </c>
      <c r="I21" s="95">
        <f t="shared" si="8"/>
        <v>241</v>
      </c>
      <c r="J21" s="95">
        <f t="shared" si="9"/>
        <v>369</v>
      </c>
      <c r="K21" s="95">
        <f t="shared" si="10"/>
        <v>765.6</v>
      </c>
      <c r="L21" s="95">
        <f t="shared" si="11"/>
        <v>36.994462950336818</v>
      </c>
      <c r="M21" s="94" t="s">
        <v>338</v>
      </c>
      <c r="N21" s="19"/>
      <c r="O21" s="243"/>
      <c r="P21" s="228"/>
      <c r="Q21" s="228"/>
      <c r="R21" s="230"/>
      <c r="S21" s="230"/>
      <c r="T21" s="230"/>
      <c r="U21" s="230"/>
      <c r="V21" s="230"/>
      <c r="W21" s="228">
        <f t="shared" si="4"/>
        <v>0</v>
      </c>
      <c r="X21" s="228">
        <f t="shared" si="5"/>
        <v>0</v>
      </c>
      <c r="Y21" s="228">
        <f t="shared" si="6"/>
        <v>0</v>
      </c>
      <c r="Z21" s="228">
        <f t="shared" si="7"/>
        <v>100</v>
      </c>
      <c r="AA21" s="243" t="s">
        <v>338</v>
      </c>
    </row>
    <row r="22" spans="1:28" ht="20.100000000000001" customHeight="1">
      <c r="L22" s="561"/>
      <c r="Z22" s="380"/>
    </row>
    <row r="23" spans="1:28" ht="18.75" customHeight="1">
      <c r="A23" s="561" t="s">
        <v>710</v>
      </c>
      <c r="C23" s="11" t="s">
        <v>595</v>
      </c>
      <c r="J23" s="20" t="s">
        <v>591</v>
      </c>
      <c r="K23" s="20" t="s">
        <v>592</v>
      </c>
      <c r="O23" s="380" t="s">
        <v>710</v>
      </c>
      <c r="Q23" s="11" t="s">
        <v>595</v>
      </c>
      <c r="X23" s="20" t="s">
        <v>591</v>
      </c>
      <c r="Y23" s="20" t="s">
        <v>592</v>
      </c>
    </row>
    <row r="24" spans="1:28" ht="18.75" customHeight="1">
      <c r="B24" s="570"/>
      <c r="J24" s="75">
        <v>790</v>
      </c>
      <c r="K24" s="75">
        <v>770</v>
      </c>
      <c r="P24" s="391"/>
      <c r="X24" s="75">
        <v>790</v>
      </c>
      <c r="Y24" s="75">
        <v>770</v>
      </c>
    </row>
    <row r="25" spans="1:28" ht="18.75" customHeight="1">
      <c r="B25" s="570"/>
      <c r="C25" s="666" t="s">
        <v>644</v>
      </c>
      <c r="D25" s="667"/>
      <c r="E25" s="667"/>
      <c r="F25" s="667"/>
      <c r="G25" s="667"/>
      <c r="H25" s="668"/>
      <c r="I25" s="562" t="s">
        <v>571</v>
      </c>
      <c r="J25" s="562" t="s">
        <v>572</v>
      </c>
      <c r="K25" s="562" t="s">
        <v>643</v>
      </c>
      <c r="L25" s="568" t="s">
        <v>328</v>
      </c>
      <c r="P25" s="391"/>
      <c r="Q25" s="666" t="s">
        <v>644</v>
      </c>
      <c r="R25" s="667"/>
      <c r="S25" s="667"/>
      <c r="T25" s="667"/>
      <c r="U25" s="667"/>
      <c r="V25" s="668"/>
      <c r="W25" s="379" t="s">
        <v>571</v>
      </c>
      <c r="X25" s="379" t="s">
        <v>572</v>
      </c>
      <c r="Y25" s="379" t="s">
        <v>643</v>
      </c>
      <c r="Z25" s="243" t="s">
        <v>328</v>
      </c>
    </row>
    <row r="26" spans="1:28" ht="18.75" customHeight="1">
      <c r="B26" s="570"/>
      <c r="C26" s="643">
        <v>775</v>
      </c>
      <c r="D26" s="644"/>
      <c r="E26" s="644"/>
      <c r="F26" s="644"/>
      <c r="G26" s="644"/>
      <c r="H26" s="645"/>
      <c r="I26" s="18">
        <v>1.36</v>
      </c>
      <c r="J26" s="18">
        <v>1.3</v>
      </c>
      <c r="K26" s="16">
        <f>(FIXED(1/J26,3))*100</f>
        <v>76.900000000000006</v>
      </c>
      <c r="L26" s="103">
        <v>50</v>
      </c>
      <c r="P26" s="391"/>
      <c r="Q26" s="643">
        <v>775</v>
      </c>
      <c r="R26" s="644"/>
      <c r="S26" s="644"/>
      <c r="T26" s="644"/>
      <c r="U26" s="644"/>
      <c r="V26" s="645"/>
      <c r="W26" s="18">
        <v>1.36</v>
      </c>
      <c r="X26" s="18">
        <v>1.3</v>
      </c>
      <c r="Y26" s="16">
        <f>(FIXED(1/X26,3))*100</f>
        <v>76.900000000000006</v>
      </c>
      <c r="Z26" s="103">
        <v>50</v>
      </c>
    </row>
    <row r="27" spans="1:28" ht="21.75" customHeight="1">
      <c r="E27" s="563" t="s">
        <v>78</v>
      </c>
      <c r="F27" s="563" t="s">
        <v>79</v>
      </c>
      <c r="S27" s="375" t="s">
        <v>78</v>
      </c>
      <c r="T27" s="375" t="s">
        <v>79</v>
      </c>
    </row>
    <row r="28" spans="1:28" ht="20.100000000000001" customHeight="1">
      <c r="A28" s="562" t="s">
        <v>80</v>
      </c>
      <c r="B28" s="562" t="s">
        <v>81</v>
      </c>
      <c r="C28" s="562" t="s">
        <v>82</v>
      </c>
      <c r="D28" s="562" t="s">
        <v>83</v>
      </c>
      <c r="E28" s="626" t="s">
        <v>84</v>
      </c>
      <c r="F28" s="627"/>
      <c r="G28" s="562" t="s">
        <v>85</v>
      </c>
      <c r="H28" s="562" t="s">
        <v>86</v>
      </c>
      <c r="I28" s="562" t="s">
        <v>87</v>
      </c>
      <c r="J28" s="562" t="s">
        <v>88</v>
      </c>
      <c r="K28" s="562" t="s">
        <v>318</v>
      </c>
      <c r="L28" s="562" t="s">
        <v>319</v>
      </c>
      <c r="M28" s="562" t="s">
        <v>645</v>
      </c>
      <c r="O28" s="379" t="s">
        <v>80</v>
      </c>
      <c r="P28" s="379" t="s">
        <v>81</v>
      </c>
      <c r="Q28" s="379" t="s">
        <v>82</v>
      </c>
      <c r="R28" s="379" t="s">
        <v>83</v>
      </c>
      <c r="S28" s="626" t="s">
        <v>84</v>
      </c>
      <c r="T28" s="627"/>
      <c r="U28" s="379" t="s">
        <v>85</v>
      </c>
      <c r="V28" s="379" t="s">
        <v>86</v>
      </c>
      <c r="W28" s="379" t="s">
        <v>87</v>
      </c>
      <c r="X28" s="379" t="s">
        <v>88</v>
      </c>
      <c r="Y28" s="379" t="s">
        <v>318</v>
      </c>
      <c r="Z28" s="379" t="s">
        <v>319</v>
      </c>
      <c r="AA28" s="379" t="s">
        <v>645</v>
      </c>
    </row>
    <row r="29" spans="1:28" ht="20.100000000000001" customHeight="1">
      <c r="A29" s="255"/>
      <c r="B29" s="258"/>
      <c r="C29" s="259"/>
      <c r="D29" s="259"/>
      <c r="E29" s="259"/>
      <c r="F29" s="259"/>
      <c r="G29" s="259"/>
      <c r="H29" s="259"/>
      <c r="I29" s="494">
        <f t="shared" ref="I29:I32" si="24">SUM(C29:F29)</f>
        <v>0</v>
      </c>
      <c r="J29" s="494">
        <f t="shared" ref="J29:J32" si="25">SUM(C29:H29)</f>
        <v>0</v>
      </c>
      <c r="K29" s="494">
        <f t="shared" ref="K29:K30" si="26">SUM(J29*1.4+B29)</f>
        <v>0</v>
      </c>
      <c r="L29" s="494">
        <f t="shared" ref="L29:L30" si="27">NORMSDIST((C$26-K29)/L$26)*100</f>
        <v>100</v>
      </c>
      <c r="M29" s="568" t="s">
        <v>338</v>
      </c>
      <c r="N29" s="19"/>
      <c r="O29" s="255"/>
      <c r="P29" s="258"/>
      <c r="Q29" s="259"/>
      <c r="R29" s="259"/>
      <c r="S29" s="259"/>
      <c r="T29" s="259"/>
      <c r="U29" s="259"/>
      <c r="V29" s="259"/>
      <c r="W29" s="494">
        <f t="shared" ref="W29:W35" si="28">SUM(Q29:T29)</f>
        <v>0</v>
      </c>
      <c r="X29" s="494">
        <f t="shared" ref="X29:X35" si="29">SUM(Q29:V29)</f>
        <v>0</v>
      </c>
      <c r="Y29" s="494">
        <f t="shared" ref="Y29:Y35" si="30">SUM(X29*1.4+P29)</f>
        <v>0</v>
      </c>
      <c r="Z29" s="494">
        <f t="shared" ref="Z29:Z35" si="31">NORMSDIST((Q$26-Y29)/Z$26)*100</f>
        <v>100</v>
      </c>
      <c r="AA29" s="568" t="s">
        <v>338</v>
      </c>
      <c r="AB29" s="23"/>
    </row>
    <row r="30" spans="1:28" ht="20.100000000000001" customHeight="1">
      <c r="A30" s="255"/>
      <c r="B30" s="258"/>
      <c r="C30" s="259"/>
      <c r="D30" s="259"/>
      <c r="E30" s="259"/>
      <c r="F30" s="259"/>
      <c r="G30" s="259"/>
      <c r="H30" s="259"/>
      <c r="I30" s="494">
        <f t="shared" si="24"/>
        <v>0</v>
      </c>
      <c r="J30" s="494">
        <f t="shared" si="25"/>
        <v>0</v>
      </c>
      <c r="K30" s="494">
        <f t="shared" si="26"/>
        <v>0</v>
      </c>
      <c r="L30" s="494">
        <f t="shared" si="27"/>
        <v>100</v>
      </c>
      <c r="M30" s="568" t="s">
        <v>338</v>
      </c>
      <c r="N30" s="19"/>
      <c r="O30" s="255"/>
      <c r="P30" s="258"/>
      <c r="Q30" s="259"/>
      <c r="R30" s="259"/>
      <c r="S30" s="259"/>
      <c r="T30" s="259"/>
      <c r="U30" s="259"/>
      <c r="V30" s="259"/>
      <c r="W30" s="494">
        <f t="shared" si="28"/>
        <v>0</v>
      </c>
      <c r="X30" s="494">
        <f t="shared" si="29"/>
        <v>0</v>
      </c>
      <c r="Y30" s="494">
        <f t="shared" si="30"/>
        <v>0</v>
      </c>
      <c r="Z30" s="494">
        <f t="shared" si="31"/>
        <v>100</v>
      </c>
      <c r="AA30" s="568" t="s">
        <v>338</v>
      </c>
    </row>
    <row r="31" spans="1:28" ht="20.100000000000001" customHeight="1">
      <c r="A31" s="568"/>
      <c r="B31" s="241"/>
      <c r="C31" s="241"/>
      <c r="D31" s="241"/>
      <c r="E31" s="241"/>
      <c r="F31" s="241"/>
      <c r="G31" s="241"/>
      <c r="H31" s="241"/>
      <c r="I31" s="494">
        <f t="shared" si="24"/>
        <v>0</v>
      </c>
      <c r="J31" s="494">
        <f t="shared" si="25"/>
        <v>0</v>
      </c>
      <c r="K31" s="494">
        <f>SUM(J31*1.4+B31)</f>
        <v>0</v>
      </c>
      <c r="L31" s="494">
        <f>NORMSDIST((C$26-K31)/L$26)*100</f>
        <v>100</v>
      </c>
      <c r="M31" s="568" t="s">
        <v>338</v>
      </c>
      <c r="N31" s="19"/>
      <c r="O31" s="568"/>
      <c r="P31" s="241"/>
      <c r="Q31" s="241"/>
      <c r="R31" s="241"/>
      <c r="S31" s="241"/>
      <c r="T31" s="241"/>
      <c r="U31" s="241"/>
      <c r="V31" s="241"/>
      <c r="W31" s="494">
        <f t="shared" si="28"/>
        <v>0</v>
      </c>
      <c r="X31" s="494">
        <f t="shared" si="29"/>
        <v>0</v>
      </c>
      <c r="Y31" s="494">
        <f>SUM(X31*1.4+P31)</f>
        <v>0</v>
      </c>
      <c r="Z31" s="494">
        <f>NORMSDIST((Q$26-Y31)/Z$26)*100</f>
        <v>100</v>
      </c>
      <c r="AA31" s="568" t="s">
        <v>338</v>
      </c>
    </row>
    <row r="32" spans="1:28" ht="20.100000000000001" customHeight="1">
      <c r="A32" s="568"/>
      <c r="B32" s="494"/>
      <c r="C32" s="494"/>
      <c r="D32" s="494"/>
      <c r="E32" s="494"/>
      <c r="F32" s="494"/>
      <c r="G32" s="494"/>
      <c r="H32" s="494"/>
      <c r="I32" s="494">
        <f t="shared" si="24"/>
        <v>0</v>
      </c>
      <c r="J32" s="494">
        <f t="shared" si="25"/>
        <v>0</v>
      </c>
      <c r="K32" s="494">
        <f>SUM(J32*1.4+B32)</f>
        <v>0</v>
      </c>
      <c r="L32" s="494">
        <f>NORMSDIST((C$26-K32)/L$26)*100</f>
        <v>100</v>
      </c>
      <c r="M32" s="568"/>
      <c r="O32" s="243"/>
      <c r="P32" s="228"/>
      <c r="Q32" s="228"/>
      <c r="R32" s="228"/>
      <c r="S32" s="228"/>
      <c r="T32" s="228"/>
      <c r="U32" s="228"/>
      <c r="V32" s="228"/>
      <c r="W32" s="228">
        <f t="shared" si="28"/>
        <v>0</v>
      </c>
      <c r="X32" s="228">
        <f t="shared" si="29"/>
        <v>0</v>
      </c>
      <c r="Y32" s="228">
        <f>SUM(X32*1.4+P32)</f>
        <v>0</v>
      </c>
      <c r="Z32" s="228">
        <f>NORMSDIST((Q$26-Y32)/Z$26)*100</f>
        <v>100</v>
      </c>
      <c r="AA32" s="243"/>
    </row>
    <row r="33" spans="1:27" ht="20.100000000000001" customHeight="1">
      <c r="A33" s="345" t="s">
        <v>204</v>
      </c>
      <c r="B33" s="352">
        <v>212</v>
      </c>
      <c r="C33" s="348">
        <v>93</v>
      </c>
      <c r="D33" s="348">
        <v>63</v>
      </c>
      <c r="E33" s="348">
        <v>16</v>
      </c>
      <c r="F33" s="348">
        <v>76</v>
      </c>
      <c r="G33" s="348">
        <v>70</v>
      </c>
      <c r="H33" s="348">
        <v>64</v>
      </c>
      <c r="I33" s="95">
        <f t="shared" ref="I33:I35" si="32">SUM(C33:F33)</f>
        <v>248</v>
      </c>
      <c r="J33" s="95">
        <f t="shared" ref="J33:J35" si="33">SUM(C33:H33)</f>
        <v>382</v>
      </c>
      <c r="K33" s="95">
        <f t="shared" ref="K33:K34" si="34">SUM(J33*1.4+B33)</f>
        <v>746.8</v>
      </c>
      <c r="L33" s="95">
        <f t="shared" ref="L33:L34" si="35">NORMSDIST((C$26-K33)/L$26)*100</f>
        <v>71.3622933928837</v>
      </c>
      <c r="M33" s="94" t="s">
        <v>338</v>
      </c>
      <c r="O33" s="243"/>
      <c r="P33" s="228"/>
      <c r="Q33" s="228"/>
      <c r="R33" s="228"/>
      <c r="S33" s="228"/>
      <c r="T33" s="228"/>
      <c r="U33" s="228"/>
      <c r="V33" s="228"/>
      <c r="W33" s="228">
        <f t="shared" si="28"/>
        <v>0</v>
      </c>
      <c r="X33" s="228">
        <f t="shared" si="29"/>
        <v>0</v>
      </c>
      <c r="Y33" s="228">
        <f>SUM(X33*1.4+P33)</f>
        <v>0</v>
      </c>
      <c r="Z33" s="228">
        <f>NORMSDIST((Q$26-Y33)/Z$26)*100</f>
        <v>100</v>
      </c>
      <c r="AA33" s="243"/>
    </row>
    <row r="34" spans="1:27" ht="20.100000000000001" customHeight="1">
      <c r="A34" s="345" t="s">
        <v>205</v>
      </c>
      <c r="B34" s="352">
        <v>249</v>
      </c>
      <c r="C34" s="348">
        <v>84</v>
      </c>
      <c r="D34" s="348">
        <v>68</v>
      </c>
      <c r="E34" s="348">
        <v>16</v>
      </c>
      <c r="F34" s="348">
        <v>72</v>
      </c>
      <c r="G34" s="348">
        <v>60</v>
      </c>
      <c r="H34" s="348">
        <v>64</v>
      </c>
      <c r="I34" s="95">
        <f t="shared" si="32"/>
        <v>240</v>
      </c>
      <c r="J34" s="95">
        <f t="shared" si="33"/>
        <v>364</v>
      </c>
      <c r="K34" s="95">
        <f t="shared" si="34"/>
        <v>758.59999999999991</v>
      </c>
      <c r="L34" s="95">
        <f t="shared" si="35"/>
        <v>62.854416868826355</v>
      </c>
      <c r="M34" s="94" t="s">
        <v>338</v>
      </c>
      <c r="O34" s="243"/>
      <c r="P34" s="228"/>
      <c r="Q34" s="228"/>
      <c r="R34" s="228"/>
      <c r="S34" s="228"/>
      <c r="T34" s="228"/>
      <c r="U34" s="228"/>
      <c r="V34" s="228"/>
      <c r="W34" s="228">
        <f t="shared" si="28"/>
        <v>0</v>
      </c>
      <c r="X34" s="228">
        <f t="shared" si="29"/>
        <v>0</v>
      </c>
      <c r="Y34" s="228">
        <f>SUM(X34*1.4+P34)</f>
        <v>0</v>
      </c>
      <c r="Z34" s="228">
        <f>NORMSDIST((Q$26-Y34)/Z$26)*100</f>
        <v>100</v>
      </c>
      <c r="AA34" s="243"/>
    </row>
    <row r="35" spans="1:27" ht="20.100000000000001" customHeight="1">
      <c r="A35" s="94" t="s">
        <v>288</v>
      </c>
      <c r="B35" s="45">
        <v>253</v>
      </c>
      <c r="C35" s="45">
        <v>80</v>
      </c>
      <c r="D35" s="45">
        <v>56</v>
      </c>
      <c r="E35" s="45">
        <v>18</v>
      </c>
      <c r="F35" s="45">
        <v>52</v>
      </c>
      <c r="G35" s="45">
        <v>77</v>
      </c>
      <c r="H35" s="45">
        <v>68</v>
      </c>
      <c r="I35" s="95">
        <f t="shared" si="32"/>
        <v>206</v>
      </c>
      <c r="J35" s="95">
        <f t="shared" si="33"/>
        <v>351</v>
      </c>
      <c r="K35" s="95">
        <f>SUM(J35*1.4+B35)</f>
        <v>744.4</v>
      </c>
      <c r="L35" s="95">
        <f>NORMSDIST((C$26-K35)/L$26)*100</f>
        <v>72.973112121852807</v>
      </c>
      <c r="M35" s="94" t="s">
        <v>338</v>
      </c>
      <c r="O35" s="13"/>
      <c r="P35" s="227"/>
      <c r="Q35" s="228"/>
      <c r="R35" s="228"/>
      <c r="S35" s="228"/>
      <c r="T35" s="228"/>
      <c r="U35" s="228"/>
      <c r="V35" s="228"/>
      <c r="W35" s="228">
        <f t="shared" si="28"/>
        <v>0</v>
      </c>
      <c r="X35" s="228">
        <f t="shared" si="29"/>
        <v>0</v>
      </c>
      <c r="Y35" s="228">
        <f t="shared" si="30"/>
        <v>0</v>
      </c>
      <c r="Z35" s="228">
        <f t="shared" si="31"/>
        <v>100</v>
      </c>
      <c r="AA35" s="13"/>
    </row>
    <row r="36" spans="1:27" ht="20.100000000000001" customHeight="1">
      <c r="B36" s="391"/>
      <c r="L36" s="391"/>
      <c r="P36" s="391"/>
      <c r="Z36" s="391"/>
    </row>
    <row r="37" spans="1:27" ht="20.100000000000001" customHeight="1">
      <c r="B37" s="391"/>
      <c r="L37" s="391"/>
      <c r="P37" s="391"/>
      <c r="Z37" s="391"/>
    </row>
    <row r="42" spans="1:27">
      <c r="M42" s="7"/>
      <c r="AA42" s="7"/>
    </row>
    <row r="43" spans="1:27">
      <c r="M43" s="7"/>
      <c r="AA43" s="7"/>
    </row>
    <row r="52" spans="13:27">
      <c r="M52" s="7"/>
      <c r="AA52" s="7"/>
    </row>
  </sheetData>
  <mergeCells count="14">
    <mergeCell ref="A1:M1"/>
    <mergeCell ref="O1:AA1"/>
    <mergeCell ref="C5:H5"/>
    <mergeCell ref="Q5:V5"/>
    <mergeCell ref="C6:H6"/>
    <mergeCell ref="Q6:V6"/>
    <mergeCell ref="E28:F28"/>
    <mergeCell ref="S28:T28"/>
    <mergeCell ref="E8:F8"/>
    <mergeCell ref="S8:T8"/>
    <mergeCell ref="C25:H25"/>
    <mergeCell ref="Q25:V25"/>
    <mergeCell ref="C26:H26"/>
    <mergeCell ref="Q26:V26"/>
  </mergeCells>
  <phoneticPr fontId="9"/>
  <pageMargins left="0.7" right="0.7" top="0.75" bottom="0.75" header="0.3" footer="0.3"/>
  <ignoredErrors>
    <ignoredError sqref="W29:X29 W31 W9:X13 W14:AA14" formulaRange="1"/>
    <ignoredError sqref="W30:X30 X31" formula="1" formulaRange="1"/>
  </ignoredErrors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B40"/>
  <sheetViews>
    <sheetView topLeftCell="G7" workbookViewId="0">
      <selection activeCell="O23" sqref="O23:AA2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711</v>
      </c>
      <c r="C3" s="11" t="s">
        <v>595</v>
      </c>
      <c r="J3" s="20" t="s">
        <v>591</v>
      </c>
      <c r="K3" s="20" t="s">
        <v>592</v>
      </c>
      <c r="O3" s="380" t="s">
        <v>711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70"/>
      <c r="J4" s="130">
        <v>730</v>
      </c>
      <c r="K4" s="130">
        <v>700</v>
      </c>
      <c r="P4" s="391"/>
      <c r="X4" s="130">
        <v>730</v>
      </c>
      <c r="Y4" s="130">
        <v>700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714</v>
      </c>
      <c r="D6" s="638"/>
      <c r="E6" s="638"/>
      <c r="F6" s="638"/>
      <c r="G6" s="638"/>
      <c r="H6" s="639"/>
      <c r="I6" s="172">
        <v>1.59</v>
      </c>
      <c r="J6" s="172">
        <v>1.49</v>
      </c>
      <c r="K6" s="250">
        <f>(FIXED(1/J6,3))*100</f>
        <v>67.100000000000009</v>
      </c>
      <c r="L6" s="494">
        <v>50</v>
      </c>
      <c r="P6" s="391"/>
      <c r="Q6" s="637">
        <v>714</v>
      </c>
      <c r="R6" s="638"/>
      <c r="S6" s="638"/>
      <c r="T6" s="638"/>
      <c r="U6" s="638"/>
      <c r="V6" s="639"/>
      <c r="W6" s="172">
        <v>1.59</v>
      </c>
      <c r="X6" s="172">
        <v>1.49</v>
      </c>
      <c r="Y6" s="250">
        <f>(FIXED(1/X6,3))*100</f>
        <v>67.100000000000009</v>
      </c>
      <c r="Z6" s="228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46"/>
      <c r="B9" s="258"/>
      <c r="C9" s="547"/>
      <c r="D9" s="494"/>
      <c r="E9" s="494"/>
      <c r="F9" s="494"/>
      <c r="G9" s="494"/>
      <c r="H9" s="494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 t="s">
        <v>345</v>
      </c>
      <c r="N9" s="19"/>
      <c r="O9" s="546"/>
      <c r="P9" s="258"/>
      <c r="Q9" s="547"/>
      <c r="R9" s="494"/>
      <c r="S9" s="494"/>
      <c r="T9" s="494"/>
      <c r="U9" s="494"/>
      <c r="V9" s="494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255"/>
      <c r="B10" s="258"/>
      <c r="C10" s="259"/>
      <c r="D10" s="259"/>
      <c r="E10" s="259"/>
      <c r="F10" s="259"/>
      <c r="G10" s="259"/>
      <c r="H10" s="259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 t="s">
        <v>345</v>
      </c>
      <c r="N10" s="19"/>
      <c r="O10" s="255"/>
      <c r="P10" s="258"/>
      <c r="Q10" s="259"/>
      <c r="R10" s="259"/>
      <c r="S10" s="259"/>
      <c r="T10" s="259"/>
      <c r="U10" s="259"/>
      <c r="V10" s="259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345</v>
      </c>
    </row>
    <row r="11" spans="1:28" ht="20.100000000000001" customHeight="1">
      <c r="A11" s="568"/>
      <c r="B11" s="494"/>
      <c r="C11" s="494"/>
      <c r="D11" s="496"/>
      <c r="E11" s="496"/>
      <c r="F11" s="496"/>
      <c r="G11" s="496"/>
      <c r="H11" s="496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/>
      <c r="N11" s="19"/>
      <c r="O11" s="243"/>
      <c r="P11" s="228"/>
      <c r="Q11" s="228"/>
      <c r="R11" s="230"/>
      <c r="S11" s="230"/>
      <c r="T11" s="230"/>
      <c r="U11" s="230"/>
      <c r="V11" s="230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8" ht="20.100000000000001" customHeight="1">
      <c r="A12" s="349" t="s">
        <v>260</v>
      </c>
      <c r="B12" s="352">
        <v>226</v>
      </c>
      <c r="C12" s="545">
        <v>70</v>
      </c>
      <c r="D12" s="95">
        <v>50</v>
      </c>
      <c r="E12" s="95">
        <v>18</v>
      </c>
      <c r="F12" s="95">
        <v>48</v>
      </c>
      <c r="G12" s="95">
        <v>30</v>
      </c>
      <c r="H12" s="95">
        <v>68</v>
      </c>
      <c r="I12" s="95">
        <f>SUM(C12:F12)</f>
        <v>186</v>
      </c>
      <c r="J12" s="95">
        <f>SUM(C12:H12)</f>
        <v>284</v>
      </c>
      <c r="K12" s="95">
        <f>SUM(J12*1.4+B12)</f>
        <v>623.59999999999991</v>
      </c>
      <c r="L12" s="95">
        <f>NORMSDIST((C$6-K12)/L$6)*100</f>
        <v>96.469674970947437</v>
      </c>
      <c r="M12" s="94" t="s">
        <v>345</v>
      </c>
      <c r="N12" s="19"/>
      <c r="O12" s="243"/>
      <c r="P12" s="228"/>
      <c r="Q12" s="228"/>
      <c r="R12" s="230"/>
      <c r="S12" s="230"/>
      <c r="T12" s="230"/>
      <c r="U12" s="230"/>
      <c r="V12" s="230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43"/>
    </row>
    <row r="13" spans="1:28" ht="20.100000000000001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47"/>
      <c r="M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47"/>
      <c r="AA13" s="19"/>
    </row>
    <row r="14" spans="1:28" ht="18.75" customHeight="1">
      <c r="A14" s="47" t="s">
        <v>712</v>
      </c>
      <c r="B14" s="19"/>
      <c r="C14" s="48" t="s">
        <v>595</v>
      </c>
      <c r="D14" s="19"/>
      <c r="E14" s="19"/>
      <c r="F14" s="19"/>
      <c r="G14" s="19"/>
      <c r="H14" s="19"/>
      <c r="I14" s="19"/>
      <c r="J14" s="49" t="s">
        <v>591</v>
      </c>
      <c r="K14" s="49" t="s">
        <v>592</v>
      </c>
      <c r="L14" s="19"/>
      <c r="M14" s="19"/>
      <c r="O14" s="47" t="s">
        <v>712</v>
      </c>
      <c r="P14" s="19"/>
      <c r="Q14" s="48" t="s">
        <v>595</v>
      </c>
      <c r="R14" s="19"/>
      <c r="S14" s="19"/>
      <c r="T14" s="19"/>
      <c r="U14" s="19"/>
      <c r="V14" s="19"/>
      <c r="W14" s="19"/>
      <c r="X14" s="49" t="s">
        <v>591</v>
      </c>
      <c r="Y14" s="49" t="s">
        <v>592</v>
      </c>
      <c r="Z14" s="19"/>
      <c r="AA14" s="19"/>
    </row>
    <row r="15" spans="1:28" ht="18.75" customHeight="1">
      <c r="A15" s="19"/>
      <c r="B15" s="50"/>
      <c r="C15" s="19"/>
      <c r="D15" s="19"/>
      <c r="E15" s="19"/>
      <c r="F15" s="19"/>
      <c r="G15" s="19"/>
      <c r="H15" s="19"/>
      <c r="I15" s="19"/>
      <c r="J15" s="85">
        <v>730</v>
      </c>
      <c r="K15" s="85">
        <v>720</v>
      </c>
      <c r="L15" s="19"/>
      <c r="M15" s="19"/>
      <c r="O15" s="19"/>
      <c r="P15" s="50"/>
      <c r="Q15" s="19"/>
      <c r="R15" s="19"/>
      <c r="S15" s="19"/>
      <c r="T15" s="19"/>
      <c r="U15" s="19"/>
      <c r="V15" s="19"/>
      <c r="W15" s="19"/>
      <c r="X15" s="85">
        <v>730</v>
      </c>
      <c r="Y15" s="85">
        <v>720</v>
      </c>
      <c r="Z15" s="19"/>
      <c r="AA15" s="19"/>
    </row>
    <row r="16" spans="1:28" ht="18.75" customHeight="1">
      <c r="A16" s="19"/>
      <c r="B16" s="50"/>
      <c r="C16" s="666" t="s">
        <v>644</v>
      </c>
      <c r="D16" s="667"/>
      <c r="E16" s="667"/>
      <c r="F16" s="667"/>
      <c r="G16" s="667"/>
      <c r="H16" s="668"/>
      <c r="I16" s="568" t="s">
        <v>571</v>
      </c>
      <c r="J16" s="568" t="s">
        <v>572</v>
      </c>
      <c r="K16" s="568" t="s">
        <v>643</v>
      </c>
      <c r="L16" s="568" t="s">
        <v>328</v>
      </c>
      <c r="M16" s="19"/>
      <c r="O16" s="19"/>
      <c r="P16" s="50"/>
      <c r="Q16" s="666" t="s">
        <v>644</v>
      </c>
      <c r="R16" s="667"/>
      <c r="S16" s="667"/>
      <c r="T16" s="667"/>
      <c r="U16" s="667"/>
      <c r="V16" s="668"/>
      <c r="W16" s="243" t="s">
        <v>571</v>
      </c>
      <c r="X16" s="243" t="s">
        <v>572</v>
      </c>
      <c r="Y16" s="243" t="s">
        <v>643</v>
      </c>
      <c r="Z16" s="243" t="s">
        <v>328</v>
      </c>
      <c r="AA16" s="19"/>
    </row>
    <row r="17" spans="1:27" ht="18.75" customHeight="1">
      <c r="A17" s="19"/>
      <c r="B17" s="50"/>
      <c r="C17" s="643">
        <v>724</v>
      </c>
      <c r="D17" s="644"/>
      <c r="E17" s="644"/>
      <c r="F17" s="644"/>
      <c r="G17" s="644"/>
      <c r="H17" s="645"/>
      <c r="I17" s="172">
        <v>1.5</v>
      </c>
      <c r="J17" s="172">
        <v>1.46</v>
      </c>
      <c r="K17" s="250">
        <f>(FIXED(1/J17,3))*100</f>
        <v>68.5</v>
      </c>
      <c r="L17" s="494">
        <v>50</v>
      </c>
      <c r="M17" s="19"/>
      <c r="O17" s="19"/>
      <c r="P17" s="50"/>
      <c r="Q17" s="643">
        <v>724</v>
      </c>
      <c r="R17" s="644"/>
      <c r="S17" s="644"/>
      <c r="T17" s="644"/>
      <c r="U17" s="644"/>
      <c r="V17" s="645"/>
      <c r="W17" s="172">
        <v>1.5</v>
      </c>
      <c r="X17" s="172">
        <v>1.46</v>
      </c>
      <c r="Y17" s="250">
        <f>(FIXED(1/X17,3))*100</f>
        <v>68.5</v>
      </c>
      <c r="Z17" s="228">
        <v>50</v>
      </c>
      <c r="AA17" s="19"/>
    </row>
    <row r="18" spans="1:27" ht="21.75" customHeight="1">
      <c r="A18" s="19"/>
      <c r="B18" s="19"/>
      <c r="C18" s="19"/>
      <c r="D18" s="19"/>
      <c r="E18" s="51" t="s">
        <v>78</v>
      </c>
      <c r="F18" s="51" t="s">
        <v>79</v>
      </c>
      <c r="G18" s="19"/>
      <c r="H18" s="19"/>
      <c r="I18" s="19"/>
      <c r="J18" s="19"/>
      <c r="K18" s="19"/>
      <c r="L18" s="19"/>
      <c r="M18" s="19"/>
      <c r="O18" s="19"/>
      <c r="P18" s="19"/>
      <c r="Q18" s="19"/>
      <c r="R18" s="19"/>
      <c r="S18" s="51" t="s">
        <v>78</v>
      </c>
      <c r="T18" s="51" t="s">
        <v>79</v>
      </c>
      <c r="U18" s="19"/>
      <c r="V18" s="19"/>
      <c r="W18" s="19"/>
      <c r="X18" s="19"/>
      <c r="Y18" s="19"/>
      <c r="Z18" s="19"/>
      <c r="AA18" s="19"/>
    </row>
    <row r="19" spans="1:27" ht="20.100000000000001" customHeight="1">
      <c r="A19" s="568" t="s">
        <v>80</v>
      </c>
      <c r="B19" s="568" t="s">
        <v>81</v>
      </c>
      <c r="C19" s="568" t="s">
        <v>82</v>
      </c>
      <c r="D19" s="568" t="s">
        <v>83</v>
      </c>
      <c r="E19" s="666" t="s">
        <v>84</v>
      </c>
      <c r="F19" s="668"/>
      <c r="G19" s="568" t="s">
        <v>85</v>
      </c>
      <c r="H19" s="568" t="s">
        <v>86</v>
      </c>
      <c r="I19" s="568" t="s">
        <v>87</v>
      </c>
      <c r="J19" s="568" t="s">
        <v>88</v>
      </c>
      <c r="K19" s="568" t="s">
        <v>318</v>
      </c>
      <c r="L19" s="568" t="s">
        <v>319</v>
      </c>
      <c r="M19" s="568" t="s">
        <v>645</v>
      </c>
      <c r="O19" s="243" t="s">
        <v>80</v>
      </c>
      <c r="P19" s="243" t="s">
        <v>81</v>
      </c>
      <c r="Q19" s="243" t="s">
        <v>82</v>
      </c>
      <c r="R19" s="243" t="s">
        <v>83</v>
      </c>
      <c r="S19" s="666" t="s">
        <v>84</v>
      </c>
      <c r="T19" s="668"/>
      <c r="U19" s="243" t="s">
        <v>85</v>
      </c>
      <c r="V19" s="243" t="s">
        <v>86</v>
      </c>
      <c r="W19" s="243" t="s">
        <v>87</v>
      </c>
      <c r="X19" s="243" t="s">
        <v>88</v>
      </c>
      <c r="Y19" s="243" t="s">
        <v>318</v>
      </c>
      <c r="Z19" s="243" t="s">
        <v>319</v>
      </c>
      <c r="AA19" s="243" t="s">
        <v>645</v>
      </c>
    </row>
    <row r="20" spans="1:27" ht="20.100000000000001" customHeight="1">
      <c r="A20" s="568"/>
      <c r="B20" s="241"/>
      <c r="C20" s="241"/>
      <c r="D20" s="241"/>
      <c r="E20" s="241"/>
      <c r="F20" s="241"/>
      <c r="G20" s="241"/>
      <c r="H20" s="241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NORMSDIST((C$17-K20)/L$17)*100</f>
        <v>100</v>
      </c>
      <c r="M20" s="568" t="s">
        <v>338</v>
      </c>
      <c r="N20" s="19"/>
      <c r="O20" s="243"/>
      <c r="P20" s="241"/>
      <c r="Q20" s="241"/>
      <c r="R20" s="241"/>
      <c r="S20" s="241"/>
      <c r="T20" s="241"/>
      <c r="U20" s="241"/>
      <c r="V20" s="241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NORMSDIST((Q$17-Y20)/Z$17)*100</f>
        <v>100</v>
      </c>
      <c r="AA20" s="243" t="s">
        <v>338</v>
      </c>
    </row>
    <row r="21" spans="1:27" ht="20.100000000000001" customHeight="1">
      <c r="A21" s="255"/>
      <c r="B21" s="258"/>
      <c r="C21" s="259"/>
      <c r="D21" s="259"/>
      <c r="E21" s="259"/>
      <c r="F21" s="259"/>
      <c r="G21" s="259"/>
      <c r="H21" s="259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NORMSDIST((C$17-K21)/L$17)*100</f>
        <v>100</v>
      </c>
      <c r="M21" s="568" t="s">
        <v>338</v>
      </c>
      <c r="O21" s="255"/>
      <c r="P21" s="258"/>
      <c r="Q21" s="259"/>
      <c r="R21" s="259"/>
      <c r="S21" s="259"/>
      <c r="T21" s="259"/>
      <c r="U21" s="259"/>
      <c r="V21" s="259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NORMSDIST((Q$17-Y21)/Z$17)*100</f>
        <v>100</v>
      </c>
      <c r="AA21" s="243" t="s">
        <v>338</v>
      </c>
    </row>
    <row r="22" spans="1:27" ht="20.100000000000001" customHeight="1">
      <c r="A22" s="2"/>
      <c r="B22" s="1"/>
      <c r="C22" s="103"/>
      <c r="D22" s="103"/>
      <c r="E22" s="103"/>
      <c r="F22" s="103"/>
      <c r="G22" s="103"/>
      <c r="H22" s="103"/>
      <c r="I22" s="494">
        <f>SUM(C22:F22)</f>
        <v>0</v>
      </c>
      <c r="J22" s="494">
        <f>SUM(C22:H22)</f>
        <v>0</v>
      </c>
      <c r="K22" s="494">
        <f>SUM(J22*1.4+B22)</f>
        <v>0</v>
      </c>
      <c r="L22" s="494">
        <f>NORMSDIST((C$17-K22)/L$17)*100</f>
        <v>100</v>
      </c>
      <c r="M22" s="2"/>
      <c r="O22" s="2"/>
      <c r="P22" s="1"/>
      <c r="Q22" s="103"/>
      <c r="R22" s="103"/>
      <c r="S22" s="103"/>
      <c r="T22" s="103"/>
      <c r="U22" s="103"/>
      <c r="V22" s="103"/>
      <c r="W22" s="228">
        <f>SUM(Q22:T22)</f>
        <v>0</v>
      </c>
      <c r="X22" s="228">
        <f>SUM(Q22:V22)</f>
        <v>0</v>
      </c>
      <c r="Y22" s="228">
        <f>SUM(X22*1.4+P22)</f>
        <v>0</v>
      </c>
      <c r="Z22" s="228">
        <f>NORMSDIST((Q$17-Y22)/Z$17)*100</f>
        <v>100</v>
      </c>
      <c r="AA22" s="2"/>
    </row>
    <row r="23" spans="1:27" ht="20.100000000000001" customHeight="1">
      <c r="A23" s="368" t="s">
        <v>457</v>
      </c>
      <c r="B23" s="371">
        <v>253</v>
      </c>
      <c r="C23" s="367">
        <v>79</v>
      </c>
      <c r="D23" s="367">
        <v>73</v>
      </c>
      <c r="E23" s="90" t="s">
        <v>337</v>
      </c>
      <c r="F23" s="367">
        <v>90</v>
      </c>
      <c r="G23" s="367">
        <v>68</v>
      </c>
      <c r="H23" s="367">
        <v>79</v>
      </c>
      <c r="I23" s="90">
        <f>SUM(C23:F23)</f>
        <v>242</v>
      </c>
      <c r="J23" s="90">
        <f>SUM(C23:H23)</f>
        <v>389</v>
      </c>
      <c r="K23" s="90">
        <f>SUM(J23*1.4+B23)</f>
        <v>797.59999999999991</v>
      </c>
      <c r="L23" s="90">
        <f>NORMSDIST((C$17-K23)/L$17)*100</f>
        <v>7.0510438787918392</v>
      </c>
      <c r="M23" s="66" t="s">
        <v>338</v>
      </c>
      <c r="O23" s="255"/>
      <c r="P23" s="573"/>
      <c r="Q23" s="370"/>
      <c r="R23" s="370"/>
      <c r="S23" s="494"/>
      <c r="T23" s="370"/>
      <c r="U23" s="370"/>
      <c r="V23" s="370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NORMSDIST((Q$17-Y23)/Z$17)*100</f>
        <v>100</v>
      </c>
      <c r="AA23" s="30" t="s">
        <v>338</v>
      </c>
    </row>
    <row r="24" spans="1:27" ht="20.100000000000001" customHeight="1">
      <c r="B24" s="391"/>
      <c r="L24" s="391"/>
      <c r="P24" s="391"/>
      <c r="Z24" s="391"/>
    </row>
    <row r="25" spans="1:27" ht="20.100000000000001" customHeight="1">
      <c r="B25" s="391"/>
      <c r="L25" s="391"/>
      <c r="P25" s="391"/>
      <c r="Z25" s="391"/>
    </row>
    <row r="30" spans="1:27">
      <c r="M30" s="7"/>
      <c r="AA30" s="7"/>
    </row>
    <row r="31" spans="1:27">
      <c r="M31" s="7"/>
      <c r="AA31" s="7"/>
    </row>
    <row r="40" spans="13:27">
      <c r="M40" s="7"/>
      <c r="AA40" s="7"/>
    </row>
  </sheetData>
  <mergeCells count="14">
    <mergeCell ref="E19:F19"/>
    <mergeCell ref="S19:T19"/>
    <mergeCell ref="E8:F8"/>
    <mergeCell ref="S8:T8"/>
    <mergeCell ref="C16:H16"/>
    <mergeCell ref="Q16:V16"/>
    <mergeCell ref="C17:H17"/>
    <mergeCell ref="Q17:V17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ignoredErrors>
    <ignoredError sqref="W9:X9 W20:Z20 W21" formulaRange="1"/>
    <ignoredError sqref="W10:X10 X21" formula="1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58">
    <tabColor theme="9" tint="-0.249977111117893"/>
  </sheetPr>
  <dimension ref="A1:AA28"/>
  <sheetViews>
    <sheetView workbookViewId="0">
      <selection activeCell="K21" sqref="K21:M22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713</v>
      </c>
      <c r="C3" s="11" t="s">
        <v>595</v>
      </c>
      <c r="J3" s="20" t="s">
        <v>591</v>
      </c>
      <c r="K3" s="20" t="s">
        <v>592</v>
      </c>
      <c r="O3" s="380" t="s">
        <v>713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5">
        <v>620</v>
      </c>
      <c r="K4" s="85">
        <v>620</v>
      </c>
      <c r="P4" s="391"/>
      <c r="X4" s="85">
        <v>620</v>
      </c>
      <c r="Y4" s="85">
        <v>620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630</v>
      </c>
      <c r="D6" s="638"/>
      <c r="E6" s="638"/>
      <c r="F6" s="638"/>
      <c r="G6" s="638"/>
      <c r="H6" s="639"/>
      <c r="I6" s="172">
        <v>1.55</v>
      </c>
      <c r="J6" s="172">
        <v>1.5</v>
      </c>
      <c r="K6" s="250">
        <f>(FIXED(1/J6,3))*100</f>
        <v>66.7</v>
      </c>
      <c r="L6" s="103">
        <v>60</v>
      </c>
      <c r="P6" s="391"/>
      <c r="Q6" s="637">
        <v>630</v>
      </c>
      <c r="R6" s="638"/>
      <c r="S6" s="638"/>
      <c r="T6" s="638"/>
      <c r="U6" s="638"/>
      <c r="V6" s="639"/>
      <c r="W6" s="172">
        <v>1.55</v>
      </c>
      <c r="X6" s="172">
        <v>1.5</v>
      </c>
      <c r="Y6" s="250">
        <f>(FIXED(1/X6,3))*100</f>
        <v>66.7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606" t="s">
        <v>1022</v>
      </c>
      <c r="B9" s="607">
        <v>244</v>
      </c>
      <c r="C9" s="607">
        <v>80</v>
      </c>
      <c r="D9" s="608">
        <v>61</v>
      </c>
      <c r="E9" s="608">
        <v>16</v>
      </c>
      <c r="F9" s="608">
        <v>40</v>
      </c>
      <c r="G9" s="608">
        <v>44</v>
      </c>
      <c r="H9" s="608">
        <v>48</v>
      </c>
      <c r="I9" s="609">
        <f>SUM(C9:F9)</f>
        <v>197</v>
      </c>
      <c r="J9" s="609">
        <f>SUM(C9:H9)</f>
        <v>289</v>
      </c>
      <c r="K9" s="609">
        <f>SUM(J9*1.4+B9)</f>
        <v>648.59999999999991</v>
      </c>
      <c r="L9" s="609">
        <f>NORMSDIST((C$6-K9)/L$6)*100</f>
        <v>37.828047817798129</v>
      </c>
      <c r="M9" s="606" t="s">
        <v>338</v>
      </c>
      <c r="N9" s="19"/>
      <c r="O9" s="243"/>
      <c r="P9" s="241"/>
      <c r="Q9" s="241"/>
      <c r="R9" s="241"/>
      <c r="S9" s="241"/>
      <c r="T9" s="241"/>
      <c r="U9" s="241"/>
      <c r="V9" s="241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 t="s">
        <v>338</v>
      </c>
    </row>
    <row r="10" spans="1:27" ht="20.100000000000001" customHeight="1">
      <c r="A10" s="606" t="s">
        <v>1014</v>
      </c>
      <c r="B10" s="607">
        <v>198</v>
      </c>
      <c r="C10" s="607">
        <v>80</v>
      </c>
      <c r="D10" s="608">
        <v>52</v>
      </c>
      <c r="E10" s="608">
        <v>8</v>
      </c>
      <c r="F10" s="608">
        <v>50</v>
      </c>
      <c r="G10" s="608">
        <v>65</v>
      </c>
      <c r="H10" s="608">
        <v>28</v>
      </c>
      <c r="I10" s="609">
        <f>SUM(C10:F10)</f>
        <v>190</v>
      </c>
      <c r="J10" s="609">
        <f>SUM(C10:H10)</f>
        <v>283</v>
      </c>
      <c r="K10" s="609">
        <f>SUM(J10*1.4+B10)</f>
        <v>594.20000000000005</v>
      </c>
      <c r="L10" s="609">
        <f>NORMSDIST((C$6-K10)/L$6)*100</f>
        <v>72.463502414410087</v>
      </c>
      <c r="M10" s="606" t="s">
        <v>1076</v>
      </c>
      <c r="N10" s="19"/>
      <c r="O10" s="243"/>
      <c r="P10" s="228"/>
      <c r="Q10" s="228"/>
      <c r="R10" s="230"/>
      <c r="S10" s="230"/>
      <c r="T10" s="230"/>
      <c r="U10" s="230"/>
      <c r="V10" s="230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7" ht="20.100000000000001" customHeight="1">
      <c r="A11" s="568"/>
      <c r="B11" s="494"/>
      <c r="C11" s="494"/>
      <c r="D11" s="496"/>
      <c r="E11" s="496"/>
      <c r="F11" s="496"/>
      <c r="G11" s="496"/>
      <c r="H11" s="496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 t="s">
        <v>338</v>
      </c>
      <c r="N11" s="19"/>
      <c r="O11" s="243"/>
      <c r="P11" s="228"/>
      <c r="Q11" s="228"/>
      <c r="R11" s="230"/>
      <c r="S11" s="230"/>
      <c r="T11" s="230"/>
      <c r="U11" s="230"/>
      <c r="V11" s="230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 t="s">
        <v>338</v>
      </c>
    </row>
    <row r="12" spans="1:27" ht="20.100000000000001" customHeight="1">
      <c r="L12" s="561"/>
      <c r="Z12" s="380"/>
    </row>
    <row r="13" spans="1:27" ht="18.75" customHeight="1">
      <c r="A13" s="561" t="s">
        <v>714</v>
      </c>
      <c r="C13" s="11" t="s">
        <v>595</v>
      </c>
      <c r="J13" s="20" t="s">
        <v>591</v>
      </c>
      <c r="K13" s="20" t="s">
        <v>592</v>
      </c>
      <c r="O13" s="380" t="s">
        <v>714</v>
      </c>
      <c r="Q13" s="11" t="s">
        <v>595</v>
      </c>
      <c r="X13" s="20" t="s">
        <v>591</v>
      </c>
      <c r="Y13" s="20" t="s">
        <v>592</v>
      </c>
    </row>
    <row r="14" spans="1:27" ht="18.75" customHeight="1">
      <c r="B14" s="570"/>
      <c r="J14" s="85">
        <v>625</v>
      </c>
      <c r="K14" s="85">
        <v>620</v>
      </c>
      <c r="P14" s="391"/>
      <c r="X14" s="85">
        <v>625</v>
      </c>
      <c r="Y14" s="85">
        <v>620</v>
      </c>
    </row>
    <row r="15" spans="1:27" ht="18.75" customHeight="1">
      <c r="B15" s="570"/>
      <c r="C15" s="666" t="s">
        <v>644</v>
      </c>
      <c r="D15" s="667"/>
      <c r="E15" s="667"/>
      <c r="F15" s="667"/>
      <c r="G15" s="667"/>
      <c r="H15" s="668"/>
      <c r="I15" s="562" t="s">
        <v>571</v>
      </c>
      <c r="J15" s="562" t="s">
        <v>572</v>
      </c>
      <c r="K15" s="562" t="s">
        <v>643</v>
      </c>
      <c r="L15" s="568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7" ht="18.75" customHeight="1">
      <c r="B16" s="570"/>
      <c r="C16" s="643">
        <v>643</v>
      </c>
      <c r="D16" s="644"/>
      <c r="E16" s="644"/>
      <c r="F16" s="644"/>
      <c r="G16" s="644"/>
      <c r="H16" s="645"/>
      <c r="I16" s="18">
        <v>1.36</v>
      </c>
      <c r="J16" s="18">
        <v>1.32</v>
      </c>
      <c r="K16" s="16">
        <f>(FIXED(1/J16,3))*100</f>
        <v>75.8</v>
      </c>
      <c r="L16" s="103">
        <v>60</v>
      </c>
      <c r="P16" s="391"/>
      <c r="Q16" s="643">
        <v>643</v>
      </c>
      <c r="R16" s="644"/>
      <c r="S16" s="644"/>
      <c r="T16" s="644"/>
      <c r="U16" s="644"/>
      <c r="V16" s="645"/>
      <c r="W16" s="18">
        <v>1.36</v>
      </c>
      <c r="X16" s="18">
        <v>1.32</v>
      </c>
      <c r="Y16" s="16">
        <f>(FIXED(1/X16,3))*100</f>
        <v>75.8</v>
      </c>
      <c r="Z16" s="103">
        <v>60</v>
      </c>
    </row>
    <row r="17" spans="1:27" ht="21.75" customHeight="1">
      <c r="E17" s="563" t="s">
        <v>78</v>
      </c>
      <c r="F17" s="563" t="s">
        <v>79</v>
      </c>
      <c r="S17" s="375" t="s">
        <v>78</v>
      </c>
      <c r="T17" s="375" t="s">
        <v>79</v>
      </c>
    </row>
    <row r="18" spans="1:27" ht="20.100000000000001" customHeight="1">
      <c r="A18" s="562" t="s">
        <v>80</v>
      </c>
      <c r="B18" s="562" t="s">
        <v>81</v>
      </c>
      <c r="C18" s="562" t="s">
        <v>82</v>
      </c>
      <c r="D18" s="562" t="s">
        <v>83</v>
      </c>
      <c r="E18" s="626" t="s">
        <v>84</v>
      </c>
      <c r="F18" s="627"/>
      <c r="G18" s="562" t="s">
        <v>85</v>
      </c>
      <c r="H18" s="562" t="s">
        <v>86</v>
      </c>
      <c r="I18" s="562" t="s">
        <v>87</v>
      </c>
      <c r="J18" s="562" t="s">
        <v>88</v>
      </c>
      <c r="K18" s="562" t="s">
        <v>318</v>
      </c>
      <c r="L18" s="562" t="s">
        <v>319</v>
      </c>
      <c r="M18" s="562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7" ht="20.100000000000001" customHeight="1">
      <c r="A19" s="606" t="s">
        <v>1032</v>
      </c>
      <c r="B19" s="607">
        <v>240</v>
      </c>
      <c r="C19" s="607">
        <v>84</v>
      </c>
      <c r="D19" s="607">
        <v>58</v>
      </c>
      <c r="E19" s="607">
        <v>12</v>
      </c>
      <c r="F19" s="607">
        <v>48</v>
      </c>
      <c r="G19" s="607">
        <v>48</v>
      </c>
      <c r="H19" s="607">
        <v>64</v>
      </c>
      <c r="I19" s="609">
        <f t="shared" ref="I19:I20" si="0">SUM(C19:F19)</f>
        <v>202</v>
      </c>
      <c r="J19" s="609">
        <f t="shared" ref="J19:J22" si="1">SUM(C19:H19)</f>
        <v>314</v>
      </c>
      <c r="K19" s="609">
        <f t="shared" ref="K19:K20" si="2">SUM(J19*1.4+B19)</f>
        <v>679.59999999999991</v>
      </c>
      <c r="L19" s="609">
        <f>NORMSDIST((C$16-K19)/L$16)*100</f>
        <v>27.093090378300623</v>
      </c>
      <c r="M19" s="606" t="s">
        <v>338</v>
      </c>
      <c r="N19" s="19"/>
      <c r="O19" s="243"/>
      <c r="P19" s="241"/>
      <c r="Q19" s="232"/>
      <c r="R19" s="232"/>
      <c r="S19" s="241"/>
      <c r="T19" s="232"/>
      <c r="U19" s="230"/>
      <c r="V19" s="230"/>
      <c r="W19" s="228">
        <f>Q19+R19+S19+T19</f>
        <v>0</v>
      </c>
      <c r="X19" s="228">
        <f>U19+V19+W19</f>
        <v>0</v>
      </c>
      <c r="Y19" s="228">
        <f>SUM(X19*1.4+P19)</f>
        <v>0</v>
      </c>
      <c r="Z19" s="228">
        <f>NORMSDIST((Q$16-Y19)/Z$16)*100</f>
        <v>100</v>
      </c>
      <c r="AA19" s="243" t="s">
        <v>349</v>
      </c>
    </row>
    <row r="20" spans="1:27" ht="20.100000000000001" customHeight="1">
      <c r="A20" s="606" t="s">
        <v>1030</v>
      </c>
      <c r="B20" s="607">
        <v>249</v>
      </c>
      <c r="C20" s="607">
        <v>58</v>
      </c>
      <c r="D20" s="608">
        <v>57</v>
      </c>
      <c r="E20" s="608">
        <v>8</v>
      </c>
      <c r="F20" s="608">
        <v>16</v>
      </c>
      <c r="G20" s="608">
        <v>65</v>
      </c>
      <c r="H20" s="608">
        <v>58</v>
      </c>
      <c r="I20" s="609">
        <f t="shared" si="0"/>
        <v>139</v>
      </c>
      <c r="J20" s="609">
        <f t="shared" si="1"/>
        <v>262</v>
      </c>
      <c r="K20" s="609">
        <f t="shared" si="2"/>
        <v>615.79999999999995</v>
      </c>
      <c r="L20" s="609">
        <f>NORMSDIST((C$16-K20)/L$16)*100</f>
        <v>67.484563316373354</v>
      </c>
      <c r="M20" s="606" t="s">
        <v>338</v>
      </c>
      <c r="O20" s="379"/>
      <c r="P20" s="103"/>
      <c r="Q20" s="103"/>
      <c r="R20" s="103"/>
      <c r="S20" s="103"/>
      <c r="T20" s="103"/>
      <c r="U20" s="103"/>
      <c r="V20" s="103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100</v>
      </c>
      <c r="AA20" s="379"/>
    </row>
    <row r="21" spans="1:27" ht="20.100000000000001" customHeight="1">
      <c r="A21" s="603" t="s">
        <v>1082</v>
      </c>
      <c r="B21" s="430">
        <v>226</v>
      </c>
      <c r="C21" s="430">
        <v>74</v>
      </c>
      <c r="D21" s="430">
        <v>50</v>
      </c>
      <c r="E21" s="430">
        <v>16</v>
      </c>
      <c r="F21" s="430">
        <v>36</v>
      </c>
      <c r="G21" s="431">
        <v>59</v>
      </c>
      <c r="H21" s="431">
        <v>48</v>
      </c>
      <c r="I21" s="431">
        <f t="shared" ref="I21:I22" si="3">SUM(C21:F21)</f>
        <v>176</v>
      </c>
      <c r="J21" s="431">
        <f t="shared" si="1"/>
        <v>283</v>
      </c>
      <c r="K21" s="431">
        <f>SUM(J21*1.4+B21)</f>
        <v>622.20000000000005</v>
      </c>
      <c r="L21" s="431">
        <f>NORMSDIST((C$16-K21)/L$16)*100</f>
        <v>63.557912241971401</v>
      </c>
      <c r="M21" s="602" t="s">
        <v>338</v>
      </c>
      <c r="O21" s="2"/>
      <c r="P21" s="1"/>
      <c r="Q21" s="103"/>
      <c r="R21" s="103"/>
      <c r="S21" s="103"/>
      <c r="T21" s="103"/>
      <c r="U21" s="103"/>
      <c r="V21" s="103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NORMSDIST((Q$16-Y21)/Z$16)*100</f>
        <v>100</v>
      </c>
      <c r="AA21" s="2"/>
    </row>
    <row r="22" spans="1:27" ht="20.100000000000001" customHeight="1">
      <c r="A22" s="603" t="s">
        <v>1083</v>
      </c>
      <c r="B22" s="430">
        <v>230</v>
      </c>
      <c r="C22" s="430">
        <v>87</v>
      </c>
      <c r="D22" s="430">
        <v>40</v>
      </c>
      <c r="E22" s="430">
        <v>12</v>
      </c>
      <c r="F22" s="430">
        <v>40</v>
      </c>
      <c r="G22" s="431">
        <v>57</v>
      </c>
      <c r="H22" s="431">
        <v>60</v>
      </c>
      <c r="I22" s="431">
        <f t="shared" si="3"/>
        <v>179</v>
      </c>
      <c r="J22" s="431">
        <f t="shared" si="1"/>
        <v>296</v>
      </c>
      <c r="K22" s="431">
        <f t="shared" ref="K22:K24" si="4">SUM(J22*1.4+B22)</f>
        <v>644.4</v>
      </c>
      <c r="L22" s="431">
        <f t="shared" ref="L22:L24" si="5">NORMSDIST((C$16-K22)/L$16)*100</f>
        <v>49.069219139574358</v>
      </c>
      <c r="M22" s="602" t="s">
        <v>338</v>
      </c>
      <c r="O22" s="2"/>
      <c r="P22" s="1"/>
      <c r="Q22" s="103"/>
      <c r="R22" s="103"/>
      <c r="S22" s="103"/>
      <c r="T22" s="103"/>
      <c r="U22" s="103"/>
      <c r="V22" s="103"/>
      <c r="W22" s="494">
        <f t="shared" ref="W22:W24" si="6">SUM(Q22:T22)</f>
        <v>0</v>
      </c>
      <c r="X22" s="494">
        <f t="shared" ref="X22:X24" si="7">SUM(Q22:V22)</f>
        <v>0</v>
      </c>
      <c r="Y22" s="494">
        <f t="shared" ref="Y22:Y24" si="8">SUM(X22*1.4+P22)</f>
        <v>0</v>
      </c>
      <c r="Z22" s="494">
        <f t="shared" ref="Z22:Z24" si="9">NORMSDIST((Q$16-Y22)/Z$16)*100</f>
        <v>100</v>
      </c>
      <c r="AA22" s="2"/>
    </row>
    <row r="23" spans="1:27" ht="20.100000000000001" customHeight="1">
      <c r="A23" s="2"/>
      <c r="B23" s="1"/>
      <c r="C23" s="103"/>
      <c r="D23" s="103"/>
      <c r="E23" s="103"/>
      <c r="F23" s="103"/>
      <c r="G23" s="103"/>
      <c r="H23" s="103"/>
      <c r="I23" s="494">
        <f t="shared" ref="I23:I24" si="10">SUM(C23:F23)</f>
        <v>0</v>
      </c>
      <c r="J23" s="494">
        <f t="shared" ref="J23:J24" si="11">SUM(C23:H23)</f>
        <v>0</v>
      </c>
      <c r="K23" s="494">
        <f t="shared" si="4"/>
        <v>0</v>
      </c>
      <c r="L23" s="494">
        <f t="shared" si="5"/>
        <v>100</v>
      </c>
      <c r="M23" s="2"/>
      <c r="O23" s="2"/>
      <c r="P23" s="1"/>
      <c r="Q23" s="103"/>
      <c r="R23" s="103"/>
      <c r="S23" s="103"/>
      <c r="T23" s="103"/>
      <c r="U23" s="103"/>
      <c r="V23" s="103"/>
      <c r="W23" s="494">
        <f t="shared" si="6"/>
        <v>0</v>
      </c>
      <c r="X23" s="494">
        <f t="shared" si="7"/>
        <v>0</v>
      </c>
      <c r="Y23" s="494">
        <f t="shared" si="8"/>
        <v>0</v>
      </c>
      <c r="Z23" s="494">
        <f t="shared" si="9"/>
        <v>100</v>
      </c>
      <c r="AA23" s="2"/>
    </row>
    <row r="24" spans="1:27" ht="20.100000000000001" customHeight="1">
      <c r="A24" s="2"/>
      <c r="B24" s="1"/>
      <c r="C24" s="103"/>
      <c r="D24" s="103"/>
      <c r="E24" s="103"/>
      <c r="F24" s="103"/>
      <c r="G24" s="103"/>
      <c r="H24" s="103"/>
      <c r="I24" s="494">
        <f t="shared" si="10"/>
        <v>0</v>
      </c>
      <c r="J24" s="494">
        <f t="shared" si="11"/>
        <v>0</v>
      </c>
      <c r="K24" s="494">
        <f t="shared" si="4"/>
        <v>0</v>
      </c>
      <c r="L24" s="494">
        <f t="shared" si="5"/>
        <v>100</v>
      </c>
      <c r="M24" s="2"/>
      <c r="O24" s="2"/>
      <c r="P24" s="1"/>
      <c r="Q24" s="103"/>
      <c r="R24" s="103"/>
      <c r="S24" s="103"/>
      <c r="T24" s="103"/>
      <c r="U24" s="103"/>
      <c r="V24" s="103"/>
      <c r="W24" s="494">
        <f t="shared" si="6"/>
        <v>0</v>
      </c>
      <c r="X24" s="494">
        <f t="shared" si="7"/>
        <v>0</v>
      </c>
      <c r="Y24" s="494">
        <f t="shared" si="8"/>
        <v>0</v>
      </c>
      <c r="Z24" s="494">
        <f t="shared" si="9"/>
        <v>100</v>
      </c>
      <c r="AA24" s="2"/>
    </row>
    <row r="28" spans="1:27">
      <c r="M28" s="7"/>
      <c r="AA28" s="7"/>
    </row>
  </sheetData>
  <mergeCells count="14">
    <mergeCell ref="A1:M1"/>
    <mergeCell ref="O1:AA1"/>
    <mergeCell ref="C5:H5"/>
    <mergeCell ref="Q5:V5"/>
    <mergeCell ref="C6:H6"/>
    <mergeCell ref="Q6:V6"/>
    <mergeCell ref="E18:F18"/>
    <mergeCell ref="S18:T18"/>
    <mergeCell ref="E8:F8"/>
    <mergeCell ref="S8:T8"/>
    <mergeCell ref="C15:H15"/>
    <mergeCell ref="Q15:V15"/>
    <mergeCell ref="C16:H16"/>
    <mergeCell ref="Q16:V16"/>
  </mergeCells>
  <phoneticPr fontId="9"/>
  <pageMargins left="0.7" right="0.7" top="0.75" bottom="0.75" header="0.3" footer="0.3"/>
  <ignoredErrors>
    <ignoredError sqref="W9:X9" formulaRange="1"/>
    <ignoredError sqref="W10:X10" formula="1" formulaRange="1"/>
  </ignoredErrors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B42"/>
  <sheetViews>
    <sheetView workbookViewId="0">
      <selection activeCell="I9" sqref="I9:J9"/>
    </sheetView>
  </sheetViews>
  <sheetFormatPr defaultRowHeight="13.5"/>
  <cols>
    <col min="1" max="1" width="13.625" customWidth="1"/>
    <col min="2" max="2" width="6.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715</v>
      </c>
      <c r="B3" s="689"/>
      <c r="C3" s="689"/>
      <c r="D3" s="689"/>
      <c r="J3" s="20" t="s">
        <v>591</v>
      </c>
      <c r="K3" s="20" t="s">
        <v>592</v>
      </c>
      <c r="O3" s="380" t="s">
        <v>715</v>
      </c>
      <c r="P3" s="689"/>
      <c r="Q3" s="689"/>
      <c r="R3" s="689"/>
      <c r="X3" s="20" t="s">
        <v>591</v>
      </c>
      <c r="Y3" s="20" t="s">
        <v>592</v>
      </c>
    </row>
    <row r="4" spans="1:27" ht="18.75" customHeight="1">
      <c r="B4" s="570"/>
      <c r="J4" s="82">
        <v>555</v>
      </c>
      <c r="K4" s="82">
        <v>530</v>
      </c>
      <c r="P4" s="391"/>
      <c r="X4" s="82">
        <v>555</v>
      </c>
      <c r="Y4" s="82">
        <v>530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561</v>
      </c>
      <c r="D6" s="638"/>
      <c r="E6" s="638"/>
      <c r="F6" s="638"/>
      <c r="G6" s="638"/>
      <c r="H6" s="639"/>
      <c r="I6" s="172">
        <v>1.46</v>
      </c>
      <c r="J6" s="172">
        <v>1.42</v>
      </c>
      <c r="K6" s="250">
        <f>(FIXED(1/J6,3))*100</f>
        <v>70.399999999999991</v>
      </c>
      <c r="L6" s="103">
        <v>60</v>
      </c>
      <c r="P6" s="391"/>
      <c r="Q6" s="637">
        <v>561</v>
      </c>
      <c r="R6" s="638"/>
      <c r="S6" s="638"/>
      <c r="T6" s="638"/>
      <c r="U6" s="638"/>
      <c r="V6" s="639"/>
      <c r="W6" s="172">
        <v>1.46</v>
      </c>
      <c r="X6" s="172">
        <v>1.42</v>
      </c>
      <c r="Y6" s="250">
        <f>(FIXED(1/X6,3))*100</f>
        <v>70.399999999999991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8" t="s">
        <v>88</v>
      </c>
      <c r="K8" s="568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243" t="s">
        <v>88</v>
      </c>
      <c r="Y8" s="243" t="s">
        <v>318</v>
      </c>
      <c r="Z8" s="379" t="s">
        <v>319</v>
      </c>
      <c r="AA8" s="379" t="s">
        <v>645</v>
      </c>
    </row>
    <row r="9" spans="1:27" ht="20.100000000000001" customHeight="1">
      <c r="A9" s="417" t="s">
        <v>999</v>
      </c>
      <c r="B9" s="417">
        <v>156</v>
      </c>
      <c r="C9" s="414">
        <v>69</v>
      </c>
      <c r="D9" s="414">
        <v>42</v>
      </c>
      <c r="E9" s="414">
        <v>12</v>
      </c>
      <c r="F9" s="414">
        <v>16</v>
      </c>
      <c r="G9" s="414">
        <v>43</v>
      </c>
      <c r="H9" s="414">
        <v>24</v>
      </c>
      <c r="I9" s="416">
        <f t="shared" ref="I9" si="0">SUM(C9:F9)</f>
        <v>139</v>
      </c>
      <c r="J9" s="416">
        <f>SUM(C9:H9)</f>
        <v>206</v>
      </c>
      <c r="K9" s="494">
        <f>SUM(J9*1.4+B9)</f>
        <v>444.4</v>
      </c>
      <c r="L9" s="494">
        <f>NORMSDIST((C$6-K9)/L$6)*100</f>
        <v>97.401205174538632</v>
      </c>
      <c r="M9" s="617" t="s">
        <v>345</v>
      </c>
      <c r="O9" s="243"/>
      <c r="P9" s="241"/>
      <c r="Q9" s="232"/>
      <c r="R9" s="232"/>
      <c r="S9" s="241"/>
      <c r="T9" s="232"/>
      <c r="U9" s="230"/>
      <c r="V9" s="230"/>
      <c r="W9" s="228">
        <f>Q9+R9+S9+T9</f>
        <v>0</v>
      </c>
      <c r="X9" s="228">
        <f>U9+V9+W9</f>
        <v>0</v>
      </c>
      <c r="Y9" s="228">
        <f>SUM(X9*1.4+P9)</f>
        <v>0</v>
      </c>
      <c r="Z9" s="228">
        <f>NORMSDIST((Q$6-Y9)/Z$6)*100</f>
        <v>100</v>
      </c>
      <c r="AA9" s="243"/>
    </row>
    <row r="10" spans="1:27" ht="20.100000000000001" customHeight="1">
      <c r="A10" s="568"/>
      <c r="B10" s="241"/>
      <c r="C10" s="232"/>
      <c r="D10" s="232"/>
      <c r="E10" s="241"/>
      <c r="F10" s="232"/>
      <c r="G10" s="496"/>
      <c r="H10" s="496"/>
      <c r="I10" s="494">
        <f>C10+D10+E10+F10</f>
        <v>0</v>
      </c>
      <c r="J10" s="494">
        <f>G10+H10+I10</f>
        <v>0</v>
      </c>
      <c r="K10" s="494">
        <f>SUM(J10*1.4+B10)</f>
        <v>0</v>
      </c>
      <c r="L10" s="494">
        <f>NORMSDIST((C$6-K10)/L$6)*100</f>
        <v>100</v>
      </c>
      <c r="M10" s="568"/>
      <c r="O10" s="243"/>
      <c r="P10" s="241"/>
      <c r="Q10" s="232"/>
      <c r="R10" s="232"/>
      <c r="S10" s="241"/>
      <c r="T10" s="232"/>
      <c r="U10" s="230"/>
      <c r="V10" s="230"/>
      <c r="W10" s="228">
        <f>Q10+R10+S10+T10</f>
        <v>0</v>
      </c>
      <c r="X10" s="228">
        <f>U10+V10+W10</f>
        <v>0</v>
      </c>
      <c r="Y10" s="228">
        <f>SUM(X10*1.4+P10)</f>
        <v>0</v>
      </c>
      <c r="Z10" s="228">
        <f>NORMSDIST((Q$6-Y10)/Z$6)*100</f>
        <v>100</v>
      </c>
      <c r="AA10" s="243"/>
    </row>
    <row r="11" spans="1:27" ht="20.100000000000001" customHeight="1">
      <c r="A11" s="568"/>
      <c r="B11" s="494"/>
      <c r="C11" s="494"/>
      <c r="D11" s="494"/>
      <c r="E11" s="494"/>
      <c r="F11" s="494"/>
      <c r="G11" s="494"/>
      <c r="H11" s="494"/>
      <c r="I11" s="494">
        <f>C11+D11+E11+F11</f>
        <v>0</v>
      </c>
      <c r="J11" s="494">
        <f>G11+H11+I11</f>
        <v>0</v>
      </c>
      <c r="K11" s="494">
        <f>SUM(J11*1.4+B11)</f>
        <v>0</v>
      </c>
      <c r="L11" s="494">
        <f>NORMSDIST((C$6-K11)/L$6)*100</f>
        <v>100</v>
      </c>
      <c r="M11" s="568"/>
      <c r="O11" s="243"/>
      <c r="P11" s="228"/>
      <c r="Q11" s="228"/>
      <c r="R11" s="228"/>
      <c r="S11" s="228"/>
      <c r="T11" s="228"/>
      <c r="U11" s="228"/>
      <c r="V11" s="228"/>
      <c r="W11" s="228">
        <f>Q11+R11+S11+T11</f>
        <v>0</v>
      </c>
      <c r="X11" s="228">
        <f>U11+V11+W11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7" ht="20.100000000000001" customHeight="1">
      <c r="A12" s="568"/>
      <c r="B12" s="241"/>
      <c r="C12" s="232"/>
      <c r="D12" s="232"/>
      <c r="E12" s="241"/>
      <c r="F12" s="232"/>
      <c r="G12" s="496"/>
      <c r="H12" s="496"/>
      <c r="I12" s="494">
        <f>C12+D12+E12+F12</f>
        <v>0</v>
      </c>
      <c r="J12" s="494">
        <f>G12+H12+I12</f>
        <v>0</v>
      </c>
      <c r="K12" s="494">
        <f>SUM(J12*1.4+B12)</f>
        <v>0</v>
      </c>
      <c r="L12" s="494">
        <f>NORMSDIST((C$6-K12)/L$6)*100</f>
        <v>100</v>
      </c>
      <c r="M12" s="568"/>
      <c r="O12" s="243"/>
      <c r="P12" s="241"/>
      <c r="Q12" s="232"/>
      <c r="R12" s="232"/>
      <c r="S12" s="241"/>
      <c r="T12" s="232"/>
      <c r="U12" s="230"/>
      <c r="V12" s="230"/>
      <c r="W12" s="228">
        <f>Q12+R12+S12+T12</f>
        <v>0</v>
      </c>
      <c r="X12" s="228">
        <f>U12+V12+W12</f>
        <v>0</v>
      </c>
      <c r="Y12" s="228">
        <f>SUM(X12*1.4+P12)</f>
        <v>0</v>
      </c>
      <c r="Z12" s="228">
        <f>NORMSDIST((Q$6-Y12)/Z$6)*100</f>
        <v>100</v>
      </c>
      <c r="AA12" s="243"/>
    </row>
    <row r="13" spans="1:27" ht="20.100000000000001" customHeight="1">
      <c r="A13" s="568"/>
      <c r="B13" s="247"/>
      <c r="C13" s="247"/>
      <c r="D13" s="247"/>
      <c r="E13" s="494"/>
      <c r="F13" s="247"/>
      <c r="G13" s="248"/>
      <c r="H13" s="248"/>
      <c r="I13" s="494">
        <f>C13+D13+E13+F13</f>
        <v>0</v>
      </c>
      <c r="J13" s="494">
        <f>G13+H13+I13</f>
        <v>0</v>
      </c>
      <c r="K13" s="494">
        <f>SUM(J13*1.4+B13)</f>
        <v>0</v>
      </c>
      <c r="L13" s="494">
        <f>NORMSDIST((C$6-K13)/L$6)*100</f>
        <v>100</v>
      </c>
      <c r="M13" s="568"/>
      <c r="O13" s="243"/>
      <c r="P13" s="247"/>
      <c r="Q13" s="247"/>
      <c r="R13" s="247"/>
      <c r="S13" s="228"/>
      <c r="T13" s="247"/>
      <c r="U13" s="248"/>
      <c r="V13" s="248"/>
      <c r="W13" s="228">
        <f>Q13+R13+S13+T13</f>
        <v>0</v>
      </c>
      <c r="X13" s="228">
        <f>U13+V13+W13</f>
        <v>0</v>
      </c>
      <c r="Y13" s="228">
        <f>SUM(X13*1.4+P13)</f>
        <v>0</v>
      </c>
      <c r="Z13" s="228">
        <f>NORMSDIST((Q$6-Y13)/Z$6)*100</f>
        <v>100</v>
      </c>
      <c r="AA13" s="243"/>
    </row>
    <row r="14" spans="1:27" ht="20.100000000000001" customHeight="1">
      <c r="J14" s="19"/>
      <c r="K14" s="19"/>
      <c r="L14" s="561"/>
      <c r="X14" s="19"/>
      <c r="Y14" s="19"/>
      <c r="Z14" s="380"/>
    </row>
    <row r="15" spans="1:27" ht="18.75" customHeight="1">
      <c r="A15" s="561" t="s">
        <v>716</v>
      </c>
      <c r="B15" s="689"/>
      <c r="C15" s="689"/>
      <c r="D15" s="689"/>
      <c r="J15" s="49" t="s">
        <v>591</v>
      </c>
      <c r="K15" s="49" t="s">
        <v>592</v>
      </c>
      <c r="O15" s="380" t="s">
        <v>716</v>
      </c>
      <c r="P15" s="689"/>
      <c r="Q15" s="689"/>
      <c r="R15" s="689"/>
      <c r="X15" s="49" t="s">
        <v>591</v>
      </c>
      <c r="Y15" s="49" t="s">
        <v>592</v>
      </c>
    </row>
    <row r="16" spans="1:27" ht="18.75" customHeight="1">
      <c r="B16" s="570"/>
      <c r="J16" s="85">
        <v>560</v>
      </c>
      <c r="K16" s="85">
        <v>550</v>
      </c>
      <c r="P16" s="391"/>
      <c r="X16" s="85">
        <v>560</v>
      </c>
      <c r="Y16" s="85">
        <v>550</v>
      </c>
    </row>
    <row r="17" spans="1:28" ht="18.75" customHeight="1">
      <c r="B17" s="570"/>
      <c r="C17" s="666" t="s">
        <v>644</v>
      </c>
      <c r="D17" s="667"/>
      <c r="E17" s="667"/>
      <c r="F17" s="667"/>
      <c r="G17" s="667"/>
      <c r="H17" s="668"/>
      <c r="I17" s="562" t="s">
        <v>571</v>
      </c>
      <c r="J17" s="562" t="s">
        <v>572</v>
      </c>
      <c r="K17" s="562" t="s">
        <v>643</v>
      </c>
      <c r="L17" s="568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70"/>
      <c r="C18" s="637">
        <v>569</v>
      </c>
      <c r="D18" s="638"/>
      <c r="E18" s="638"/>
      <c r="F18" s="638"/>
      <c r="G18" s="638"/>
      <c r="H18" s="639"/>
      <c r="I18" s="172">
        <v>1.47</v>
      </c>
      <c r="J18" s="172">
        <v>1.44</v>
      </c>
      <c r="K18" s="250">
        <f>(FIXED(1/J18,3))*100</f>
        <v>69.399999999999991</v>
      </c>
      <c r="L18" s="103">
        <v>60</v>
      </c>
      <c r="P18" s="391"/>
      <c r="Q18" s="637">
        <v>569</v>
      </c>
      <c r="R18" s="638"/>
      <c r="S18" s="638"/>
      <c r="T18" s="638"/>
      <c r="U18" s="638"/>
      <c r="V18" s="639"/>
      <c r="W18" s="172">
        <v>1.47</v>
      </c>
      <c r="X18" s="172">
        <v>1.44</v>
      </c>
      <c r="Y18" s="250">
        <f>(FIXED(1/X18,3))*100</f>
        <v>69.399999999999991</v>
      </c>
      <c r="Z18" s="103">
        <v>60</v>
      </c>
    </row>
    <row r="19" spans="1:28" ht="21.75" customHeight="1">
      <c r="E19" s="563" t="s">
        <v>78</v>
      </c>
      <c r="F19" s="563" t="s">
        <v>79</v>
      </c>
      <c r="S19" s="375" t="s">
        <v>78</v>
      </c>
      <c r="T19" s="375" t="s">
        <v>79</v>
      </c>
    </row>
    <row r="20" spans="1:28" ht="20.100000000000001" customHeight="1">
      <c r="A20" s="562" t="s">
        <v>80</v>
      </c>
      <c r="B20" s="562" t="s">
        <v>81</v>
      </c>
      <c r="C20" s="562" t="s">
        <v>82</v>
      </c>
      <c r="D20" s="562" t="s">
        <v>83</v>
      </c>
      <c r="E20" s="626" t="s">
        <v>84</v>
      </c>
      <c r="F20" s="627"/>
      <c r="G20" s="562" t="s">
        <v>85</v>
      </c>
      <c r="H20" s="562" t="s">
        <v>86</v>
      </c>
      <c r="I20" s="562" t="s">
        <v>87</v>
      </c>
      <c r="J20" s="562" t="s">
        <v>88</v>
      </c>
      <c r="K20" s="562" t="s">
        <v>318</v>
      </c>
      <c r="L20" s="562" t="s">
        <v>319</v>
      </c>
      <c r="M20" s="562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568"/>
      <c r="B21" s="241"/>
      <c r="C21" s="241"/>
      <c r="D21" s="241"/>
      <c r="E21" s="241"/>
      <c r="F21" s="241"/>
      <c r="G21" s="241"/>
      <c r="H21" s="241"/>
      <c r="I21" s="494">
        <f>SUM(C21:F21)</f>
        <v>0</v>
      </c>
      <c r="J21" s="494">
        <f>SUM(C21:H21)</f>
        <v>0</v>
      </c>
      <c r="K21" s="494">
        <f>SUM(J21*1.4+B21)</f>
        <v>0</v>
      </c>
      <c r="L21" s="496">
        <f>NORMSDIST((C$18-K21)/L$18)*100</f>
        <v>100</v>
      </c>
      <c r="M21" s="568" t="s">
        <v>338</v>
      </c>
      <c r="N21" s="19"/>
      <c r="O21" s="243"/>
      <c r="P21" s="241"/>
      <c r="Q21" s="241"/>
      <c r="R21" s="241"/>
      <c r="S21" s="241"/>
      <c r="T21" s="241"/>
      <c r="U21" s="241"/>
      <c r="V21" s="241"/>
      <c r="W21" s="228">
        <f>SUM(Q21:T21)</f>
        <v>0</v>
      </c>
      <c r="X21" s="228">
        <f>SUM(Q21:V21)</f>
        <v>0</v>
      </c>
      <c r="Y21" s="228">
        <f>SUM(X21*1.4+P21)</f>
        <v>0</v>
      </c>
      <c r="Z21" s="230">
        <f>NORMSDIST((Q$18-Y21)/Z$18)*100</f>
        <v>100</v>
      </c>
      <c r="AA21" s="243" t="s">
        <v>338</v>
      </c>
      <c r="AB21" s="109"/>
    </row>
    <row r="22" spans="1:28" ht="20.100000000000001" customHeight="1">
      <c r="A22" s="52"/>
      <c r="B22" s="494"/>
      <c r="C22" s="494"/>
      <c r="D22" s="494"/>
      <c r="E22" s="494"/>
      <c r="F22" s="494"/>
      <c r="G22" s="494"/>
      <c r="H22" s="494"/>
      <c r="I22" s="494">
        <f>SUM(C22:F22)</f>
        <v>0</v>
      </c>
      <c r="J22" s="494">
        <f>SUM(C22:H22)</f>
        <v>0</v>
      </c>
      <c r="K22" s="494">
        <f>SUM(J22*1.4+B22)</f>
        <v>0</v>
      </c>
      <c r="L22" s="496">
        <f>NORMSDIST((C$18-K22)/L$18)*100</f>
        <v>100</v>
      </c>
      <c r="M22" s="568"/>
      <c r="N22" s="19"/>
      <c r="O22" s="52"/>
      <c r="P22" s="228"/>
      <c r="Q22" s="228"/>
      <c r="R22" s="228"/>
      <c r="S22" s="228"/>
      <c r="T22" s="228"/>
      <c r="U22" s="228"/>
      <c r="V22" s="228"/>
      <c r="W22" s="228">
        <f>SUM(Q22:T22)</f>
        <v>0</v>
      </c>
      <c r="X22" s="228">
        <f>SUM(Q22:V22)</f>
        <v>0</v>
      </c>
      <c r="Y22" s="228">
        <f>SUM(X22*1.4+P22)</f>
        <v>0</v>
      </c>
      <c r="Z22" s="230">
        <f>NORMSDIST((Q$18-Y22)/Z$18)*100</f>
        <v>100</v>
      </c>
      <c r="AA22" s="243"/>
      <c r="AB22" s="109"/>
    </row>
    <row r="23" spans="1:28" ht="20.100000000000001" customHeight="1">
      <c r="A23" s="52"/>
      <c r="B23" s="494"/>
      <c r="C23" s="494"/>
      <c r="D23" s="494"/>
      <c r="E23" s="494"/>
      <c r="F23" s="494"/>
      <c r="G23" s="494"/>
      <c r="H23" s="494"/>
      <c r="I23" s="494">
        <f>SUM(C23:F23)</f>
        <v>0</v>
      </c>
      <c r="J23" s="494">
        <f>SUM(C23:H23)</f>
        <v>0</v>
      </c>
      <c r="K23" s="494">
        <f>SUM(J23*1.4+B23)</f>
        <v>0</v>
      </c>
      <c r="L23" s="496">
        <f>NORMSDIST((C$18-K23)/L$18)*100</f>
        <v>100</v>
      </c>
      <c r="M23" s="568"/>
      <c r="N23" s="19"/>
      <c r="O23" s="52"/>
      <c r="P23" s="228"/>
      <c r="Q23" s="228"/>
      <c r="R23" s="228"/>
      <c r="S23" s="228"/>
      <c r="T23" s="228"/>
      <c r="U23" s="228"/>
      <c r="V23" s="228"/>
      <c r="W23" s="228">
        <f>SUM(Q23:T23)</f>
        <v>0</v>
      </c>
      <c r="X23" s="228">
        <f>SUM(Q23:V23)</f>
        <v>0</v>
      </c>
      <c r="Y23" s="228">
        <f>SUM(X23*1.4+P23)</f>
        <v>0</v>
      </c>
      <c r="Z23" s="230">
        <f>NORMSDIST((Q$18-Y23)/Z$18)*100</f>
        <v>100</v>
      </c>
      <c r="AA23" s="243"/>
      <c r="AB23" s="109"/>
    </row>
    <row r="24" spans="1:28" ht="20.100000000000001" customHeight="1">
      <c r="A24" s="52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6">
        <f>NORMSDIST((C$18-K24)/L$18)*100</f>
        <v>100</v>
      </c>
      <c r="M24" s="568"/>
      <c r="N24" s="19"/>
      <c r="O24" s="52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30">
        <f>NORMSDIST((Q$18-Y24)/Z$18)*100</f>
        <v>100</v>
      </c>
      <c r="AA24" s="243"/>
      <c r="AB24" s="109"/>
    </row>
    <row r="25" spans="1:28" ht="20.100000000000001" customHeight="1">
      <c r="A25" s="52"/>
      <c r="B25" s="494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6">
        <f>NORMSDIST((C$18-K25)/L$18)*100</f>
        <v>100</v>
      </c>
      <c r="M25" s="568"/>
      <c r="N25" s="19"/>
      <c r="O25" s="52"/>
      <c r="P25" s="228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30">
        <f>NORMSDIST((Q$18-Y25)/Z$18)*100</f>
        <v>100</v>
      </c>
      <c r="AA25" s="243"/>
      <c r="AB25" s="109"/>
    </row>
    <row r="26" spans="1:28" ht="20.100000000000001" customHeight="1">
      <c r="B26" s="391"/>
      <c r="L26" s="391"/>
      <c r="P26" s="391"/>
      <c r="Z26" s="391"/>
    </row>
    <row r="27" spans="1:28" ht="20.100000000000001" customHeight="1">
      <c r="B27" s="391"/>
      <c r="L27" s="391"/>
      <c r="P27" s="391"/>
      <c r="Z27" s="391"/>
    </row>
    <row r="32" spans="1:28">
      <c r="M32" s="7"/>
      <c r="AA32" s="7"/>
    </row>
    <row r="33" spans="13:27">
      <c r="M33" s="7"/>
      <c r="AA33" s="7"/>
    </row>
    <row r="42" spans="13:27">
      <c r="M42" s="7"/>
      <c r="AA42" s="7"/>
    </row>
  </sheetData>
  <mergeCells count="18">
    <mergeCell ref="C17:H17"/>
    <mergeCell ref="Q17:V17"/>
    <mergeCell ref="C18:H18"/>
    <mergeCell ref="Q18:V18"/>
    <mergeCell ref="E20:F20"/>
    <mergeCell ref="S20:T20"/>
    <mergeCell ref="C6:H6"/>
    <mergeCell ref="Q6:V6"/>
    <mergeCell ref="E8:F8"/>
    <mergeCell ref="S8:T8"/>
    <mergeCell ref="B15:D15"/>
    <mergeCell ref="P15:R15"/>
    <mergeCell ref="A1:M1"/>
    <mergeCell ref="O1:AA1"/>
    <mergeCell ref="B3:D3"/>
    <mergeCell ref="P3:R3"/>
    <mergeCell ref="C5:H5"/>
    <mergeCell ref="Q5:V5"/>
  </mergeCells>
  <phoneticPr fontId="9"/>
  <pageMargins left="0.7" right="0.7" top="0.75" bottom="0.75" header="0.3" footer="0.3"/>
  <ignoredErrors>
    <ignoredError sqref="I9:J9" formulaRange="1"/>
  </ignoredErrors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B44"/>
  <sheetViews>
    <sheetView topLeftCell="A7" workbookViewId="0">
      <selection activeCell="O18" sqref="O18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717</v>
      </c>
      <c r="B3" s="689"/>
      <c r="C3" s="689"/>
      <c r="D3" s="689"/>
      <c r="J3" s="20" t="s">
        <v>591</v>
      </c>
      <c r="K3" s="20" t="s">
        <v>592</v>
      </c>
      <c r="O3" s="380" t="s">
        <v>717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129">
        <v>490</v>
      </c>
      <c r="K4" s="129">
        <v>500</v>
      </c>
      <c r="P4" s="391"/>
      <c r="X4" s="129">
        <v>490</v>
      </c>
      <c r="Y4" s="129">
        <v>500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516</v>
      </c>
      <c r="D6" s="638"/>
      <c r="E6" s="638"/>
      <c r="F6" s="638"/>
      <c r="G6" s="638"/>
      <c r="H6" s="639"/>
      <c r="I6" s="193">
        <v>1.28</v>
      </c>
      <c r="J6" s="193">
        <v>1.26</v>
      </c>
      <c r="K6" s="194">
        <f>(FIXED(1/J6,3))*100</f>
        <v>79.400000000000006</v>
      </c>
      <c r="L6" s="103">
        <v>60</v>
      </c>
      <c r="P6" s="391"/>
      <c r="Q6" s="637">
        <v>516</v>
      </c>
      <c r="R6" s="638"/>
      <c r="S6" s="638"/>
      <c r="T6" s="638"/>
      <c r="U6" s="638"/>
      <c r="V6" s="639"/>
      <c r="W6" s="193">
        <v>1.28</v>
      </c>
      <c r="X6" s="193">
        <v>1.26</v>
      </c>
      <c r="Y6" s="194">
        <f>(FIXED(1/X6,3))*100</f>
        <v>79.400000000000006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8" t="s">
        <v>88</v>
      </c>
      <c r="K8" s="568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243" t="s">
        <v>88</v>
      </c>
      <c r="Y8" s="243" t="s">
        <v>318</v>
      </c>
      <c r="Z8" s="379" t="s">
        <v>319</v>
      </c>
      <c r="AA8" s="379" t="s">
        <v>645</v>
      </c>
    </row>
    <row r="9" spans="1:28" ht="20.100000000000001" customHeight="1">
      <c r="A9" s="606" t="s">
        <v>1016</v>
      </c>
      <c r="B9" s="607">
        <v>189</v>
      </c>
      <c r="C9" s="607">
        <v>51</v>
      </c>
      <c r="D9" s="608">
        <v>39</v>
      </c>
      <c r="E9" s="608">
        <v>8</v>
      </c>
      <c r="F9" s="608">
        <v>48</v>
      </c>
      <c r="G9" s="608">
        <v>35</v>
      </c>
      <c r="H9" s="608">
        <v>60</v>
      </c>
      <c r="I9" s="609">
        <f>SUM(C9:F9)</f>
        <v>146</v>
      </c>
      <c r="J9" s="609">
        <f>SUM(C9:H9)</f>
        <v>241</v>
      </c>
      <c r="K9" s="609">
        <f>SUM(J9*1.4+B9)</f>
        <v>526.4</v>
      </c>
      <c r="L9" s="609">
        <f>NORMSDIST((C$6-K9)/L$6)*100</f>
        <v>43.119471200581131</v>
      </c>
      <c r="M9" s="606" t="s">
        <v>338</v>
      </c>
      <c r="O9" s="52"/>
      <c r="P9" s="228"/>
      <c r="Q9" s="228"/>
      <c r="R9" s="228"/>
      <c r="S9" s="228"/>
      <c r="T9" s="228"/>
      <c r="U9" s="103"/>
      <c r="V9" s="103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/>
      <c r="AB9" s="23"/>
    </row>
    <row r="10" spans="1:28" ht="20.100000000000001" customHeight="1">
      <c r="A10" s="562"/>
      <c r="B10" s="103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2"/>
      <c r="O10" s="379"/>
      <c r="P10" s="103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379"/>
    </row>
    <row r="11" spans="1:28" ht="20.100000000000001" customHeight="1">
      <c r="A11" s="1"/>
      <c r="B11" s="12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2"/>
      <c r="O11" s="1"/>
      <c r="P11" s="12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379"/>
    </row>
    <row r="12" spans="1:28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"/>
    </row>
    <row r="13" spans="1:28" ht="20.100000000000001" customHeight="1">
      <c r="A13" s="2"/>
      <c r="B13" s="1"/>
      <c r="C13" s="103"/>
      <c r="D13" s="103"/>
      <c r="E13" s="103"/>
      <c r="F13" s="103"/>
      <c r="G13" s="103"/>
      <c r="H13" s="103"/>
      <c r="I13" s="494">
        <f>SUM(C13:F13)</f>
        <v>0</v>
      </c>
      <c r="J13" s="494">
        <f>SUM(C13:H13)</f>
        <v>0</v>
      </c>
      <c r="K13" s="494">
        <f>SUM(J13*1.4+B13)</f>
        <v>0</v>
      </c>
      <c r="L13" s="494">
        <f>NORMSDIST((C$6-K13)/L$6)*100</f>
        <v>100</v>
      </c>
      <c r="M13" s="2"/>
      <c r="O13" s="2"/>
      <c r="P13" s="1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>SUM(Q13:V13)</f>
        <v>0</v>
      </c>
      <c r="Y13" s="228">
        <f>SUM(X13*1.4+P13)</f>
        <v>0</v>
      </c>
      <c r="Z13" s="228">
        <f>NORMSDIST((Q$6-Y13)/Z$6)*100</f>
        <v>100</v>
      </c>
      <c r="AA13" s="2"/>
    </row>
    <row r="14" spans="1:28" ht="20.100000000000001" customHeight="1">
      <c r="J14" s="19"/>
      <c r="K14" s="19"/>
      <c r="L14" s="561"/>
      <c r="X14" s="19"/>
      <c r="Y14" s="19"/>
      <c r="Z14" s="380"/>
    </row>
    <row r="15" spans="1:28" ht="18.75" customHeight="1">
      <c r="A15" s="561" t="s">
        <v>718</v>
      </c>
      <c r="B15" s="689"/>
      <c r="C15" s="689"/>
      <c r="D15" s="689"/>
      <c r="J15" s="49" t="s">
        <v>591</v>
      </c>
      <c r="K15" s="49" t="s">
        <v>592</v>
      </c>
      <c r="O15" s="380" t="s">
        <v>718</v>
      </c>
      <c r="P15" s="689"/>
      <c r="Q15" s="689"/>
      <c r="R15" s="689"/>
      <c r="X15" s="49" t="s">
        <v>591</v>
      </c>
      <c r="Y15" s="49" t="s">
        <v>592</v>
      </c>
    </row>
    <row r="16" spans="1:28" ht="18.75" customHeight="1">
      <c r="B16" s="570"/>
      <c r="J16" s="82">
        <v>495</v>
      </c>
      <c r="K16" s="82">
        <v>520</v>
      </c>
      <c r="L16" s="19"/>
      <c r="P16" s="391"/>
      <c r="X16" s="82">
        <v>495</v>
      </c>
      <c r="Y16" s="82">
        <v>520</v>
      </c>
      <c r="Z16" s="19"/>
    </row>
    <row r="17" spans="1:28" ht="18.75" customHeight="1">
      <c r="B17" s="570"/>
      <c r="C17" s="666" t="s">
        <v>644</v>
      </c>
      <c r="D17" s="667"/>
      <c r="E17" s="667"/>
      <c r="F17" s="667"/>
      <c r="G17" s="667"/>
      <c r="H17" s="668"/>
      <c r="I17" s="562" t="s">
        <v>571</v>
      </c>
      <c r="J17" s="562" t="s">
        <v>572</v>
      </c>
      <c r="K17" s="562" t="s">
        <v>643</v>
      </c>
      <c r="L17" s="568" t="s">
        <v>328</v>
      </c>
      <c r="P17" s="391"/>
      <c r="Q17" s="666" t="s">
        <v>644</v>
      </c>
      <c r="R17" s="667"/>
      <c r="S17" s="667"/>
      <c r="T17" s="667"/>
      <c r="U17" s="667"/>
      <c r="V17" s="668"/>
      <c r="W17" s="379" t="s">
        <v>571</v>
      </c>
      <c r="X17" s="379" t="s">
        <v>572</v>
      </c>
      <c r="Y17" s="379" t="s">
        <v>643</v>
      </c>
      <c r="Z17" s="243" t="s">
        <v>328</v>
      </c>
    </row>
    <row r="18" spans="1:28" ht="18.75" customHeight="1">
      <c r="B18" s="570"/>
      <c r="C18" s="637">
        <v>518</v>
      </c>
      <c r="D18" s="638"/>
      <c r="E18" s="638"/>
      <c r="F18" s="638"/>
      <c r="G18" s="638"/>
      <c r="H18" s="639"/>
      <c r="I18" s="172">
        <v>1.19</v>
      </c>
      <c r="J18" s="172">
        <v>1.1499999999999999</v>
      </c>
      <c r="K18" s="250">
        <f>(FIXED(1/J18,3))*100</f>
        <v>87</v>
      </c>
      <c r="L18" s="103">
        <v>60</v>
      </c>
      <c r="P18" s="391"/>
      <c r="Q18" s="637">
        <v>518</v>
      </c>
      <c r="R18" s="638"/>
      <c r="S18" s="638"/>
      <c r="T18" s="638"/>
      <c r="U18" s="638"/>
      <c r="V18" s="639"/>
      <c r="W18" s="172">
        <v>1.19</v>
      </c>
      <c r="X18" s="172">
        <v>1.1499999999999999</v>
      </c>
      <c r="Y18" s="250">
        <f>(FIXED(1/X18,3))*100</f>
        <v>87</v>
      </c>
      <c r="Z18" s="103">
        <v>60</v>
      </c>
    </row>
    <row r="19" spans="1:28" ht="21.75" customHeight="1">
      <c r="E19" s="563" t="s">
        <v>78</v>
      </c>
      <c r="F19" s="563" t="s">
        <v>79</v>
      </c>
      <c r="S19" s="375" t="s">
        <v>78</v>
      </c>
      <c r="T19" s="375" t="s">
        <v>79</v>
      </c>
    </row>
    <row r="20" spans="1:28" ht="20.100000000000001" customHeight="1">
      <c r="A20" s="562" t="s">
        <v>80</v>
      </c>
      <c r="B20" s="562" t="s">
        <v>81</v>
      </c>
      <c r="C20" s="562" t="s">
        <v>82</v>
      </c>
      <c r="D20" s="562" t="s">
        <v>83</v>
      </c>
      <c r="E20" s="626" t="s">
        <v>84</v>
      </c>
      <c r="F20" s="627"/>
      <c r="G20" s="562" t="s">
        <v>85</v>
      </c>
      <c r="H20" s="562" t="s">
        <v>86</v>
      </c>
      <c r="I20" s="562" t="s">
        <v>87</v>
      </c>
      <c r="J20" s="562" t="s">
        <v>88</v>
      </c>
      <c r="K20" s="562" t="s">
        <v>318</v>
      </c>
      <c r="L20" s="562" t="s">
        <v>319</v>
      </c>
      <c r="M20" s="562" t="s">
        <v>645</v>
      </c>
      <c r="O20" s="379" t="s">
        <v>80</v>
      </c>
      <c r="P20" s="379" t="s">
        <v>81</v>
      </c>
      <c r="Q20" s="379" t="s">
        <v>82</v>
      </c>
      <c r="R20" s="379" t="s">
        <v>83</v>
      </c>
      <c r="S20" s="626" t="s">
        <v>84</v>
      </c>
      <c r="T20" s="627"/>
      <c r="U20" s="379" t="s">
        <v>85</v>
      </c>
      <c r="V20" s="379" t="s">
        <v>86</v>
      </c>
      <c r="W20" s="379" t="s">
        <v>87</v>
      </c>
      <c r="X20" s="379" t="s">
        <v>88</v>
      </c>
      <c r="Y20" s="379" t="s">
        <v>318</v>
      </c>
      <c r="Z20" s="379" t="s">
        <v>319</v>
      </c>
      <c r="AA20" s="379" t="s">
        <v>645</v>
      </c>
    </row>
    <row r="21" spans="1:28" ht="20.100000000000001" customHeight="1">
      <c r="A21" s="606" t="s">
        <v>1025</v>
      </c>
      <c r="B21" s="607">
        <v>180</v>
      </c>
      <c r="C21" s="607">
        <v>55</v>
      </c>
      <c r="D21" s="608">
        <v>51</v>
      </c>
      <c r="E21" s="608">
        <v>4</v>
      </c>
      <c r="F21" s="608">
        <v>12</v>
      </c>
      <c r="G21" s="608">
        <v>35</v>
      </c>
      <c r="H21" s="608">
        <v>44</v>
      </c>
      <c r="I21" s="609">
        <f t="shared" ref="I21" si="0">SUM(C21:F21)</f>
        <v>122</v>
      </c>
      <c r="J21" s="609">
        <f t="shared" ref="J21" si="1">SUM(C21:H21)</f>
        <v>201</v>
      </c>
      <c r="K21" s="609">
        <f>SUM(J21*1.4+B21)</f>
        <v>461.4</v>
      </c>
      <c r="L21" s="609">
        <f t="shared" ref="L21:L25" si="2">NORMSDIST((C$18-K21)/L$18)*100</f>
        <v>82.72447844443785</v>
      </c>
      <c r="M21" s="606" t="s">
        <v>338</v>
      </c>
      <c r="O21" s="243"/>
      <c r="P21" s="241"/>
      <c r="Q21" s="241"/>
      <c r="R21" s="241"/>
      <c r="S21" s="241"/>
      <c r="T21" s="241"/>
      <c r="U21" s="241"/>
      <c r="V21" s="241"/>
      <c r="W21" s="228">
        <f>SUM(Q21:T21)</f>
        <v>0</v>
      </c>
      <c r="X21" s="228">
        <f t="shared" ref="X21:X26" si="3">SUM(Q21:V21)</f>
        <v>0</v>
      </c>
      <c r="Y21" s="228">
        <f>SUM(X21*1.4+P21)</f>
        <v>0</v>
      </c>
      <c r="Z21" s="228">
        <f t="shared" ref="Z21:Z27" si="4">NORMSDIST((Q$18-Y21)/Z$18)*100</f>
        <v>100</v>
      </c>
      <c r="AA21" s="243" t="s">
        <v>338</v>
      </c>
    </row>
    <row r="22" spans="1:28" ht="20.100000000000001" customHeight="1">
      <c r="A22" s="568"/>
      <c r="B22" s="241"/>
      <c r="C22" s="241"/>
      <c r="D22" s="241"/>
      <c r="E22" s="241"/>
      <c r="F22" s="241"/>
      <c r="G22" s="241"/>
      <c r="H22" s="241"/>
      <c r="I22" s="494">
        <f>SUM(C22:F22)</f>
        <v>0</v>
      </c>
      <c r="J22" s="494">
        <f t="shared" ref="J22:J26" si="5">SUM(C22:H22)</f>
        <v>0</v>
      </c>
      <c r="K22" s="494">
        <f t="shared" ref="K22:K27" si="6">SUM(J22*1.4+B22)</f>
        <v>0</v>
      </c>
      <c r="L22" s="494">
        <f t="shared" si="2"/>
        <v>100</v>
      </c>
      <c r="M22" s="568" t="s">
        <v>338</v>
      </c>
      <c r="O22" s="243"/>
      <c r="P22" s="241"/>
      <c r="Q22" s="241"/>
      <c r="R22" s="241"/>
      <c r="S22" s="241"/>
      <c r="T22" s="241"/>
      <c r="U22" s="241"/>
      <c r="V22" s="241"/>
      <c r="W22" s="228">
        <f>SUM(Q22:T22)</f>
        <v>0</v>
      </c>
      <c r="X22" s="228">
        <f t="shared" si="3"/>
        <v>0</v>
      </c>
      <c r="Y22" s="228">
        <f t="shared" ref="Y22:Y27" si="7">SUM(X22*1.4+P22)</f>
        <v>0</v>
      </c>
      <c r="Z22" s="228">
        <f t="shared" si="4"/>
        <v>100</v>
      </c>
      <c r="AA22" s="243" t="s">
        <v>338</v>
      </c>
    </row>
    <row r="23" spans="1:28" ht="20.100000000000001" customHeight="1">
      <c r="A23" s="568"/>
      <c r="B23" s="241"/>
      <c r="C23" s="241"/>
      <c r="D23" s="241"/>
      <c r="E23" s="241"/>
      <c r="F23" s="241"/>
      <c r="G23" s="241"/>
      <c r="H23" s="241"/>
      <c r="I23" s="494">
        <f>SUM(C23:F23)</f>
        <v>0</v>
      </c>
      <c r="J23" s="494">
        <f t="shared" si="5"/>
        <v>0</v>
      </c>
      <c r="K23" s="494">
        <f t="shared" si="6"/>
        <v>0</v>
      </c>
      <c r="L23" s="494">
        <f t="shared" si="2"/>
        <v>100</v>
      </c>
      <c r="M23" s="568" t="s">
        <v>338</v>
      </c>
      <c r="O23" s="243"/>
      <c r="P23" s="241"/>
      <c r="Q23" s="241"/>
      <c r="R23" s="241"/>
      <c r="S23" s="241"/>
      <c r="T23" s="241"/>
      <c r="U23" s="241"/>
      <c r="V23" s="241"/>
      <c r="W23" s="228">
        <f>SUM(Q23:T23)</f>
        <v>0</v>
      </c>
      <c r="X23" s="228">
        <f t="shared" si="3"/>
        <v>0</v>
      </c>
      <c r="Y23" s="228">
        <f t="shared" si="7"/>
        <v>0</v>
      </c>
      <c r="Z23" s="228">
        <f t="shared" si="4"/>
        <v>100</v>
      </c>
      <c r="AA23" s="243" t="s">
        <v>338</v>
      </c>
    </row>
    <row r="24" spans="1:28" ht="20.100000000000001" customHeight="1">
      <c r="A24" s="2"/>
      <c r="B24" s="1"/>
      <c r="C24" s="103"/>
      <c r="D24" s="103"/>
      <c r="E24" s="103"/>
      <c r="F24" s="103"/>
      <c r="G24" s="103"/>
      <c r="H24" s="103"/>
      <c r="I24" s="494">
        <f>SUM(C24:F24)</f>
        <v>0</v>
      </c>
      <c r="J24" s="103">
        <f t="shared" si="5"/>
        <v>0</v>
      </c>
      <c r="K24" s="494">
        <f t="shared" si="6"/>
        <v>0</v>
      </c>
      <c r="L24" s="494">
        <f t="shared" si="2"/>
        <v>100</v>
      </c>
      <c r="M24" s="2"/>
      <c r="O24" s="2"/>
      <c r="P24" s="1"/>
      <c r="Q24" s="103"/>
      <c r="R24" s="103"/>
      <c r="S24" s="103"/>
      <c r="T24" s="103"/>
      <c r="U24" s="103"/>
      <c r="V24" s="103"/>
      <c r="W24" s="228">
        <f>SUM(Q24:T24)</f>
        <v>0</v>
      </c>
      <c r="X24" s="103">
        <f t="shared" si="3"/>
        <v>0</v>
      </c>
      <c r="Y24" s="228">
        <f t="shared" si="7"/>
        <v>0</v>
      </c>
      <c r="Z24" s="228">
        <f t="shared" si="4"/>
        <v>100</v>
      </c>
      <c r="AA24" s="2"/>
    </row>
    <row r="25" spans="1:28" ht="20.100000000000001" customHeight="1">
      <c r="A25" s="2"/>
      <c r="B25" s="1"/>
      <c r="C25" s="103"/>
      <c r="D25" s="103"/>
      <c r="E25" s="103"/>
      <c r="F25" s="103"/>
      <c r="G25" s="103"/>
      <c r="H25" s="103"/>
      <c r="I25" s="494">
        <f>SUM(C25:F25)</f>
        <v>0</v>
      </c>
      <c r="J25" s="103">
        <f t="shared" si="5"/>
        <v>0</v>
      </c>
      <c r="K25" s="494">
        <f t="shared" si="6"/>
        <v>0</v>
      </c>
      <c r="L25" s="494">
        <f t="shared" si="2"/>
        <v>100</v>
      </c>
      <c r="M25" s="2"/>
      <c r="O25" s="2"/>
      <c r="P25" s="1"/>
      <c r="Q25" s="103"/>
      <c r="R25" s="103"/>
      <c r="S25" s="103"/>
      <c r="T25" s="103"/>
      <c r="U25" s="103"/>
      <c r="V25" s="103"/>
      <c r="W25" s="228">
        <f>SUM(Q25:T25)</f>
        <v>0</v>
      </c>
      <c r="X25" s="103">
        <f t="shared" si="3"/>
        <v>0</v>
      </c>
      <c r="Y25" s="228">
        <f t="shared" si="7"/>
        <v>0</v>
      </c>
      <c r="Z25" s="228">
        <f t="shared" si="4"/>
        <v>100</v>
      </c>
      <c r="AA25" s="2"/>
    </row>
    <row r="26" spans="1:28" ht="20.100000000000001" customHeight="1">
      <c r="A26" s="568"/>
      <c r="B26" s="241"/>
      <c r="C26" s="232"/>
      <c r="D26" s="232"/>
      <c r="E26" s="241"/>
      <c r="F26" s="232"/>
      <c r="G26" s="496"/>
      <c r="H26" s="496"/>
      <c r="I26" s="494">
        <f>C26+D26+E26+F26</f>
        <v>0</v>
      </c>
      <c r="J26" s="494">
        <f t="shared" si="5"/>
        <v>0</v>
      </c>
      <c r="K26" s="494">
        <f t="shared" si="6"/>
        <v>0</v>
      </c>
      <c r="L26" s="494">
        <f>NORMSDIST((C$18-K26)/L$18)*100</f>
        <v>100</v>
      </c>
      <c r="M26" s="568" t="s">
        <v>345</v>
      </c>
      <c r="N26" s="19"/>
      <c r="O26" s="243"/>
      <c r="P26" s="241"/>
      <c r="Q26" s="232"/>
      <c r="R26" s="232"/>
      <c r="S26" s="241"/>
      <c r="T26" s="232"/>
      <c r="U26" s="230"/>
      <c r="V26" s="230"/>
      <c r="W26" s="228">
        <f>Q26+R26+S26+T26</f>
        <v>0</v>
      </c>
      <c r="X26" s="228">
        <f t="shared" si="3"/>
        <v>0</v>
      </c>
      <c r="Y26" s="228">
        <f t="shared" si="7"/>
        <v>0</v>
      </c>
      <c r="Z26" s="228">
        <f>NORMSDIST((Q$18-Y26)/Z$18)*100</f>
        <v>100</v>
      </c>
      <c r="AA26" s="243" t="s">
        <v>345</v>
      </c>
      <c r="AB26" s="23"/>
    </row>
    <row r="27" spans="1:28" ht="19.5" customHeight="1">
      <c r="A27" s="568"/>
      <c r="B27" s="241"/>
      <c r="C27" s="173"/>
      <c r="D27" s="174"/>
      <c r="E27" s="494"/>
      <c r="F27" s="174"/>
      <c r="G27" s="175"/>
      <c r="H27" s="175"/>
      <c r="I27" s="232">
        <f>SUM(C27,D27,F27)</f>
        <v>0</v>
      </c>
      <c r="J27" s="232">
        <f>SUM(C27,D27,F27,G27,H27)</f>
        <v>0</v>
      </c>
      <c r="K27" s="494">
        <f t="shared" si="6"/>
        <v>0</v>
      </c>
      <c r="L27" s="494">
        <f t="shared" ref="L27" si="8">NORMSDIST((C$18-K27)/L$18)*100</f>
        <v>100</v>
      </c>
      <c r="M27" s="30" t="s">
        <v>338</v>
      </c>
      <c r="O27" s="243"/>
      <c r="P27" s="241"/>
      <c r="Q27" s="173"/>
      <c r="R27" s="174"/>
      <c r="S27" s="228"/>
      <c r="T27" s="174"/>
      <c r="U27" s="175"/>
      <c r="V27" s="175"/>
      <c r="W27" s="232">
        <f>SUM(Q27,R27,T27)</f>
        <v>0</v>
      </c>
      <c r="X27" s="232">
        <f>SUM(Q27,R27,T27,U27,V27)</f>
        <v>0</v>
      </c>
      <c r="Y27" s="228">
        <f t="shared" si="7"/>
        <v>0</v>
      </c>
      <c r="Z27" s="228">
        <f t="shared" si="4"/>
        <v>100</v>
      </c>
      <c r="AA27" s="30" t="s">
        <v>338</v>
      </c>
    </row>
    <row r="28" spans="1:28">
      <c r="B28" s="391"/>
      <c r="L28" s="391"/>
      <c r="P28" s="391"/>
      <c r="Z28" s="391"/>
    </row>
    <row r="29" spans="1:28">
      <c r="B29" s="391"/>
      <c r="L29" s="391"/>
      <c r="P29" s="391"/>
      <c r="Z29" s="391"/>
    </row>
    <row r="34" spans="13:27">
      <c r="M34" s="7"/>
      <c r="AA34" s="7"/>
    </row>
    <row r="35" spans="13:27">
      <c r="M35" s="7"/>
      <c r="AA35" s="7"/>
    </row>
    <row r="44" spans="13:27">
      <c r="M44" s="7"/>
      <c r="AA44" s="7"/>
    </row>
  </sheetData>
  <mergeCells count="18">
    <mergeCell ref="C17:H17"/>
    <mergeCell ref="Q17:V17"/>
    <mergeCell ref="C18:H18"/>
    <mergeCell ref="Q18:V18"/>
    <mergeCell ref="E20:F20"/>
    <mergeCell ref="S20:T20"/>
    <mergeCell ref="C6:H6"/>
    <mergeCell ref="Q6:V6"/>
    <mergeCell ref="E8:F8"/>
    <mergeCell ref="S8:T8"/>
    <mergeCell ref="B15:D15"/>
    <mergeCell ref="P15:R15"/>
    <mergeCell ref="A1:M1"/>
    <mergeCell ref="O1:AA1"/>
    <mergeCell ref="B3:D3"/>
    <mergeCell ref="P3:R3"/>
    <mergeCell ref="C5:H5"/>
    <mergeCell ref="Q5:V5"/>
  </mergeCells>
  <phoneticPr fontId="9"/>
  <pageMargins left="0.7" right="0.7" top="0.75" bottom="0.75" header="0.3" footer="0.3"/>
  <ignoredErrors>
    <ignoredError sqref="W21:X23" formulaRange="1"/>
  </ignoredErrors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A44"/>
  <sheetViews>
    <sheetView workbookViewId="0">
      <selection activeCell="K9" sqref="K9:M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719</v>
      </c>
      <c r="C3" s="11" t="s">
        <v>595</v>
      </c>
      <c r="J3" s="20" t="s">
        <v>591</v>
      </c>
      <c r="K3" s="20" t="s">
        <v>592</v>
      </c>
      <c r="O3" s="380" t="s">
        <v>719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5">
        <v>615</v>
      </c>
      <c r="K4" s="85">
        <v>630</v>
      </c>
      <c r="P4" s="391"/>
      <c r="X4" s="85">
        <v>615</v>
      </c>
      <c r="Y4" s="85">
        <v>630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427</v>
      </c>
      <c r="D6" s="638"/>
      <c r="E6" s="638"/>
      <c r="F6" s="638"/>
      <c r="G6" s="638"/>
      <c r="H6" s="639"/>
      <c r="I6" s="18">
        <v>1.24</v>
      </c>
      <c r="J6" s="18">
        <v>1.21</v>
      </c>
      <c r="K6" s="16">
        <f>(FIXED(1/J6,3))*100</f>
        <v>82.6</v>
      </c>
      <c r="L6" s="103">
        <v>60</v>
      </c>
      <c r="P6" s="391"/>
      <c r="Q6" s="637"/>
      <c r="R6" s="638"/>
      <c r="S6" s="638"/>
      <c r="T6" s="638"/>
      <c r="U6" s="638"/>
      <c r="V6" s="639"/>
      <c r="W6" s="18"/>
      <c r="X6" s="18"/>
      <c r="Y6" s="16" t="e">
        <f>(FIXED(1/X6,3))*100</f>
        <v>#DIV/0!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417" t="s">
        <v>1001</v>
      </c>
      <c r="B9" s="417">
        <v>180</v>
      </c>
      <c r="C9" s="414">
        <v>60</v>
      </c>
      <c r="D9" s="414">
        <v>35</v>
      </c>
      <c r="E9" s="414">
        <v>4</v>
      </c>
      <c r="F9" s="414">
        <v>34</v>
      </c>
      <c r="G9" s="414">
        <v>28</v>
      </c>
      <c r="H9" s="414">
        <v>8</v>
      </c>
      <c r="I9" s="416">
        <f t="shared" ref="I9" si="0">SUM(C9:F9)</f>
        <v>133</v>
      </c>
      <c r="J9" s="416">
        <f>SUM(C9:H9)</f>
        <v>169</v>
      </c>
      <c r="K9" s="416">
        <f t="shared" ref="K9:K15" si="1">SUM(J9*1.4+B9)</f>
        <v>416.6</v>
      </c>
      <c r="L9" s="416">
        <f t="shared" ref="L9:L15" si="2">NORMSDIST((C$6-K9)/L$6)*100</f>
        <v>56.880528799418869</v>
      </c>
      <c r="M9" s="414" t="s">
        <v>338</v>
      </c>
      <c r="O9" s="1"/>
      <c r="P9" s="12"/>
      <c r="Q9" s="103"/>
      <c r="R9" s="103"/>
      <c r="S9" s="103"/>
      <c r="T9" s="103"/>
      <c r="U9" s="103"/>
      <c r="V9" s="103"/>
      <c r="W9" s="228">
        <f>SUM(Q9:T9)</f>
        <v>0</v>
      </c>
      <c r="X9" s="228">
        <f>SUM(Q9:V9)</f>
        <v>0</v>
      </c>
      <c r="Y9" s="228">
        <f t="shared" ref="Y9:Y15" si="3">SUM(X9*1.4+P9)</f>
        <v>0</v>
      </c>
      <c r="Z9" s="228">
        <f t="shared" ref="Z9:Z15" si="4">NORMSDIST((Q$6-Y9)/Z$6)*100</f>
        <v>50</v>
      </c>
      <c r="AA9" s="379"/>
    </row>
    <row r="10" spans="1:27" ht="20.100000000000001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 t="shared" si="1"/>
        <v>0</v>
      </c>
      <c r="L10" s="494">
        <f t="shared" si="2"/>
        <v>99.999999999944706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 t="shared" si="3"/>
        <v>0</v>
      </c>
      <c r="Z10" s="228">
        <f t="shared" si="4"/>
        <v>50</v>
      </c>
      <c r="AA10" s="2"/>
    </row>
    <row r="11" spans="1:27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 t="shared" si="1"/>
        <v>0</v>
      </c>
      <c r="L11" s="494">
        <f t="shared" si="2"/>
        <v>99.999999999944706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 t="shared" si="3"/>
        <v>0</v>
      </c>
      <c r="Z11" s="228">
        <f t="shared" si="4"/>
        <v>50</v>
      </c>
      <c r="AA11" s="2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 t="shared" si="1"/>
        <v>0</v>
      </c>
      <c r="L12" s="494">
        <f t="shared" si="2"/>
        <v>99.999999999944706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 t="shared" si="3"/>
        <v>0</v>
      </c>
      <c r="Z12" s="228">
        <f t="shared" si="4"/>
        <v>50</v>
      </c>
      <c r="AA12" s="2"/>
    </row>
    <row r="13" spans="1:27" ht="20.100000000000001" customHeight="1">
      <c r="A13" s="2"/>
      <c r="B13" s="1"/>
      <c r="C13" s="103"/>
      <c r="D13" s="103"/>
      <c r="E13" s="103"/>
      <c r="F13" s="103"/>
      <c r="G13" s="103"/>
      <c r="H13" s="103"/>
      <c r="I13" s="494">
        <f>SUM(C13:F13)</f>
        <v>0</v>
      </c>
      <c r="J13" s="494">
        <f>SUM(C13:H13)</f>
        <v>0</v>
      </c>
      <c r="K13" s="494">
        <f t="shared" si="1"/>
        <v>0</v>
      </c>
      <c r="L13" s="494">
        <f t="shared" si="2"/>
        <v>99.999999999944706</v>
      </c>
      <c r="M13" s="2"/>
      <c r="O13" s="2"/>
      <c r="P13" s="1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>SUM(Q13:V13)</f>
        <v>0</v>
      </c>
      <c r="Y13" s="228">
        <f t="shared" si="3"/>
        <v>0</v>
      </c>
      <c r="Z13" s="228">
        <f t="shared" si="4"/>
        <v>50</v>
      </c>
      <c r="AA13" s="2"/>
    </row>
    <row r="14" spans="1:27" ht="20.100000000000001" customHeight="1">
      <c r="A14" s="495"/>
      <c r="B14" s="568"/>
      <c r="C14" s="494"/>
      <c r="D14" s="494"/>
      <c r="E14" s="494"/>
      <c r="F14" s="494"/>
      <c r="G14" s="494"/>
      <c r="H14" s="494"/>
      <c r="I14" s="494">
        <f>C14+D14+E14+F14</f>
        <v>0</v>
      </c>
      <c r="J14" s="494">
        <f>G14+H14+I14</f>
        <v>0</v>
      </c>
      <c r="K14" s="494">
        <f t="shared" si="1"/>
        <v>0</v>
      </c>
      <c r="L14" s="494">
        <f t="shared" si="2"/>
        <v>99.999999999944706</v>
      </c>
      <c r="M14" s="568" t="s">
        <v>345</v>
      </c>
      <c r="N14" s="19"/>
      <c r="O14" s="229"/>
      <c r="P14" s="243"/>
      <c r="Q14" s="228"/>
      <c r="R14" s="228"/>
      <c r="S14" s="228"/>
      <c r="T14" s="228"/>
      <c r="U14" s="228"/>
      <c r="V14" s="228"/>
      <c r="W14" s="228">
        <f>Q14+R14+S14+T14</f>
        <v>0</v>
      </c>
      <c r="X14" s="228">
        <f>U14+V14+W14</f>
        <v>0</v>
      </c>
      <c r="Y14" s="228">
        <f t="shared" si="3"/>
        <v>0</v>
      </c>
      <c r="Z14" s="228">
        <f t="shared" si="4"/>
        <v>50</v>
      </c>
      <c r="AA14" s="243" t="s">
        <v>345</v>
      </c>
    </row>
    <row r="15" spans="1:27" ht="20.100000000000001" customHeight="1">
      <c r="A15" s="495"/>
      <c r="B15" s="241"/>
      <c r="C15" s="142"/>
      <c r="D15" s="143"/>
      <c r="E15" s="494"/>
      <c r="F15" s="143"/>
      <c r="G15" s="143"/>
      <c r="H15" s="143"/>
      <c r="I15" s="232">
        <f>SUM(C15,D15,F15)</f>
        <v>0</v>
      </c>
      <c r="J15" s="232">
        <f>SUM(C15,D15,F15,G15,H15)</f>
        <v>0</v>
      </c>
      <c r="K15" s="494">
        <f t="shared" si="1"/>
        <v>0</v>
      </c>
      <c r="L15" s="494">
        <f t="shared" si="2"/>
        <v>99.999999999944706</v>
      </c>
      <c r="M15" s="30" t="s">
        <v>338</v>
      </c>
      <c r="O15" s="229"/>
      <c r="P15" s="241"/>
      <c r="Q15" s="142"/>
      <c r="R15" s="143"/>
      <c r="S15" s="228"/>
      <c r="T15" s="143"/>
      <c r="U15" s="143"/>
      <c r="V15" s="143"/>
      <c r="W15" s="232">
        <f>SUM(Q15,R15,T15)</f>
        <v>0</v>
      </c>
      <c r="X15" s="232">
        <f>SUM(Q15,R15,T15,U15,V15)</f>
        <v>0</v>
      </c>
      <c r="Y15" s="228">
        <f t="shared" si="3"/>
        <v>0</v>
      </c>
      <c r="Z15" s="228">
        <f t="shared" si="4"/>
        <v>50</v>
      </c>
      <c r="AA15" s="30" t="s">
        <v>338</v>
      </c>
    </row>
    <row r="16" spans="1:27" ht="20.100000000000001" customHeight="1">
      <c r="L16" s="561"/>
      <c r="Z16" s="380"/>
    </row>
    <row r="17" spans="1:27" ht="18.75" customHeight="1">
      <c r="A17" s="561" t="s">
        <v>720</v>
      </c>
      <c r="C17" s="11" t="s">
        <v>595</v>
      </c>
      <c r="J17" s="20" t="s">
        <v>591</v>
      </c>
      <c r="K17" s="20" t="s">
        <v>592</v>
      </c>
      <c r="O17" s="380" t="s">
        <v>720</v>
      </c>
      <c r="Q17" s="11" t="s">
        <v>595</v>
      </c>
      <c r="X17" s="20" t="s">
        <v>591</v>
      </c>
      <c r="Y17" s="20" t="s">
        <v>592</v>
      </c>
    </row>
    <row r="18" spans="1:27" ht="18.75" customHeight="1">
      <c r="B18" s="570"/>
      <c r="J18" s="129">
        <v>440</v>
      </c>
      <c r="K18" s="129">
        <v>440</v>
      </c>
      <c r="P18" s="391"/>
      <c r="X18" s="129">
        <v>440</v>
      </c>
      <c r="Y18" s="129">
        <v>440</v>
      </c>
    </row>
    <row r="19" spans="1:27" ht="18.75" customHeight="1">
      <c r="B19" s="570"/>
      <c r="C19" s="666" t="s">
        <v>644</v>
      </c>
      <c r="D19" s="667"/>
      <c r="E19" s="667"/>
      <c r="F19" s="667"/>
      <c r="G19" s="667"/>
      <c r="H19" s="668"/>
      <c r="I19" s="562" t="s">
        <v>571</v>
      </c>
      <c r="J19" s="562" t="s">
        <v>572</v>
      </c>
      <c r="K19" s="562" t="s">
        <v>643</v>
      </c>
      <c r="L19" s="568" t="s">
        <v>328</v>
      </c>
      <c r="P19" s="391"/>
      <c r="Q19" s="666" t="s">
        <v>644</v>
      </c>
      <c r="R19" s="667"/>
      <c r="S19" s="667"/>
      <c r="T19" s="667"/>
      <c r="U19" s="667"/>
      <c r="V19" s="668"/>
      <c r="W19" s="379" t="s">
        <v>571</v>
      </c>
      <c r="X19" s="379" t="s">
        <v>572</v>
      </c>
      <c r="Y19" s="379" t="s">
        <v>643</v>
      </c>
      <c r="Z19" s="243" t="s">
        <v>328</v>
      </c>
    </row>
    <row r="20" spans="1:27" ht="18.75" customHeight="1">
      <c r="B20" s="570"/>
      <c r="C20" s="637">
        <v>453</v>
      </c>
      <c r="D20" s="638"/>
      <c r="E20" s="638"/>
      <c r="F20" s="638"/>
      <c r="G20" s="638"/>
      <c r="H20" s="639"/>
      <c r="I20" s="18">
        <v>1.35</v>
      </c>
      <c r="J20" s="18">
        <v>1.32</v>
      </c>
      <c r="K20" s="16">
        <f>(FIXED(1/J20,3))*100</f>
        <v>75.8</v>
      </c>
      <c r="L20" s="103">
        <v>60</v>
      </c>
      <c r="P20" s="391"/>
      <c r="Q20" s="637">
        <v>453</v>
      </c>
      <c r="R20" s="638"/>
      <c r="S20" s="638"/>
      <c r="T20" s="638"/>
      <c r="U20" s="638"/>
      <c r="V20" s="639"/>
      <c r="W20" s="18">
        <v>1.35</v>
      </c>
      <c r="X20" s="18">
        <v>1.32</v>
      </c>
      <c r="Y20" s="16">
        <f>(FIXED(1/X20,3))*100</f>
        <v>75.8</v>
      </c>
      <c r="Z20" s="103">
        <v>60</v>
      </c>
    </row>
    <row r="21" spans="1:27" ht="21.75" customHeight="1">
      <c r="E21" s="563" t="s">
        <v>78</v>
      </c>
      <c r="F21" s="563" t="s">
        <v>79</v>
      </c>
      <c r="S21" s="375" t="s">
        <v>78</v>
      </c>
      <c r="T21" s="375" t="s">
        <v>79</v>
      </c>
    </row>
    <row r="22" spans="1:27" ht="20.100000000000001" customHeight="1">
      <c r="A22" s="562" t="s">
        <v>80</v>
      </c>
      <c r="B22" s="562" t="s">
        <v>81</v>
      </c>
      <c r="C22" s="562" t="s">
        <v>82</v>
      </c>
      <c r="D22" s="562" t="s">
        <v>83</v>
      </c>
      <c r="E22" s="626" t="s">
        <v>84</v>
      </c>
      <c r="F22" s="627"/>
      <c r="G22" s="562" t="s">
        <v>85</v>
      </c>
      <c r="H22" s="562" t="s">
        <v>86</v>
      </c>
      <c r="I22" s="562" t="s">
        <v>87</v>
      </c>
      <c r="J22" s="562" t="s">
        <v>88</v>
      </c>
      <c r="K22" s="562" t="s">
        <v>318</v>
      </c>
      <c r="L22" s="562" t="s">
        <v>319</v>
      </c>
      <c r="M22" s="562" t="s">
        <v>645</v>
      </c>
      <c r="O22" s="379" t="s">
        <v>80</v>
      </c>
      <c r="P22" s="379" t="s">
        <v>81</v>
      </c>
      <c r="Q22" s="379" t="s">
        <v>82</v>
      </c>
      <c r="R22" s="379" t="s">
        <v>83</v>
      </c>
      <c r="S22" s="626" t="s">
        <v>84</v>
      </c>
      <c r="T22" s="627"/>
      <c r="U22" s="379" t="s">
        <v>85</v>
      </c>
      <c r="V22" s="379" t="s">
        <v>86</v>
      </c>
      <c r="W22" s="379" t="s">
        <v>87</v>
      </c>
      <c r="X22" s="379" t="s">
        <v>88</v>
      </c>
      <c r="Y22" s="379" t="s">
        <v>318</v>
      </c>
      <c r="Z22" s="379" t="s">
        <v>319</v>
      </c>
      <c r="AA22" s="379" t="s">
        <v>645</v>
      </c>
    </row>
    <row r="23" spans="1:27" ht="20.100000000000001" customHeight="1">
      <c r="A23" s="606" t="s">
        <v>1023</v>
      </c>
      <c r="B23" s="607">
        <v>170</v>
      </c>
      <c r="C23" s="607">
        <v>42</v>
      </c>
      <c r="D23" s="608">
        <v>25</v>
      </c>
      <c r="E23" s="608">
        <v>4</v>
      </c>
      <c r="F23" s="608">
        <v>28</v>
      </c>
      <c r="G23" s="608">
        <v>25</v>
      </c>
      <c r="H23" s="608">
        <v>28</v>
      </c>
      <c r="I23" s="609">
        <f t="shared" ref="I23" si="5">SUM(C23:F23)</f>
        <v>99</v>
      </c>
      <c r="J23" s="609">
        <f t="shared" ref="J23" si="6">SUM(C23:H23)</f>
        <v>152</v>
      </c>
      <c r="K23" s="609">
        <f>SUM(J23*1.4+B23)</f>
        <v>382.79999999999995</v>
      </c>
      <c r="L23" s="609">
        <f>NORMSDIST((C$20-K23)/L$20)*100</f>
        <v>87.899951557898206</v>
      </c>
      <c r="M23" s="606" t="s">
        <v>345</v>
      </c>
      <c r="N23" s="19"/>
      <c r="O23" s="568"/>
      <c r="P23" s="241"/>
      <c r="Q23" s="241"/>
      <c r="R23" s="241"/>
      <c r="S23" s="241"/>
      <c r="T23" s="241"/>
      <c r="U23" s="241"/>
      <c r="V23" s="241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NORMSDIST((Q$20-Y23)/Z$20)*100</f>
        <v>99.999999999997826</v>
      </c>
      <c r="AA23" s="568" t="s">
        <v>338</v>
      </c>
    </row>
    <row r="24" spans="1:27" ht="20.100000000000001" customHeight="1">
      <c r="A24" s="568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4">
        <f>NORMSDIST((C$20-K24)/L$20)*100</f>
        <v>99.999999999997826</v>
      </c>
      <c r="M24" s="568"/>
      <c r="N24" s="19"/>
      <c r="O24" s="243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NORMSDIST((Q$20-Y24)/Z$20)*100</f>
        <v>99.999999999997826</v>
      </c>
      <c r="AA24" s="243"/>
    </row>
    <row r="25" spans="1:27" ht="20.100000000000001" customHeight="1">
      <c r="A25" s="13"/>
      <c r="B25" s="227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4">
        <f>NORMSDIST((C$20-K25)/L$20)*100</f>
        <v>99.999999999997826</v>
      </c>
      <c r="M25" s="13"/>
      <c r="N25" s="19"/>
      <c r="O25" s="13"/>
      <c r="P25" s="227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28">
        <f>NORMSDIST((Q$20-Y25)/Z$20)*100</f>
        <v>99.999999999997826</v>
      </c>
      <c r="AA25" s="13"/>
    </row>
    <row r="26" spans="1:27" ht="20.100000000000001" customHeight="1">
      <c r="A26" s="13"/>
      <c r="B26" s="227"/>
      <c r="C26" s="494"/>
      <c r="D26" s="494"/>
      <c r="E26" s="494"/>
      <c r="F26" s="494"/>
      <c r="G26" s="494"/>
      <c r="H26" s="494"/>
      <c r="I26" s="494">
        <f>SUM(C26:F26)</f>
        <v>0</v>
      </c>
      <c r="J26" s="494">
        <f>SUM(C26:H26)</f>
        <v>0</v>
      </c>
      <c r="K26" s="494">
        <f>SUM(J26*1.4+B26)</f>
        <v>0</v>
      </c>
      <c r="L26" s="494">
        <f>NORMSDIST((C$20-K26)/L$20)*100</f>
        <v>99.999999999997826</v>
      </c>
      <c r="M26" s="13"/>
      <c r="N26" s="19"/>
      <c r="O26" s="13"/>
      <c r="P26" s="227"/>
      <c r="Q26" s="228"/>
      <c r="R26" s="228"/>
      <c r="S26" s="228"/>
      <c r="T26" s="228"/>
      <c r="U26" s="228"/>
      <c r="V26" s="228"/>
      <c r="W26" s="228">
        <f>SUM(Q26:T26)</f>
        <v>0</v>
      </c>
      <c r="X26" s="228">
        <f>SUM(Q26:V26)</f>
        <v>0</v>
      </c>
      <c r="Y26" s="228">
        <f>SUM(X26*1.4+P26)</f>
        <v>0</v>
      </c>
      <c r="Z26" s="228">
        <f>NORMSDIST((Q$20-Y26)/Z$20)*100</f>
        <v>99.999999999997826</v>
      </c>
      <c r="AA26" s="13"/>
    </row>
    <row r="27" spans="1:27" ht="20.100000000000001" customHeight="1">
      <c r="A27" s="94" t="s">
        <v>773</v>
      </c>
      <c r="B27" s="45">
        <v>184</v>
      </c>
      <c r="C27" s="45">
        <v>59</v>
      </c>
      <c r="D27" s="45">
        <v>30</v>
      </c>
      <c r="E27" s="45">
        <v>8</v>
      </c>
      <c r="F27" s="45">
        <v>28</v>
      </c>
      <c r="G27" s="45">
        <v>41</v>
      </c>
      <c r="H27" s="45">
        <v>24</v>
      </c>
      <c r="I27" s="95">
        <f>SUM(C27:F27)</f>
        <v>125</v>
      </c>
      <c r="J27" s="95">
        <f>SUM(C27:H27)</f>
        <v>190</v>
      </c>
      <c r="K27" s="95">
        <f>SUM(J27*1.4+B27)</f>
        <v>450</v>
      </c>
      <c r="L27" s="95">
        <f>NORMSDIST((C$20-K27)/L$20)*100</f>
        <v>51.993880583837246</v>
      </c>
      <c r="M27" s="94" t="s">
        <v>338</v>
      </c>
      <c r="N27" s="19"/>
      <c r="O27" s="13"/>
      <c r="P27" s="227"/>
      <c r="Q27" s="228"/>
      <c r="R27" s="228"/>
      <c r="S27" s="228"/>
      <c r="T27" s="228"/>
      <c r="U27" s="228"/>
      <c r="V27" s="228"/>
      <c r="W27" s="228">
        <f>SUM(Q27:T27)</f>
        <v>0</v>
      </c>
      <c r="X27" s="228">
        <f>SUM(Q27:V27)</f>
        <v>0</v>
      </c>
      <c r="Y27" s="228">
        <f>SUM(X27*1.4+P27)</f>
        <v>0</v>
      </c>
      <c r="Z27" s="228">
        <f>NORMSDIST((Q$20-Y27)/Z$20)*100</f>
        <v>99.999999999997826</v>
      </c>
      <c r="AA27" s="13"/>
    </row>
    <row r="28" spans="1:27" ht="20.100000000000001" customHeight="1">
      <c r="B28" s="391"/>
      <c r="L28" s="391"/>
      <c r="P28" s="391"/>
      <c r="Z28" s="391"/>
    </row>
    <row r="29" spans="1:27" ht="20.100000000000001" customHeight="1">
      <c r="B29" s="391"/>
      <c r="L29" s="391"/>
      <c r="P29" s="391"/>
      <c r="Z29" s="391"/>
    </row>
    <row r="34" spans="13:27">
      <c r="M34" s="7"/>
      <c r="AA34" s="7"/>
    </row>
    <row r="35" spans="13:27">
      <c r="M35" s="7"/>
      <c r="AA35" s="7"/>
    </row>
    <row r="44" spans="13:27">
      <c r="M44" s="7"/>
      <c r="AA44" s="7"/>
    </row>
  </sheetData>
  <mergeCells count="14">
    <mergeCell ref="A1:M1"/>
    <mergeCell ref="O1:AA1"/>
    <mergeCell ref="C5:H5"/>
    <mergeCell ref="Q5:V5"/>
    <mergeCell ref="C6:H6"/>
    <mergeCell ref="Q6:V6"/>
    <mergeCell ref="E22:F22"/>
    <mergeCell ref="S22:T22"/>
    <mergeCell ref="E8:F8"/>
    <mergeCell ref="S8:T8"/>
    <mergeCell ref="C19:H19"/>
    <mergeCell ref="Q19:V19"/>
    <mergeCell ref="C20:H20"/>
    <mergeCell ref="Q20:V20"/>
  </mergeCells>
  <phoneticPr fontId="9"/>
  <pageMargins left="0.7" right="0.7" top="0.75" bottom="0.75" header="0.3" footer="0.3"/>
  <ignoredErrors>
    <ignoredError sqref="W23:X23 I9:J9" formulaRange="1"/>
  </ignoredErrors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AA38"/>
  <sheetViews>
    <sheetView workbookViewId="0">
      <selection activeCell="I9" sqref="I9:J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721</v>
      </c>
      <c r="C3" s="11" t="s">
        <v>595</v>
      </c>
      <c r="J3" s="20" t="s">
        <v>591</v>
      </c>
      <c r="K3" s="20" t="s">
        <v>592</v>
      </c>
      <c r="O3" s="380" t="s">
        <v>721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127">
        <v>800</v>
      </c>
      <c r="K4" s="127">
        <v>770</v>
      </c>
      <c r="P4" s="391"/>
      <c r="X4" s="127">
        <v>800</v>
      </c>
      <c r="Y4" s="127">
        <v>770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779</v>
      </c>
      <c r="D6" s="638"/>
      <c r="E6" s="638"/>
      <c r="F6" s="638"/>
      <c r="G6" s="638"/>
      <c r="H6" s="639"/>
      <c r="I6" s="172">
        <v>1.7</v>
      </c>
      <c r="J6" s="172">
        <v>1.46</v>
      </c>
      <c r="K6" s="250">
        <f>(FIXED(1/J6,3))*100</f>
        <v>68.5</v>
      </c>
      <c r="L6" s="494">
        <v>50</v>
      </c>
      <c r="P6" s="391"/>
      <c r="Q6" s="637">
        <v>779</v>
      </c>
      <c r="R6" s="638"/>
      <c r="S6" s="638"/>
      <c r="T6" s="638"/>
      <c r="U6" s="638"/>
      <c r="V6" s="639"/>
      <c r="W6" s="172">
        <v>1.7</v>
      </c>
      <c r="X6" s="172">
        <v>1.46</v>
      </c>
      <c r="Y6" s="250">
        <f>(FIXED(1/X6,3))*100</f>
        <v>68.5</v>
      </c>
      <c r="Z6" s="228">
        <v>50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417" t="s">
        <v>960</v>
      </c>
      <c r="B9" s="600">
        <v>230</v>
      </c>
      <c r="C9" s="596">
        <v>92</v>
      </c>
      <c r="D9" s="596">
        <v>63</v>
      </c>
      <c r="E9" s="596">
        <v>16</v>
      </c>
      <c r="F9" s="596">
        <v>75</v>
      </c>
      <c r="G9" s="596">
        <v>79</v>
      </c>
      <c r="H9" s="596">
        <v>72</v>
      </c>
      <c r="I9" s="416">
        <f t="shared" ref="I9" si="0">SUM(C9:F9)</f>
        <v>246</v>
      </c>
      <c r="J9" s="416">
        <f t="shared" ref="J9" si="1">SUM(C9:H9)</f>
        <v>397</v>
      </c>
      <c r="K9" s="416">
        <f>SUM(J9*1.4+B9)</f>
        <v>785.8</v>
      </c>
      <c r="L9" s="416">
        <f>NORMSDIST((C$6-K9)/L$6)*100</f>
        <v>44.591064048234053</v>
      </c>
      <c r="M9" s="414" t="s">
        <v>338</v>
      </c>
      <c r="N9" s="19"/>
      <c r="O9" s="243"/>
      <c r="P9" s="228"/>
      <c r="Q9" s="228"/>
      <c r="R9" s="230"/>
      <c r="S9" s="230"/>
      <c r="T9" s="230"/>
      <c r="U9" s="230"/>
      <c r="V9" s="230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/>
    </row>
    <row r="10" spans="1:27" ht="20.100000000000001" customHeight="1">
      <c r="A10" s="568"/>
      <c r="B10" s="494"/>
      <c r="C10" s="494"/>
      <c r="D10" s="496"/>
      <c r="E10" s="496"/>
      <c r="F10" s="496"/>
      <c r="G10" s="496"/>
      <c r="H10" s="496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 t="s">
        <v>338</v>
      </c>
      <c r="N10" s="19"/>
      <c r="O10" s="243"/>
      <c r="P10" s="228"/>
      <c r="Q10" s="228"/>
      <c r="R10" s="230"/>
      <c r="S10" s="230"/>
      <c r="T10" s="230"/>
      <c r="U10" s="230"/>
      <c r="V10" s="230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7" ht="20.100000000000001" customHeight="1">
      <c r="A11" s="568"/>
      <c r="B11" s="494"/>
      <c r="C11" s="494"/>
      <c r="D11" s="496"/>
      <c r="E11" s="496"/>
      <c r="F11" s="496"/>
      <c r="G11" s="496"/>
      <c r="H11" s="496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 t="s">
        <v>338</v>
      </c>
      <c r="N11" s="19"/>
      <c r="O11" s="243"/>
      <c r="P11" s="228"/>
      <c r="Q11" s="228"/>
      <c r="R11" s="230"/>
      <c r="S11" s="230"/>
      <c r="T11" s="230"/>
      <c r="U11" s="230"/>
      <c r="V11" s="230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 t="s">
        <v>338</v>
      </c>
    </row>
    <row r="12" spans="1:27" ht="20.100000000000001" customHeight="1">
      <c r="L12" s="561"/>
      <c r="Z12" s="380"/>
    </row>
    <row r="13" spans="1:27" ht="18.75" customHeight="1">
      <c r="A13" s="561" t="s">
        <v>722</v>
      </c>
      <c r="C13" s="11" t="s">
        <v>595</v>
      </c>
      <c r="J13" s="20" t="s">
        <v>591</v>
      </c>
      <c r="K13" s="20" t="s">
        <v>592</v>
      </c>
      <c r="O13" s="380" t="s">
        <v>722</v>
      </c>
      <c r="Q13" s="11" t="s">
        <v>595</v>
      </c>
      <c r="X13" s="20" t="s">
        <v>591</v>
      </c>
      <c r="Y13" s="20" t="s">
        <v>592</v>
      </c>
    </row>
    <row r="14" spans="1:27" ht="18.75" customHeight="1">
      <c r="B14" s="570"/>
      <c r="J14" s="127">
        <v>830</v>
      </c>
      <c r="K14" s="127">
        <v>800</v>
      </c>
      <c r="P14" s="391"/>
      <c r="X14" s="127">
        <v>830</v>
      </c>
      <c r="Y14" s="127">
        <v>800</v>
      </c>
    </row>
    <row r="15" spans="1:27" ht="18.75" customHeight="1">
      <c r="B15" s="570"/>
      <c r="C15" s="666" t="s">
        <v>644</v>
      </c>
      <c r="D15" s="667"/>
      <c r="E15" s="667"/>
      <c r="F15" s="667"/>
      <c r="G15" s="667"/>
      <c r="H15" s="668"/>
      <c r="I15" s="562" t="s">
        <v>571</v>
      </c>
      <c r="J15" s="562" t="s">
        <v>572</v>
      </c>
      <c r="K15" s="562" t="s">
        <v>643</v>
      </c>
      <c r="L15" s="568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7" ht="18.75" customHeight="1">
      <c r="B16" s="570"/>
      <c r="C16" s="643">
        <v>806</v>
      </c>
      <c r="D16" s="644"/>
      <c r="E16" s="644"/>
      <c r="F16" s="644"/>
      <c r="G16" s="644"/>
      <c r="H16" s="645"/>
      <c r="I16" s="172">
        <v>1.84</v>
      </c>
      <c r="J16" s="172">
        <v>1.72</v>
      </c>
      <c r="K16" s="250">
        <f>(FIXED(1/J16,3))*100</f>
        <v>58.099999999999994</v>
      </c>
      <c r="L16" s="494">
        <v>50</v>
      </c>
      <c r="P16" s="391"/>
      <c r="Q16" s="643">
        <v>806</v>
      </c>
      <c r="R16" s="644"/>
      <c r="S16" s="644"/>
      <c r="T16" s="644"/>
      <c r="U16" s="644"/>
      <c r="V16" s="645"/>
      <c r="W16" s="172">
        <v>1.84</v>
      </c>
      <c r="X16" s="172">
        <v>1.72</v>
      </c>
      <c r="Y16" s="250">
        <f>(FIXED(1/X16,3))*100</f>
        <v>58.099999999999994</v>
      </c>
      <c r="Z16" s="228">
        <v>50</v>
      </c>
    </row>
    <row r="17" spans="1:27" ht="21.75" customHeight="1">
      <c r="E17" s="563" t="s">
        <v>78</v>
      </c>
      <c r="F17" s="563" t="s">
        <v>79</v>
      </c>
      <c r="S17" s="375" t="s">
        <v>78</v>
      </c>
      <c r="T17" s="375" t="s">
        <v>79</v>
      </c>
    </row>
    <row r="18" spans="1:27" ht="20.100000000000001" customHeight="1">
      <c r="A18" s="562" t="s">
        <v>80</v>
      </c>
      <c r="B18" s="562" t="s">
        <v>81</v>
      </c>
      <c r="C18" s="562" t="s">
        <v>82</v>
      </c>
      <c r="D18" s="562" t="s">
        <v>83</v>
      </c>
      <c r="E18" s="626" t="s">
        <v>84</v>
      </c>
      <c r="F18" s="627"/>
      <c r="G18" s="562" t="s">
        <v>85</v>
      </c>
      <c r="H18" s="562" t="s">
        <v>86</v>
      </c>
      <c r="I18" s="562" t="s">
        <v>87</v>
      </c>
      <c r="J18" s="562" t="s">
        <v>88</v>
      </c>
      <c r="K18" s="562" t="s">
        <v>318</v>
      </c>
      <c r="L18" s="562" t="s">
        <v>319</v>
      </c>
      <c r="M18" s="562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7" ht="20.100000000000001" customHeight="1">
      <c r="A19" s="562"/>
      <c r="B19" s="103"/>
      <c r="C19" s="103"/>
      <c r="D19" s="103"/>
      <c r="E19" s="103"/>
      <c r="F19" s="103"/>
      <c r="G19" s="103"/>
      <c r="H19" s="103"/>
      <c r="I19" s="494">
        <f>SUM(C19:F19)</f>
        <v>0</v>
      </c>
      <c r="J19" s="494">
        <f>SUM(C19:H19)</f>
        <v>0</v>
      </c>
      <c r="K19" s="494">
        <f>SUM(J19*1.4+B19)</f>
        <v>0</v>
      </c>
      <c r="L19" s="494">
        <f>NORMSDIST((C$16-K19)/L$16)*100</f>
        <v>100</v>
      </c>
      <c r="M19" s="562"/>
      <c r="N19" s="19"/>
      <c r="O19" s="379"/>
      <c r="P19" s="103"/>
      <c r="Q19" s="103"/>
      <c r="R19" s="103"/>
      <c r="S19" s="103"/>
      <c r="T19" s="103"/>
      <c r="U19" s="103"/>
      <c r="V19" s="103"/>
      <c r="W19" s="228">
        <f>SUM(Q19:T19)</f>
        <v>0</v>
      </c>
      <c r="X19" s="228">
        <f>SUM(Q19:V19)</f>
        <v>0</v>
      </c>
      <c r="Y19" s="228">
        <f>SUM(X19*1.4+P19)</f>
        <v>0</v>
      </c>
      <c r="Z19" s="228">
        <f>NORMSDIST((Q$16-Y19)/Z$16)*100</f>
        <v>100</v>
      </c>
      <c r="AA19" s="379"/>
    </row>
    <row r="20" spans="1:27" ht="20.100000000000001" customHeight="1">
      <c r="A20" s="562"/>
      <c r="B20" s="103"/>
      <c r="C20" s="103"/>
      <c r="D20" s="103"/>
      <c r="E20" s="103"/>
      <c r="F20" s="103"/>
      <c r="G20" s="103"/>
      <c r="H20" s="103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NORMSDIST((C$16-K20)/L$16)*100</f>
        <v>100</v>
      </c>
      <c r="M20" s="562"/>
      <c r="O20" s="379"/>
      <c r="P20" s="103"/>
      <c r="Q20" s="103"/>
      <c r="R20" s="103"/>
      <c r="S20" s="103"/>
      <c r="T20" s="103"/>
      <c r="U20" s="103"/>
      <c r="V20" s="103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100</v>
      </c>
      <c r="AA20" s="379"/>
    </row>
    <row r="21" spans="1:27" ht="20.100000000000001" customHeight="1">
      <c r="A21" s="2"/>
      <c r="B21" s="1"/>
      <c r="C21" s="103"/>
      <c r="D21" s="103"/>
      <c r="E21" s="103"/>
      <c r="F21" s="103"/>
      <c r="G21" s="103"/>
      <c r="H21" s="103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NORMSDIST((C$16-K21)/L$16)*100</f>
        <v>100</v>
      </c>
      <c r="M21" s="2"/>
      <c r="O21" s="2"/>
      <c r="P21" s="1"/>
      <c r="Q21" s="103"/>
      <c r="R21" s="103"/>
      <c r="S21" s="103"/>
      <c r="T21" s="103"/>
      <c r="U21" s="103"/>
      <c r="V21" s="103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NORMSDIST((Q$16-Y21)/Z$16)*100</f>
        <v>100</v>
      </c>
      <c r="AA21" s="2"/>
    </row>
    <row r="22" spans="1:27" ht="20.100000000000001" customHeight="1">
      <c r="B22" s="391"/>
      <c r="L22" s="391"/>
      <c r="P22" s="391"/>
      <c r="Z22" s="391"/>
    </row>
    <row r="23" spans="1:27" ht="20.100000000000001" customHeight="1">
      <c r="B23" s="391"/>
      <c r="L23" s="391"/>
      <c r="P23" s="391"/>
      <c r="Z23" s="391"/>
    </row>
    <row r="28" spans="1:27">
      <c r="M28" s="7"/>
      <c r="AA28" s="7"/>
    </row>
    <row r="29" spans="1:27">
      <c r="M29" s="7"/>
      <c r="AA29" s="7"/>
    </row>
    <row r="38" spans="13:27">
      <c r="M38" s="7"/>
      <c r="AA38" s="7"/>
    </row>
  </sheetData>
  <mergeCells count="14">
    <mergeCell ref="E18:F18"/>
    <mergeCell ref="S18:T18"/>
    <mergeCell ref="E8:F8"/>
    <mergeCell ref="S8:T8"/>
    <mergeCell ref="C15:H15"/>
    <mergeCell ref="Q15:V15"/>
    <mergeCell ref="C16:H16"/>
    <mergeCell ref="Q16:V16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ignoredErrors>
    <ignoredError sqref="I9:J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0" tint="-0.34998626667073579"/>
  </sheetPr>
  <dimension ref="A1:W30"/>
  <sheetViews>
    <sheetView workbookViewId="0">
      <selection activeCell="A27" sqref="A27:J28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2" customWidth="1"/>
  </cols>
  <sheetData>
    <row r="1" spans="1:23" ht="26.25" customHeight="1">
      <c r="A1" s="625" t="s">
        <v>823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3" ht="19.5" customHeight="1">
      <c r="A3" s="624" t="s">
        <v>0</v>
      </c>
      <c r="B3" s="624"/>
      <c r="C3" s="624"/>
      <c r="D3" s="589"/>
      <c r="E3" s="589"/>
      <c r="F3" s="176"/>
      <c r="G3" s="176"/>
      <c r="H3" s="176"/>
      <c r="I3" s="176"/>
      <c r="J3" s="176"/>
      <c r="K3" s="176"/>
      <c r="L3" s="176"/>
      <c r="M3" s="624" t="s">
        <v>822</v>
      </c>
      <c r="N3" s="624"/>
      <c r="O3" s="624"/>
      <c r="P3" s="592"/>
      <c r="Q3" s="592"/>
      <c r="V3" s="176"/>
    </row>
    <row r="4" spans="1:23">
      <c r="E4" s="375" t="s">
        <v>78</v>
      </c>
      <c r="F4" s="375" t="s">
        <v>79</v>
      </c>
      <c r="Q4" s="375" t="s">
        <v>78</v>
      </c>
      <c r="R4" s="375" t="s">
        <v>79</v>
      </c>
    </row>
    <row r="5" spans="1:23" ht="19.5" customHeight="1">
      <c r="A5" s="378" t="s">
        <v>80</v>
      </c>
      <c r="B5" s="378" t="s">
        <v>81</v>
      </c>
      <c r="C5" s="378" t="s">
        <v>82</v>
      </c>
      <c r="D5" s="378" t="s">
        <v>83</v>
      </c>
      <c r="E5" s="628" t="s">
        <v>84</v>
      </c>
      <c r="F5" s="628"/>
      <c r="G5" s="378" t="s">
        <v>85</v>
      </c>
      <c r="H5" s="378" t="s">
        <v>86</v>
      </c>
      <c r="I5" s="378" t="s">
        <v>87</v>
      </c>
      <c r="J5" s="378" t="s">
        <v>88</v>
      </c>
      <c r="K5" s="378" t="s">
        <v>89</v>
      </c>
      <c r="L5" s="7"/>
      <c r="M5" s="379" t="s">
        <v>80</v>
      </c>
      <c r="N5" s="379" t="s">
        <v>81</v>
      </c>
      <c r="O5" s="379" t="s">
        <v>82</v>
      </c>
      <c r="P5" s="379" t="s">
        <v>83</v>
      </c>
      <c r="Q5" s="629" t="s">
        <v>84</v>
      </c>
      <c r="R5" s="629"/>
      <c r="S5" s="379" t="s">
        <v>85</v>
      </c>
      <c r="T5" s="379" t="s">
        <v>86</v>
      </c>
      <c r="U5" s="379" t="s">
        <v>87</v>
      </c>
      <c r="V5" s="379" t="s">
        <v>88</v>
      </c>
      <c r="W5" s="379" t="s">
        <v>89</v>
      </c>
    </row>
    <row r="6" spans="1:23" s="176" customFormat="1" ht="19.5" customHeight="1">
      <c r="A6" s="499" t="s">
        <v>1077</v>
      </c>
      <c r="B6" s="430">
        <v>281</v>
      </c>
      <c r="C6" s="430">
        <v>70</v>
      </c>
      <c r="D6" s="430">
        <v>35</v>
      </c>
      <c r="E6" s="431">
        <v>20</v>
      </c>
      <c r="F6" s="431">
        <v>41</v>
      </c>
      <c r="G6" s="431">
        <v>78</v>
      </c>
      <c r="H6" s="431">
        <v>68</v>
      </c>
      <c r="I6" s="431">
        <f>SUM(C6:F6)</f>
        <v>166</v>
      </c>
      <c r="J6" s="431">
        <f>SUM(C6:H6)</f>
        <v>312</v>
      </c>
      <c r="K6" s="602" t="s">
        <v>1006</v>
      </c>
      <c r="L6" s="7"/>
      <c r="M6" s="429"/>
      <c r="N6" s="434"/>
      <c r="O6" s="433"/>
      <c r="P6" s="431"/>
      <c r="Q6" s="431"/>
      <c r="R6" s="431"/>
      <c r="S6" s="431"/>
      <c r="T6" s="431"/>
      <c r="U6" s="431">
        <f>SUM(O6:R6)</f>
        <v>0</v>
      </c>
      <c r="V6" s="431">
        <f>SUM(O6:T6)</f>
        <v>0</v>
      </c>
      <c r="W6" s="243" t="s">
        <v>228</v>
      </c>
    </row>
    <row r="7" spans="1:23" s="176" customFormat="1" ht="19.5" customHeight="1">
      <c r="A7" s="430"/>
      <c r="B7" s="430"/>
      <c r="C7" s="430"/>
      <c r="D7" s="430"/>
      <c r="E7" s="431"/>
      <c r="F7" s="431"/>
      <c r="G7" s="431"/>
      <c r="H7" s="431"/>
      <c r="I7" s="431">
        <f t="shared" ref="I7:I28" si="0">SUM(C7:F7)</f>
        <v>0</v>
      </c>
      <c r="J7" s="431">
        <f t="shared" ref="J7:J27" si="1">SUM(C7:H7)</f>
        <v>0</v>
      </c>
      <c r="K7" s="602"/>
      <c r="L7" s="7"/>
      <c r="M7" s="429"/>
      <c r="N7" s="434"/>
      <c r="O7" s="433"/>
      <c r="P7" s="431"/>
      <c r="Q7" s="431"/>
      <c r="R7" s="431"/>
      <c r="S7" s="431"/>
      <c r="T7" s="431"/>
      <c r="U7" s="431">
        <f>SUM(O7:R7)</f>
        <v>0</v>
      </c>
      <c r="V7" s="431">
        <f t="shared" ref="V7:V28" si="2">SUM(O7:T7)</f>
        <v>0</v>
      </c>
      <c r="W7" s="243" t="s">
        <v>230</v>
      </c>
    </row>
    <row r="8" spans="1:23" s="176" customFormat="1" ht="19.5" customHeight="1">
      <c r="A8" s="430"/>
      <c r="B8" s="430"/>
      <c r="C8" s="430"/>
      <c r="D8" s="430"/>
      <c r="E8" s="431"/>
      <c r="F8" s="431"/>
      <c r="G8" s="431"/>
      <c r="H8" s="431"/>
      <c r="I8" s="431">
        <f t="shared" si="0"/>
        <v>0</v>
      </c>
      <c r="J8" s="431">
        <f t="shared" si="1"/>
        <v>0</v>
      </c>
      <c r="K8" s="602"/>
      <c r="L8" s="7"/>
      <c r="M8" s="429"/>
      <c r="N8" s="434"/>
      <c r="O8" s="433"/>
      <c r="P8" s="431"/>
      <c r="Q8" s="431"/>
      <c r="R8" s="431"/>
      <c r="S8" s="431"/>
      <c r="T8" s="431"/>
      <c r="U8" s="431">
        <f t="shared" ref="U8:U28" si="3">SUM(O8:R8)</f>
        <v>0</v>
      </c>
      <c r="V8" s="431">
        <f t="shared" si="2"/>
        <v>0</v>
      </c>
      <c r="W8" s="243" t="s">
        <v>230</v>
      </c>
    </row>
    <row r="9" spans="1:23" s="176" customFormat="1" ht="19.5" customHeight="1">
      <c r="A9" s="603" t="s">
        <v>1078</v>
      </c>
      <c r="B9" s="430">
        <v>276</v>
      </c>
      <c r="C9" s="430">
        <v>83</v>
      </c>
      <c r="D9" s="430">
        <v>67</v>
      </c>
      <c r="E9" s="431">
        <v>18</v>
      </c>
      <c r="F9" s="431">
        <v>79</v>
      </c>
      <c r="G9" s="431">
        <v>63</v>
      </c>
      <c r="H9" s="431">
        <v>68</v>
      </c>
      <c r="I9" s="431">
        <f t="shared" si="0"/>
        <v>247</v>
      </c>
      <c r="J9" s="431">
        <f t="shared" si="1"/>
        <v>378</v>
      </c>
      <c r="K9" s="602" t="s">
        <v>246</v>
      </c>
      <c r="L9" s="7"/>
      <c r="M9" s="429"/>
      <c r="N9" s="434"/>
      <c r="O9" s="433"/>
      <c r="P9" s="431"/>
      <c r="Q9" s="431"/>
      <c r="R9" s="431"/>
      <c r="S9" s="431"/>
      <c r="T9" s="431"/>
      <c r="U9" s="431">
        <f t="shared" si="3"/>
        <v>0</v>
      </c>
      <c r="V9" s="431">
        <f t="shared" si="2"/>
        <v>0</v>
      </c>
      <c r="W9" s="243" t="s">
        <v>233</v>
      </c>
    </row>
    <row r="10" spans="1:23" s="176" customFormat="1" ht="19.5" customHeight="1">
      <c r="A10" s="603" t="s">
        <v>1079</v>
      </c>
      <c r="B10" s="430">
        <v>281</v>
      </c>
      <c r="C10" s="430">
        <v>90</v>
      </c>
      <c r="D10" s="430">
        <v>63</v>
      </c>
      <c r="E10" s="431">
        <v>16</v>
      </c>
      <c r="F10" s="431">
        <v>75</v>
      </c>
      <c r="G10" s="431">
        <v>72</v>
      </c>
      <c r="H10" s="431">
        <v>84</v>
      </c>
      <c r="I10" s="431">
        <f t="shared" si="0"/>
        <v>244</v>
      </c>
      <c r="J10" s="431">
        <f t="shared" si="1"/>
        <v>400</v>
      </c>
      <c r="K10" s="602" t="s">
        <v>246</v>
      </c>
      <c r="L10" s="7"/>
      <c r="M10" s="429"/>
      <c r="N10" s="434"/>
      <c r="O10" s="433"/>
      <c r="P10" s="431"/>
      <c r="Q10" s="431"/>
      <c r="R10" s="431"/>
      <c r="S10" s="431"/>
      <c r="T10" s="431"/>
      <c r="U10" s="431">
        <f t="shared" si="3"/>
        <v>0</v>
      </c>
      <c r="V10" s="431">
        <f t="shared" si="2"/>
        <v>0</v>
      </c>
      <c r="W10" s="243" t="s">
        <v>233</v>
      </c>
    </row>
    <row r="11" spans="1:23" s="176" customFormat="1" ht="19.5" customHeight="1">
      <c r="A11" s="602" t="s">
        <v>1080</v>
      </c>
      <c r="B11" s="430">
        <v>221</v>
      </c>
      <c r="C11" s="430">
        <v>79</v>
      </c>
      <c r="D11" s="430">
        <v>77</v>
      </c>
      <c r="E11" s="430">
        <v>16</v>
      </c>
      <c r="F11" s="430">
        <v>49</v>
      </c>
      <c r="G11" s="431">
        <v>75</v>
      </c>
      <c r="H11" s="431">
        <v>56</v>
      </c>
      <c r="I11" s="431">
        <f t="shared" si="0"/>
        <v>221</v>
      </c>
      <c r="J11" s="431">
        <f t="shared" si="1"/>
        <v>352</v>
      </c>
      <c r="K11" s="602" t="s">
        <v>246</v>
      </c>
      <c r="L11" s="7"/>
      <c r="M11" s="429"/>
      <c r="N11" s="434"/>
      <c r="O11" s="433"/>
      <c r="P11" s="431"/>
      <c r="Q11" s="431"/>
      <c r="R11" s="431"/>
      <c r="S11" s="431"/>
      <c r="T11" s="431"/>
      <c r="U11" s="431">
        <f t="shared" si="3"/>
        <v>0</v>
      </c>
      <c r="V11" s="431">
        <f t="shared" si="2"/>
        <v>0</v>
      </c>
      <c r="W11" s="243" t="s">
        <v>233</v>
      </c>
    </row>
    <row r="12" spans="1:23" s="176" customFormat="1" ht="19.5" customHeight="1">
      <c r="A12" s="603" t="s">
        <v>1081</v>
      </c>
      <c r="B12" s="430">
        <v>221</v>
      </c>
      <c r="C12" s="430">
        <v>63</v>
      </c>
      <c r="D12" s="430">
        <v>63</v>
      </c>
      <c r="E12" s="431">
        <v>18</v>
      </c>
      <c r="F12" s="431">
        <v>53</v>
      </c>
      <c r="G12" s="431">
        <v>40</v>
      </c>
      <c r="H12" s="431">
        <v>36</v>
      </c>
      <c r="I12" s="431">
        <f t="shared" si="0"/>
        <v>197</v>
      </c>
      <c r="J12" s="431">
        <f t="shared" si="1"/>
        <v>273</v>
      </c>
      <c r="K12" s="604" t="s">
        <v>1007</v>
      </c>
      <c r="L12" s="7"/>
      <c r="M12" s="429"/>
      <c r="N12" s="434"/>
      <c r="O12" s="433"/>
      <c r="P12" s="431"/>
      <c r="Q12" s="431"/>
      <c r="R12" s="431"/>
      <c r="S12" s="431"/>
      <c r="T12" s="431"/>
      <c r="U12" s="431">
        <f t="shared" si="3"/>
        <v>0</v>
      </c>
      <c r="V12" s="431">
        <f t="shared" si="2"/>
        <v>0</v>
      </c>
      <c r="W12" s="243" t="s">
        <v>237</v>
      </c>
    </row>
    <row r="13" spans="1:23" s="176" customFormat="1" ht="19.5" customHeight="1">
      <c r="A13" s="603" t="s">
        <v>1082</v>
      </c>
      <c r="B13" s="430">
        <v>226</v>
      </c>
      <c r="C13" s="430">
        <v>74</v>
      </c>
      <c r="D13" s="430">
        <v>50</v>
      </c>
      <c r="E13" s="430">
        <v>16</v>
      </c>
      <c r="F13" s="430">
        <v>36</v>
      </c>
      <c r="G13" s="431">
        <v>59</v>
      </c>
      <c r="H13" s="431">
        <v>48</v>
      </c>
      <c r="I13" s="431">
        <f t="shared" si="0"/>
        <v>176</v>
      </c>
      <c r="J13" s="431">
        <f t="shared" si="1"/>
        <v>283</v>
      </c>
      <c r="K13" s="602" t="s">
        <v>1008</v>
      </c>
      <c r="L13" s="7"/>
      <c r="M13" s="429"/>
      <c r="N13" s="434"/>
      <c r="O13" s="433"/>
      <c r="P13" s="431"/>
      <c r="Q13" s="431"/>
      <c r="R13" s="431"/>
      <c r="S13" s="431"/>
      <c r="T13" s="431"/>
      <c r="U13" s="431">
        <f t="shared" si="3"/>
        <v>0</v>
      </c>
      <c r="V13" s="431">
        <f t="shared" si="2"/>
        <v>0</v>
      </c>
      <c r="W13" s="243" t="s">
        <v>237</v>
      </c>
    </row>
    <row r="14" spans="1:23" s="176" customFormat="1" ht="19.5" customHeight="1">
      <c r="A14" s="603" t="s">
        <v>1083</v>
      </c>
      <c r="B14" s="430">
        <v>230</v>
      </c>
      <c r="C14" s="430">
        <v>87</v>
      </c>
      <c r="D14" s="430">
        <v>40</v>
      </c>
      <c r="E14" s="430">
        <v>12</v>
      </c>
      <c r="F14" s="430">
        <v>40</v>
      </c>
      <c r="G14" s="431">
        <v>57</v>
      </c>
      <c r="H14" s="431">
        <v>60</v>
      </c>
      <c r="I14" s="431">
        <f t="shared" si="0"/>
        <v>179</v>
      </c>
      <c r="J14" s="431">
        <f t="shared" si="1"/>
        <v>296</v>
      </c>
      <c r="K14" s="602" t="s">
        <v>1008</v>
      </c>
      <c r="L14" s="7"/>
      <c r="M14" s="429"/>
      <c r="N14" s="434"/>
      <c r="O14" s="433"/>
      <c r="P14" s="431"/>
      <c r="Q14" s="431"/>
      <c r="R14" s="431"/>
      <c r="S14" s="431"/>
      <c r="T14" s="431"/>
      <c r="U14" s="431">
        <f t="shared" si="3"/>
        <v>0</v>
      </c>
      <c r="V14" s="431">
        <f t="shared" si="2"/>
        <v>0</v>
      </c>
      <c r="W14" s="243" t="s">
        <v>240</v>
      </c>
    </row>
    <row r="15" spans="1:23" s="176" customFormat="1" ht="19.5" customHeight="1">
      <c r="A15" s="499" t="s">
        <v>1084</v>
      </c>
      <c r="B15" s="430">
        <v>226</v>
      </c>
      <c r="C15" s="430"/>
      <c r="D15" s="430"/>
      <c r="E15" s="430"/>
      <c r="F15" s="430"/>
      <c r="G15" s="431"/>
      <c r="H15" s="431"/>
      <c r="I15" s="431">
        <f t="shared" si="0"/>
        <v>0</v>
      </c>
      <c r="J15" s="431">
        <f t="shared" si="1"/>
        <v>0</v>
      </c>
      <c r="K15" s="602" t="s">
        <v>267</v>
      </c>
      <c r="L15" s="7"/>
      <c r="M15" s="429"/>
      <c r="N15" s="430"/>
      <c r="O15" s="433"/>
      <c r="P15" s="431"/>
      <c r="Q15" s="431"/>
      <c r="R15" s="431"/>
      <c r="S15" s="431"/>
      <c r="T15" s="431"/>
      <c r="U15" s="431">
        <f t="shared" si="3"/>
        <v>0</v>
      </c>
      <c r="V15" s="431">
        <f t="shared" si="2"/>
        <v>0</v>
      </c>
      <c r="W15" s="243"/>
    </row>
    <row r="16" spans="1:23" s="176" customFormat="1" ht="19.5" customHeight="1">
      <c r="A16" s="499" t="s">
        <v>1085</v>
      </c>
      <c r="B16" s="430">
        <v>180</v>
      </c>
      <c r="C16" s="430">
        <v>56</v>
      </c>
      <c r="D16" s="430">
        <v>35</v>
      </c>
      <c r="E16" s="430">
        <v>12</v>
      </c>
      <c r="F16" s="430">
        <v>36</v>
      </c>
      <c r="G16" s="431">
        <v>20</v>
      </c>
      <c r="H16" s="431">
        <v>44</v>
      </c>
      <c r="I16" s="431">
        <f t="shared" si="0"/>
        <v>139</v>
      </c>
      <c r="J16" s="431">
        <f t="shared" si="1"/>
        <v>203</v>
      </c>
      <c r="K16" s="602" t="s">
        <v>267</v>
      </c>
      <c r="L16" s="7"/>
      <c r="M16" s="429"/>
      <c r="N16" s="430"/>
      <c r="O16" s="433"/>
      <c r="P16" s="431"/>
      <c r="Q16" s="431"/>
      <c r="R16" s="431"/>
      <c r="S16" s="431"/>
      <c r="T16" s="431"/>
      <c r="U16" s="431">
        <f t="shared" si="3"/>
        <v>0</v>
      </c>
      <c r="V16" s="431">
        <f t="shared" si="2"/>
        <v>0</v>
      </c>
      <c r="W16" s="243"/>
    </row>
    <row r="17" spans="1:23" s="176" customFormat="1" ht="19.5" customHeight="1">
      <c r="A17" s="603" t="s">
        <v>1086</v>
      </c>
      <c r="B17" s="430">
        <v>212</v>
      </c>
      <c r="C17" s="430">
        <v>64</v>
      </c>
      <c r="D17" s="430">
        <v>61</v>
      </c>
      <c r="E17" s="430">
        <v>12</v>
      </c>
      <c r="F17" s="430">
        <v>35</v>
      </c>
      <c r="G17" s="431">
        <v>55</v>
      </c>
      <c r="H17" s="431">
        <v>44</v>
      </c>
      <c r="I17" s="431">
        <f t="shared" si="0"/>
        <v>172</v>
      </c>
      <c r="J17" s="431">
        <f t="shared" si="1"/>
        <v>271</v>
      </c>
      <c r="K17" s="602" t="s">
        <v>267</v>
      </c>
      <c r="L17" s="7"/>
      <c r="M17" s="429"/>
      <c r="N17" s="434"/>
      <c r="O17" s="433"/>
      <c r="P17" s="431"/>
      <c r="Q17" s="431"/>
      <c r="R17" s="431"/>
      <c r="S17" s="431"/>
      <c r="T17" s="431"/>
      <c r="U17" s="431">
        <f t="shared" si="3"/>
        <v>0</v>
      </c>
      <c r="V17" s="431">
        <f t="shared" si="2"/>
        <v>0</v>
      </c>
      <c r="W17" s="243" t="s">
        <v>242</v>
      </c>
    </row>
    <row r="18" spans="1:23" s="176" customFormat="1" ht="19.5" customHeight="1">
      <c r="A18" s="603" t="s">
        <v>1087</v>
      </c>
      <c r="B18" s="430">
        <v>198</v>
      </c>
      <c r="C18" s="430">
        <v>59</v>
      </c>
      <c r="D18" s="430">
        <v>52</v>
      </c>
      <c r="E18" s="430">
        <v>12</v>
      </c>
      <c r="F18" s="430">
        <v>33</v>
      </c>
      <c r="G18" s="431">
        <v>20</v>
      </c>
      <c r="H18" s="431">
        <v>44</v>
      </c>
      <c r="I18" s="431">
        <f t="shared" si="0"/>
        <v>156</v>
      </c>
      <c r="J18" s="431">
        <f t="shared" si="1"/>
        <v>220</v>
      </c>
      <c r="K18" s="602" t="s">
        <v>267</v>
      </c>
      <c r="L18" s="7"/>
      <c r="M18" s="429"/>
      <c r="N18" s="434"/>
      <c r="O18" s="433"/>
      <c r="P18" s="431"/>
      <c r="Q18" s="431"/>
      <c r="R18" s="431"/>
      <c r="S18" s="431"/>
      <c r="T18" s="431"/>
      <c r="U18" s="431">
        <f t="shared" si="3"/>
        <v>0</v>
      </c>
      <c r="V18" s="431">
        <f t="shared" si="2"/>
        <v>0</v>
      </c>
      <c r="W18" s="243" t="s">
        <v>242</v>
      </c>
    </row>
    <row r="19" spans="1:23" s="176" customFormat="1" ht="19.5" customHeight="1">
      <c r="A19" s="500" t="s">
        <v>1088</v>
      </c>
      <c r="B19" s="430">
        <v>189</v>
      </c>
      <c r="C19" s="430">
        <v>67</v>
      </c>
      <c r="D19" s="430">
        <v>55</v>
      </c>
      <c r="E19" s="430">
        <v>16</v>
      </c>
      <c r="F19" s="430">
        <v>48</v>
      </c>
      <c r="G19" s="431">
        <v>42</v>
      </c>
      <c r="H19" s="431">
        <v>40</v>
      </c>
      <c r="I19" s="431">
        <f t="shared" si="0"/>
        <v>186</v>
      </c>
      <c r="J19" s="431">
        <f t="shared" si="1"/>
        <v>268</v>
      </c>
      <c r="K19" s="602" t="s">
        <v>272</v>
      </c>
      <c r="L19" s="7"/>
      <c r="M19" s="429"/>
      <c r="N19" s="434"/>
      <c r="O19" s="433"/>
      <c r="P19" s="431"/>
      <c r="Q19" s="431"/>
      <c r="R19" s="431"/>
      <c r="S19" s="431"/>
      <c r="T19" s="431"/>
      <c r="U19" s="431">
        <f t="shared" si="3"/>
        <v>0</v>
      </c>
      <c r="V19" s="431">
        <f t="shared" si="2"/>
        <v>0</v>
      </c>
      <c r="W19" s="243" t="s">
        <v>244</v>
      </c>
    </row>
    <row r="20" spans="1:23" s="176" customFormat="1" ht="19.5" customHeight="1">
      <c r="A20" s="499" t="s">
        <v>1089</v>
      </c>
      <c r="B20" s="430">
        <v>198</v>
      </c>
      <c r="C20" s="430">
        <v>53</v>
      </c>
      <c r="D20" s="430">
        <v>60</v>
      </c>
      <c r="E20" s="430">
        <v>12</v>
      </c>
      <c r="F20" s="430">
        <v>28</v>
      </c>
      <c r="G20" s="431">
        <v>35</v>
      </c>
      <c r="H20" s="431">
        <v>44</v>
      </c>
      <c r="I20" s="431">
        <f t="shared" si="0"/>
        <v>153</v>
      </c>
      <c r="J20" s="431">
        <f t="shared" si="1"/>
        <v>232</v>
      </c>
      <c r="K20" s="602" t="s">
        <v>272</v>
      </c>
      <c r="L20" s="7"/>
      <c r="M20" s="429"/>
      <c r="N20" s="434"/>
      <c r="O20" s="433"/>
      <c r="P20" s="431"/>
      <c r="Q20" s="431"/>
      <c r="R20" s="431"/>
      <c r="S20" s="431"/>
      <c r="T20" s="431"/>
      <c r="U20" s="431">
        <f t="shared" si="3"/>
        <v>0</v>
      </c>
      <c r="V20" s="431">
        <f t="shared" si="2"/>
        <v>0</v>
      </c>
      <c r="W20" s="243" t="s">
        <v>246</v>
      </c>
    </row>
    <row r="21" spans="1:23" s="176" customFormat="1" ht="19.5" customHeight="1">
      <c r="A21" s="605" t="s">
        <v>1090</v>
      </c>
      <c r="B21" s="430">
        <v>230</v>
      </c>
      <c r="C21" s="430">
        <v>54</v>
      </c>
      <c r="D21" s="430">
        <v>60</v>
      </c>
      <c r="E21" s="430">
        <v>12</v>
      </c>
      <c r="F21" s="430">
        <v>32</v>
      </c>
      <c r="G21" s="431">
        <v>35</v>
      </c>
      <c r="H21" s="431">
        <v>40</v>
      </c>
      <c r="I21" s="431">
        <f t="shared" si="0"/>
        <v>158</v>
      </c>
      <c r="J21" s="431">
        <f t="shared" si="1"/>
        <v>233</v>
      </c>
      <c r="K21" s="602" t="s">
        <v>1009</v>
      </c>
      <c r="L21" s="7"/>
      <c r="M21" s="429"/>
      <c r="N21" s="434"/>
      <c r="O21" s="433"/>
      <c r="P21" s="431"/>
      <c r="Q21" s="431"/>
      <c r="R21" s="431"/>
      <c r="S21" s="431"/>
      <c r="T21" s="431"/>
      <c r="U21" s="431">
        <f>SUM(O21:R21)</f>
        <v>0</v>
      </c>
      <c r="V21" s="431">
        <f>SUM(O21:T21)</f>
        <v>0</v>
      </c>
      <c r="W21" s="243" t="s">
        <v>246</v>
      </c>
    </row>
    <row r="22" spans="1:23" s="176" customFormat="1" ht="19.5" customHeight="1">
      <c r="A22" s="603" t="s">
        <v>1091</v>
      </c>
      <c r="B22" s="430">
        <v>193</v>
      </c>
      <c r="C22" s="430">
        <v>73</v>
      </c>
      <c r="D22" s="430">
        <v>78</v>
      </c>
      <c r="E22" s="430">
        <v>16</v>
      </c>
      <c r="F22" s="430">
        <v>58</v>
      </c>
      <c r="G22" s="431">
        <v>40</v>
      </c>
      <c r="H22" s="431">
        <v>32</v>
      </c>
      <c r="I22" s="431">
        <f t="shared" si="0"/>
        <v>225</v>
      </c>
      <c r="J22" s="431">
        <f t="shared" si="1"/>
        <v>297</v>
      </c>
      <c r="K22" s="602" t="s">
        <v>1009</v>
      </c>
      <c r="L22" s="7"/>
      <c r="M22" s="432"/>
      <c r="N22" s="434"/>
      <c r="O22" s="433"/>
      <c r="P22" s="431"/>
      <c r="Q22" s="431"/>
      <c r="R22" s="431"/>
      <c r="S22" s="431"/>
      <c r="T22" s="431"/>
      <c r="U22" s="431">
        <f t="shared" si="3"/>
        <v>0</v>
      </c>
      <c r="V22" s="431">
        <f t="shared" si="2"/>
        <v>0</v>
      </c>
      <c r="W22" s="243" t="s">
        <v>248</v>
      </c>
    </row>
    <row r="23" spans="1:23" s="176" customFormat="1" ht="19.5" customHeight="1">
      <c r="A23" s="603" t="s">
        <v>1092</v>
      </c>
      <c r="B23" s="430">
        <v>226</v>
      </c>
      <c r="C23" s="430">
        <v>56</v>
      </c>
      <c r="D23" s="430">
        <v>66</v>
      </c>
      <c r="E23" s="430">
        <v>16</v>
      </c>
      <c r="F23" s="430">
        <v>36</v>
      </c>
      <c r="G23" s="431">
        <v>50</v>
      </c>
      <c r="H23" s="431">
        <v>60</v>
      </c>
      <c r="I23" s="431">
        <f t="shared" si="0"/>
        <v>174</v>
      </c>
      <c r="J23" s="431">
        <f t="shared" si="1"/>
        <v>284</v>
      </c>
      <c r="K23" s="602" t="s">
        <v>1009</v>
      </c>
      <c r="L23" s="7"/>
      <c r="M23" s="429"/>
      <c r="N23" s="434"/>
      <c r="O23" s="433"/>
      <c r="P23" s="431"/>
      <c r="Q23" s="431"/>
      <c r="R23" s="431"/>
      <c r="S23" s="431"/>
      <c r="T23" s="431"/>
      <c r="U23" s="431">
        <f t="shared" si="3"/>
        <v>0</v>
      </c>
      <c r="V23" s="431">
        <f t="shared" si="2"/>
        <v>0</v>
      </c>
      <c r="W23" s="243" t="s">
        <v>250</v>
      </c>
    </row>
    <row r="24" spans="1:23" s="176" customFormat="1" ht="19.5" customHeight="1">
      <c r="A24" s="603" t="s">
        <v>1093</v>
      </c>
      <c r="B24" s="430">
        <v>240</v>
      </c>
      <c r="C24" s="430">
        <v>55</v>
      </c>
      <c r="D24" s="430">
        <v>46</v>
      </c>
      <c r="E24" s="430">
        <v>16</v>
      </c>
      <c r="F24" s="430">
        <v>28</v>
      </c>
      <c r="G24" s="431">
        <v>45</v>
      </c>
      <c r="H24" s="431">
        <v>52</v>
      </c>
      <c r="I24" s="431">
        <f t="shared" si="0"/>
        <v>145</v>
      </c>
      <c r="J24" s="431">
        <f t="shared" si="1"/>
        <v>242</v>
      </c>
      <c r="K24" s="602" t="s">
        <v>1010</v>
      </c>
      <c r="L24" s="7"/>
      <c r="M24" s="429"/>
      <c r="N24" s="434"/>
      <c r="O24" s="433"/>
      <c r="P24" s="431"/>
      <c r="Q24" s="431"/>
      <c r="R24" s="431"/>
      <c r="S24" s="431"/>
      <c r="T24" s="431"/>
      <c r="U24" s="431">
        <f t="shared" si="3"/>
        <v>0</v>
      </c>
      <c r="V24" s="431">
        <f t="shared" si="2"/>
        <v>0</v>
      </c>
      <c r="W24" s="243" t="s">
        <v>250</v>
      </c>
    </row>
    <row r="25" spans="1:23" s="176" customFormat="1" ht="19.5" customHeight="1">
      <c r="A25" s="603" t="s">
        <v>1094</v>
      </c>
      <c r="B25" s="430">
        <v>184</v>
      </c>
      <c r="C25" s="430">
        <v>55</v>
      </c>
      <c r="D25" s="430">
        <v>47</v>
      </c>
      <c r="E25" s="430">
        <v>12</v>
      </c>
      <c r="F25" s="430">
        <v>38</v>
      </c>
      <c r="G25" s="431">
        <v>20</v>
      </c>
      <c r="H25" s="431">
        <v>32</v>
      </c>
      <c r="I25" s="431">
        <f t="shared" si="0"/>
        <v>152</v>
      </c>
      <c r="J25" s="431">
        <f t="shared" si="1"/>
        <v>204</v>
      </c>
      <c r="K25" s="602" t="s">
        <v>1011</v>
      </c>
      <c r="L25" s="7"/>
      <c r="M25" s="429"/>
      <c r="N25" s="434"/>
      <c r="O25" s="433"/>
      <c r="P25" s="431"/>
      <c r="Q25" s="431"/>
      <c r="R25" s="431"/>
      <c r="S25" s="431"/>
      <c r="T25" s="431"/>
      <c r="U25" s="431">
        <f t="shared" si="3"/>
        <v>0</v>
      </c>
      <c r="V25" s="431">
        <f t="shared" si="2"/>
        <v>0</v>
      </c>
      <c r="W25" s="243" t="s">
        <v>253</v>
      </c>
    </row>
    <row r="26" spans="1:23" s="176" customFormat="1" ht="19.5" customHeight="1">
      <c r="A26" s="603" t="s">
        <v>1095</v>
      </c>
      <c r="B26" s="430">
        <v>161</v>
      </c>
      <c r="C26" s="430">
        <v>52</v>
      </c>
      <c r="D26" s="430">
        <v>35</v>
      </c>
      <c r="E26" s="430">
        <v>12</v>
      </c>
      <c r="F26" s="430">
        <v>20</v>
      </c>
      <c r="G26" s="431">
        <v>30</v>
      </c>
      <c r="H26" s="431">
        <v>16</v>
      </c>
      <c r="I26" s="431">
        <f t="shared" si="0"/>
        <v>119</v>
      </c>
      <c r="J26" s="431">
        <f t="shared" si="1"/>
        <v>165</v>
      </c>
      <c r="K26" s="602" t="s">
        <v>1011</v>
      </c>
      <c r="L26" s="7"/>
      <c r="M26" s="429"/>
      <c r="N26" s="434"/>
      <c r="O26" s="433"/>
      <c r="P26" s="431"/>
      <c r="Q26" s="431"/>
      <c r="R26" s="431"/>
      <c r="S26" s="431"/>
      <c r="T26" s="431"/>
      <c r="U26" s="431">
        <f t="shared" si="3"/>
        <v>0</v>
      </c>
      <c r="V26" s="431">
        <f t="shared" si="2"/>
        <v>0</v>
      </c>
      <c r="W26" s="243" t="s">
        <v>257</v>
      </c>
    </row>
    <row r="27" spans="1:23" ht="19.5" customHeight="1">
      <c r="A27" s="602" t="s">
        <v>1096</v>
      </c>
      <c r="B27" s="430">
        <v>207</v>
      </c>
      <c r="C27" s="430">
        <v>54</v>
      </c>
      <c r="D27" s="430">
        <v>50</v>
      </c>
      <c r="E27" s="430">
        <v>16</v>
      </c>
      <c r="F27" s="430">
        <v>32</v>
      </c>
      <c r="G27" s="431">
        <v>35</v>
      </c>
      <c r="H27" s="431">
        <v>28</v>
      </c>
      <c r="I27" s="431">
        <f t="shared" si="0"/>
        <v>152</v>
      </c>
      <c r="J27" s="431">
        <f t="shared" si="1"/>
        <v>215</v>
      </c>
      <c r="K27" s="602" t="s">
        <v>279</v>
      </c>
      <c r="M27" s="429"/>
      <c r="N27" s="434"/>
      <c r="O27" s="433"/>
      <c r="P27" s="431"/>
      <c r="Q27" s="431"/>
      <c r="R27" s="431"/>
      <c r="S27" s="431"/>
      <c r="T27" s="431"/>
      <c r="U27" s="431">
        <f t="shared" si="3"/>
        <v>0</v>
      </c>
      <c r="V27" s="431">
        <f t="shared" si="2"/>
        <v>0</v>
      </c>
      <c r="W27" s="243" t="s">
        <v>259</v>
      </c>
    </row>
    <row r="28" spans="1:23" ht="19.5" customHeight="1">
      <c r="A28" s="603" t="s">
        <v>1097</v>
      </c>
      <c r="B28" s="430">
        <v>189</v>
      </c>
      <c r="C28" s="430">
        <v>52</v>
      </c>
      <c r="D28" s="430">
        <v>56</v>
      </c>
      <c r="E28" s="430">
        <v>12</v>
      </c>
      <c r="F28" s="430">
        <v>32</v>
      </c>
      <c r="G28" s="431">
        <v>17</v>
      </c>
      <c r="H28" s="431">
        <v>44</v>
      </c>
      <c r="I28" s="431">
        <f t="shared" si="0"/>
        <v>152</v>
      </c>
      <c r="J28" s="431">
        <f>SUM(C28:H28)</f>
        <v>213</v>
      </c>
      <c r="K28" s="602" t="s">
        <v>279</v>
      </c>
      <c r="M28" s="429"/>
      <c r="N28" s="434"/>
      <c r="O28" s="433"/>
      <c r="P28" s="431"/>
      <c r="Q28" s="431"/>
      <c r="R28" s="431"/>
      <c r="S28" s="431"/>
      <c r="T28" s="431"/>
      <c r="U28" s="431">
        <f t="shared" si="3"/>
        <v>0</v>
      </c>
      <c r="V28" s="431">
        <f t="shared" si="2"/>
        <v>0</v>
      </c>
      <c r="W28" s="243" t="s">
        <v>259</v>
      </c>
    </row>
    <row r="30" spans="1:23" ht="19.5" customHeight="1">
      <c r="A30" s="230"/>
      <c r="B30" s="231"/>
      <c r="C30" s="230"/>
      <c r="D30" s="104"/>
      <c r="E30" s="622" t="s">
        <v>77</v>
      </c>
      <c r="F30" s="623"/>
      <c r="G30" s="228">
        <f>AVERAGE(G6:G29)</f>
        <v>44.4</v>
      </c>
      <c r="H30" s="228">
        <f>AVERAGE(H6:H29)</f>
        <v>47</v>
      </c>
      <c r="I30" s="103"/>
      <c r="J30" s="103"/>
      <c r="K30" s="379"/>
      <c r="L30" s="7"/>
      <c r="M30" s="379"/>
      <c r="N30" s="230"/>
      <c r="O30" s="230"/>
      <c r="P30" s="104"/>
      <c r="Q30" s="622" t="s">
        <v>77</v>
      </c>
      <c r="R30" s="623"/>
      <c r="S30" s="228" t="e">
        <f>AVERAGE(S24:S29)</f>
        <v>#DIV/0!</v>
      </c>
      <c r="T30" s="228" t="e">
        <f>AVERAGE(T24:T29)</f>
        <v>#DIV/0!</v>
      </c>
      <c r="U30" s="104"/>
      <c r="V30" s="104"/>
      <c r="W30" s="379"/>
    </row>
  </sheetData>
  <mergeCells count="8">
    <mergeCell ref="E30:F30"/>
    <mergeCell ref="Q30:R30"/>
    <mergeCell ref="A1:K1"/>
    <mergeCell ref="M1:W1"/>
    <mergeCell ref="E5:F5"/>
    <mergeCell ref="Q5:R5"/>
    <mergeCell ref="A3:C3"/>
    <mergeCell ref="M3:O3"/>
  </mergeCells>
  <phoneticPr fontId="9"/>
  <pageMargins left="0.7" right="0.7" top="0.75" bottom="0.75" header="0.3" footer="0.3"/>
  <ignoredErrors>
    <ignoredError sqref="U17:V28 U6:V14 S30:T30 I9:J28 I6:J6" formulaRange="1"/>
  </ignoredErrors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30">
    <tabColor theme="7" tint="-0.249977111117893"/>
  </sheetPr>
  <dimension ref="A1:AA38"/>
  <sheetViews>
    <sheetView workbookViewId="0">
      <selection activeCell="A2" sqref="A1:M21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9.5" customHeight="1">
      <c r="A3" s="561" t="s">
        <v>723</v>
      </c>
      <c r="C3" s="11" t="s">
        <v>595</v>
      </c>
      <c r="J3" s="20" t="s">
        <v>591</v>
      </c>
      <c r="K3" s="20" t="s">
        <v>592</v>
      </c>
      <c r="O3" s="380" t="s">
        <v>723</v>
      </c>
      <c r="Q3" s="11" t="s">
        <v>595</v>
      </c>
      <c r="X3" s="20" t="s">
        <v>591</v>
      </c>
      <c r="Y3" s="20" t="s">
        <v>592</v>
      </c>
    </row>
    <row r="4" spans="1:27" ht="19.5" customHeight="1">
      <c r="B4" s="570"/>
      <c r="J4" s="13"/>
      <c r="K4" s="13"/>
      <c r="P4" s="391"/>
      <c r="X4" s="13"/>
      <c r="Y4" s="13"/>
    </row>
    <row r="5" spans="1:27" ht="19.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9.5" customHeight="1">
      <c r="B6" s="570"/>
      <c r="C6" s="637"/>
      <c r="D6" s="638"/>
      <c r="E6" s="638"/>
      <c r="F6" s="638"/>
      <c r="G6" s="638"/>
      <c r="H6" s="639"/>
      <c r="I6" s="18"/>
      <c r="J6" s="18"/>
      <c r="K6" s="16" t="e">
        <f>(FIXED(1/J6,3))*100</f>
        <v>#DIV/0!</v>
      </c>
      <c r="L6" s="103">
        <v>50</v>
      </c>
      <c r="P6" s="391"/>
      <c r="Q6" s="637"/>
      <c r="R6" s="638"/>
      <c r="S6" s="638"/>
      <c r="T6" s="638"/>
      <c r="U6" s="638"/>
      <c r="V6" s="639"/>
      <c r="W6" s="18"/>
      <c r="X6" s="18"/>
      <c r="Y6" s="16" t="e">
        <f>(FIXED(1/X6,3))*100</f>
        <v>#DIV/0!</v>
      </c>
      <c r="Z6" s="103">
        <v>50</v>
      </c>
    </row>
    <row r="7" spans="1:27" ht="19.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19.5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19.5" customHeight="1">
      <c r="A9" s="2"/>
      <c r="B9" s="1"/>
      <c r="C9" s="103"/>
      <c r="D9" s="103"/>
      <c r="E9" s="103"/>
      <c r="F9" s="103"/>
      <c r="G9" s="103"/>
      <c r="H9" s="103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50</v>
      </c>
      <c r="M9" s="2"/>
      <c r="O9" s="2"/>
      <c r="P9" s="1"/>
      <c r="Q9" s="103"/>
      <c r="R9" s="103"/>
      <c r="S9" s="103"/>
      <c r="T9" s="103"/>
      <c r="U9" s="103"/>
      <c r="V9" s="103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50</v>
      </c>
      <c r="AA9" s="2"/>
    </row>
    <row r="10" spans="1:27" ht="19.5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50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50</v>
      </c>
      <c r="AA10" s="2"/>
    </row>
    <row r="11" spans="1:27" ht="19.5" customHeight="1">
      <c r="A11" s="568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50</v>
      </c>
      <c r="M11" s="562"/>
      <c r="O11" s="243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50</v>
      </c>
      <c r="AA11" s="379"/>
    </row>
    <row r="12" spans="1:27" ht="19.5" customHeight="1">
      <c r="L12" s="561"/>
      <c r="Z12" s="380"/>
    </row>
    <row r="13" spans="1:27" ht="19.5" customHeight="1">
      <c r="A13" s="561" t="s">
        <v>724</v>
      </c>
      <c r="C13" s="11" t="s">
        <v>595</v>
      </c>
      <c r="J13" s="20" t="s">
        <v>591</v>
      </c>
      <c r="K13" s="20" t="s">
        <v>592</v>
      </c>
      <c r="O13" s="380" t="s">
        <v>724</v>
      </c>
      <c r="Q13" s="11" t="s">
        <v>595</v>
      </c>
      <c r="X13" s="20" t="s">
        <v>591</v>
      </c>
      <c r="Y13" s="20" t="s">
        <v>592</v>
      </c>
    </row>
    <row r="14" spans="1:27" ht="19.5" customHeight="1">
      <c r="B14" s="570"/>
      <c r="J14" s="82">
        <v>745</v>
      </c>
      <c r="K14" s="82">
        <v>720</v>
      </c>
      <c r="P14" s="391"/>
      <c r="X14" s="82">
        <v>745</v>
      </c>
      <c r="Y14" s="82">
        <v>720</v>
      </c>
    </row>
    <row r="15" spans="1:27" ht="19.5" customHeight="1">
      <c r="B15" s="570"/>
      <c r="C15" s="666" t="s">
        <v>644</v>
      </c>
      <c r="D15" s="667"/>
      <c r="E15" s="667"/>
      <c r="F15" s="667"/>
      <c r="G15" s="667"/>
      <c r="H15" s="668"/>
      <c r="I15" s="562" t="s">
        <v>571</v>
      </c>
      <c r="J15" s="562" t="s">
        <v>572</v>
      </c>
      <c r="K15" s="562" t="s">
        <v>643</v>
      </c>
      <c r="L15" s="568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7" ht="19.5" customHeight="1">
      <c r="B16" s="570"/>
      <c r="C16" s="637">
        <v>730</v>
      </c>
      <c r="D16" s="638"/>
      <c r="E16" s="638"/>
      <c r="F16" s="638"/>
      <c r="G16" s="638"/>
      <c r="H16" s="639"/>
      <c r="I16" s="18">
        <v>1.26</v>
      </c>
      <c r="J16" s="18">
        <v>1.2</v>
      </c>
      <c r="K16" s="16">
        <f>(FIXED(1/J16,3))*100</f>
        <v>83.3</v>
      </c>
      <c r="L16" s="103">
        <v>50</v>
      </c>
      <c r="P16" s="391"/>
      <c r="Q16" s="637">
        <v>730</v>
      </c>
      <c r="R16" s="638"/>
      <c r="S16" s="638"/>
      <c r="T16" s="638"/>
      <c r="U16" s="638"/>
      <c r="V16" s="639"/>
      <c r="W16" s="18">
        <v>1.26</v>
      </c>
      <c r="X16" s="18">
        <v>1.2</v>
      </c>
      <c r="Y16" s="16">
        <f>(FIXED(1/X16,3))*100</f>
        <v>83.3</v>
      </c>
      <c r="Z16" s="103">
        <v>50</v>
      </c>
    </row>
    <row r="17" spans="1:27" ht="19.5" customHeight="1">
      <c r="E17" s="563" t="s">
        <v>78</v>
      </c>
      <c r="F17" s="563" t="s">
        <v>79</v>
      </c>
      <c r="S17" s="375" t="s">
        <v>78</v>
      </c>
      <c r="T17" s="375" t="s">
        <v>79</v>
      </c>
    </row>
    <row r="18" spans="1:27" ht="19.5" customHeight="1">
      <c r="A18" s="562" t="s">
        <v>80</v>
      </c>
      <c r="B18" s="562" t="s">
        <v>81</v>
      </c>
      <c r="C18" s="562" t="s">
        <v>82</v>
      </c>
      <c r="D18" s="562" t="s">
        <v>83</v>
      </c>
      <c r="E18" s="626" t="s">
        <v>84</v>
      </c>
      <c r="F18" s="627"/>
      <c r="G18" s="562" t="s">
        <v>85</v>
      </c>
      <c r="H18" s="562" t="s">
        <v>86</v>
      </c>
      <c r="I18" s="562" t="s">
        <v>87</v>
      </c>
      <c r="J18" s="562" t="s">
        <v>88</v>
      </c>
      <c r="K18" s="562" t="s">
        <v>318</v>
      </c>
      <c r="L18" s="562" t="s">
        <v>319</v>
      </c>
      <c r="M18" s="562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7" ht="19.5" customHeight="1">
      <c r="A19" s="568"/>
      <c r="B19" s="568"/>
      <c r="C19" s="494"/>
      <c r="D19" s="494"/>
      <c r="E19" s="494"/>
      <c r="F19" s="494"/>
      <c r="G19" s="494"/>
      <c r="H19" s="494"/>
      <c r="I19" s="494">
        <f>C19+D19+E19+F19</f>
        <v>0</v>
      </c>
      <c r="J19" s="494">
        <f>G19+H19+I19</f>
        <v>0</v>
      </c>
      <c r="K19" s="494">
        <f>SUM(J19*1.4+B19)</f>
        <v>0</v>
      </c>
      <c r="L19" s="494">
        <f>NORMSDIST((C$16-K19)/L$16)*100</f>
        <v>100</v>
      </c>
      <c r="M19" s="568" t="s">
        <v>338</v>
      </c>
      <c r="N19" s="19"/>
      <c r="O19" s="243"/>
      <c r="P19" s="243"/>
      <c r="Q19" s="228"/>
      <c r="R19" s="228"/>
      <c r="S19" s="228"/>
      <c r="T19" s="228"/>
      <c r="U19" s="228"/>
      <c r="V19" s="228"/>
      <c r="W19" s="228">
        <f>Q19+R19+S19+T19</f>
        <v>0</v>
      </c>
      <c r="X19" s="228">
        <f>U19+V19+W19</f>
        <v>0</v>
      </c>
      <c r="Y19" s="228">
        <f>SUM(X19*1.4+P19)</f>
        <v>0</v>
      </c>
      <c r="Z19" s="228">
        <f>NORMSDIST((Q$16-Y19)/Z$16)*100</f>
        <v>100</v>
      </c>
      <c r="AA19" s="243" t="s">
        <v>338</v>
      </c>
    </row>
    <row r="20" spans="1:27" ht="19.5" customHeight="1">
      <c r="A20" s="2"/>
      <c r="B20" s="1"/>
      <c r="C20" s="103"/>
      <c r="D20" s="103"/>
      <c r="E20" s="103"/>
      <c r="F20" s="103"/>
      <c r="G20" s="103"/>
      <c r="H20" s="103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NORMSDIST((C$16-K20)/L$16)*100</f>
        <v>100</v>
      </c>
      <c r="M20" s="2"/>
      <c r="O20" s="2"/>
      <c r="P20" s="1"/>
      <c r="Q20" s="103"/>
      <c r="R20" s="103"/>
      <c r="S20" s="103"/>
      <c r="T20" s="103"/>
      <c r="U20" s="103"/>
      <c r="V20" s="103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100</v>
      </c>
      <c r="AA20" s="2"/>
    </row>
    <row r="21" spans="1:27" ht="19.5" customHeight="1">
      <c r="A21" s="495"/>
      <c r="B21" s="241"/>
      <c r="C21" s="233"/>
      <c r="D21" s="232"/>
      <c r="E21" s="232"/>
      <c r="F21" s="232"/>
      <c r="G21" s="232"/>
      <c r="H21" s="232"/>
      <c r="I21" s="232">
        <f>SUM(C21,D21,F21)</f>
        <v>0</v>
      </c>
      <c r="J21" s="232">
        <f>SUM(C21,D21,F21,G21,H21)</f>
        <v>0</v>
      </c>
      <c r="K21" s="496">
        <f>FIXED(J21*1.4,0)+B21</f>
        <v>0</v>
      </c>
      <c r="L21" s="494">
        <f>NORMSDIST((C$16-K21)/L$16)*100</f>
        <v>100</v>
      </c>
      <c r="M21" s="30" t="s">
        <v>338</v>
      </c>
      <c r="O21" s="229"/>
      <c r="P21" s="241"/>
      <c r="Q21" s="233"/>
      <c r="R21" s="232"/>
      <c r="S21" s="232"/>
      <c r="T21" s="232"/>
      <c r="U21" s="232"/>
      <c r="V21" s="232"/>
      <c r="W21" s="232">
        <f>SUM(Q21,R21,T21)</f>
        <v>0</v>
      </c>
      <c r="X21" s="232">
        <f>SUM(Q21,R21,T21,U21,V21)</f>
        <v>0</v>
      </c>
      <c r="Y21" s="230">
        <f>FIXED(X21*1.4,0)+P21</f>
        <v>0</v>
      </c>
      <c r="Z21" s="228">
        <f>NORMSDIST((Q$16-Y21)/Z$16)*100</f>
        <v>100</v>
      </c>
      <c r="AA21" s="30" t="s">
        <v>338</v>
      </c>
    </row>
    <row r="22" spans="1:27" ht="19.5" customHeight="1">
      <c r="B22" s="391"/>
      <c r="L22" s="391"/>
      <c r="P22" s="391"/>
      <c r="Z22" s="391"/>
    </row>
    <row r="23" spans="1:27" ht="19.5" customHeight="1">
      <c r="B23" s="391"/>
      <c r="L23" s="391"/>
      <c r="P23" s="391"/>
      <c r="Z23" s="391"/>
    </row>
    <row r="24" spans="1:27" ht="21.75" customHeight="1"/>
    <row r="25" spans="1:27" ht="21.75" customHeight="1"/>
    <row r="26" spans="1:27" ht="21.75" customHeight="1"/>
    <row r="28" spans="1:27">
      <c r="M28" s="7"/>
      <c r="AA28" s="7"/>
    </row>
    <row r="29" spans="1:27">
      <c r="M29" s="7"/>
      <c r="AA29" s="7"/>
    </row>
    <row r="38" spans="13:27">
      <c r="M38" s="7"/>
      <c r="AA38" s="7"/>
    </row>
  </sheetData>
  <mergeCells count="14">
    <mergeCell ref="E18:F18"/>
    <mergeCell ref="S18:T18"/>
    <mergeCell ref="E8:F8"/>
    <mergeCell ref="S8:T8"/>
    <mergeCell ref="C15:H15"/>
    <mergeCell ref="Q15:V15"/>
    <mergeCell ref="C16:H16"/>
    <mergeCell ref="Q16:V16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AA38"/>
  <sheetViews>
    <sheetView workbookViewId="0">
      <selection activeCell="A2" sqref="A1:M21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725</v>
      </c>
      <c r="C3" s="11" t="s">
        <v>595</v>
      </c>
      <c r="J3" s="20" t="s">
        <v>591</v>
      </c>
      <c r="K3" s="20" t="s">
        <v>592</v>
      </c>
      <c r="O3" s="380" t="s">
        <v>725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2">
        <v>720</v>
      </c>
      <c r="K4" s="82">
        <v>700</v>
      </c>
      <c r="P4" s="391"/>
      <c r="X4" s="82">
        <v>720</v>
      </c>
      <c r="Y4" s="82">
        <v>700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705</v>
      </c>
      <c r="D6" s="638"/>
      <c r="E6" s="638"/>
      <c r="F6" s="638"/>
      <c r="G6" s="638"/>
      <c r="H6" s="639"/>
      <c r="I6" s="18">
        <v>1.63</v>
      </c>
      <c r="J6" s="18">
        <v>1.65</v>
      </c>
      <c r="K6" s="16">
        <f>(FIXED(1/J6,3))*100</f>
        <v>60.6</v>
      </c>
      <c r="L6" s="103">
        <v>50</v>
      </c>
      <c r="P6" s="391"/>
      <c r="Q6" s="637">
        <v>705</v>
      </c>
      <c r="R6" s="638"/>
      <c r="S6" s="638"/>
      <c r="T6" s="638"/>
      <c r="U6" s="638"/>
      <c r="V6" s="639"/>
      <c r="W6" s="18">
        <v>1.63</v>
      </c>
      <c r="X6" s="18">
        <v>1.65</v>
      </c>
      <c r="Y6" s="16">
        <f>(FIXED(1/X6,3))*100</f>
        <v>60.6</v>
      </c>
      <c r="Z6" s="103">
        <v>50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568"/>
      <c r="B9" s="494"/>
      <c r="C9" s="494"/>
      <c r="D9" s="496"/>
      <c r="E9" s="496"/>
      <c r="F9" s="496"/>
      <c r="G9" s="496"/>
      <c r="H9" s="496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/>
      <c r="N9" s="19"/>
      <c r="O9" s="243"/>
      <c r="P9" s="228"/>
      <c r="Q9" s="228"/>
      <c r="R9" s="230"/>
      <c r="S9" s="230"/>
      <c r="T9" s="230"/>
      <c r="U9" s="230"/>
      <c r="V9" s="230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/>
    </row>
    <row r="10" spans="1:27" ht="20.100000000000001" customHeight="1">
      <c r="A10" s="568"/>
      <c r="B10" s="494"/>
      <c r="C10" s="494"/>
      <c r="D10" s="496"/>
      <c r="E10" s="496"/>
      <c r="F10" s="496"/>
      <c r="G10" s="496"/>
      <c r="H10" s="496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 t="s">
        <v>338</v>
      </c>
      <c r="N10" s="19"/>
      <c r="O10" s="243"/>
      <c r="P10" s="228"/>
      <c r="Q10" s="228"/>
      <c r="R10" s="230"/>
      <c r="S10" s="230"/>
      <c r="T10" s="230"/>
      <c r="U10" s="230"/>
      <c r="V10" s="230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7" ht="20.100000000000001" customHeight="1">
      <c r="A11" s="568"/>
      <c r="B11" s="494"/>
      <c r="C11" s="494"/>
      <c r="D11" s="496"/>
      <c r="E11" s="496"/>
      <c r="F11" s="496"/>
      <c r="G11" s="496"/>
      <c r="H11" s="496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 t="s">
        <v>338</v>
      </c>
      <c r="N11" s="19"/>
      <c r="O11" s="243"/>
      <c r="P11" s="228"/>
      <c r="Q11" s="228"/>
      <c r="R11" s="230"/>
      <c r="S11" s="230"/>
      <c r="T11" s="230"/>
      <c r="U11" s="230"/>
      <c r="V11" s="230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 t="s">
        <v>338</v>
      </c>
    </row>
    <row r="12" spans="1:27" ht="20.100000000000001" customHeight="1">
      <c r="L12" s="561"/>
      <c r="Z12" s="380"/>
    </row>
    <row r="13" spans="1:27" ht="18.75" customHeight="1">
      <c r="A13" s="561" t="s">
        <v>726</v>
      </c>
      <c r="C13" s="11" t="s">
        <v>595</v>
      </c>
      <c r="J13" s="20" t="s">
        <v>591</v>
      </c>
      <c r="K13" s="20" t="s">
        <v>592</v>
      </c>
      <c r="O13" s="380" t="s">
        <v>726</v>
      </c>
      <c r="Q13" s="11" t="s">
        <v>595</v>
      </c>
      <c r="X13" s="20" t="s">
        <v>591</v>
      </c>
      <c r="Y13" s="20" t="s">
        <v>592</v>
      </c>
    </row>
    <row r="14" spans="1:27" ht="18.75" customHeight="1">
      <c r="B14" s="570"/>
      <c r="J14" s="82">
        <v>740</v>
      </c>
      <c r="K14" s="82">
        <v>720</v>
      </c>
      <c r="P14" s="391"/>
      <c r="X14" s="82">
        <v>740</v>
      </c>
      <c r="Y14" s="82">
        <v>720</v>
      </c>
    </row>
    <row r="15" spans="1:27" ht="18.75" customHeight="1">
      <c r="B15" s="570"/>
      <c r="C15" s="666" t="s">
        <v>644</v>
      </c>
      <c r="D15" s="667"/>
      <c r="E15" s="667"/>
      <c r="F15" s="667"/>
      <c r="G15" s="667"/>
      <c r="H15" s="668"/>
      <c r="I15" s="562" t="s">
        <v>571</v>
      </c>
      <c r="J15" s="562" t="s">
        <v>572</v>
      </c>
      <c r="K15" s="562" t="s">
        <v>643</v>
      </c>
      <c r="L15" s="568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7" ht="18.75" customHeight="1">
      <c r="B16" s="570"/>
      <c r="C16" s="643">
        <v>728</v>
      </c>
      <c r="D16" s="644"/>
      <c r="E16" s="644"/>
      <c r="F16" s="644"/>
      <c r="G16" s="644"/>
      <c r="H16" s="645"/>
      <c r="I16" s="18">
        <v>1.96</v>
      </c>
      <c r="J16" s="18">
        <v>1.63</v>
      </c>
      <c r="K16" s="16">
        <f>(FIXED(1/J16,3))*100</f>
        <v>61.3</v>
      </c>
      <c r="L16" s="103">
        <v>50</v>
      </c>
      <c r="P16" s="391"/>
      <c r="Q16" s="643">
        <v>728</v>
      </c>
      <c r="R16" s="644"/>
      <c r="S16" s="644"/>
      <c r="T16" s="644"/>
      <c r="U16" s="644"/>
      <c r="V16" s="645"/>
      <c r="W16" s="18">
        <v>1.96</v>
      </c>
      <c r="X16" s="18">
        <v>1.63</v>
      </c>
      <c r="Y16" s="16">
        <f>(FIXED(1/X16,3))*100</f>
        <v>61.3</v>
      </c>
      <c r="Z16" s="103">
        <v>50</v>
      </c>
    </row>
    <row r="17" spans="1:27" ht="21.75" customHeight="1">
      <c r="E17" s="563" t="s">
        <v>78</v>
      </c>
      <c r="F17" s="563" t="s">
        <v>79</v>
      </c>
      <c r="S17" s="375" t="s">
        <v>78</v>
      </c>
      <c r="T17" s="375" t="s">
        <v>79</v>
      </c>
    </row>
    <row r="18" spans="1:27" ht="20.100000000000001" customHeight="1">
      <c r="A18" s="562" t="s">
        <v>80</v>
      </c>
      <c r="B18" s="562" t="s">
        <v>81</v>
      </c>
      <c r="C18" s="562" t="s">
        <v>82</v>
      </c>
      <c r="D18" s="562" t="s">
        <v>83</v>
      </c>
      <c r="E18" s="626" t="s">
        <v>84</v>
      </c>
      <c r="F18" s="627"/>
      <c r="G18" s="562" t="s">
        <v>85</v>
      </c>
      <c r="H18" s="562" t="s">
        <v>86</v>
      </c>
      <c r="I18" s="562" t="s">
        <v>87</v>
      </c>
      <c r="J18" s="562" t="s">
        <v>88</v>
      </c>
      <c r="K18" s="562" t="s">
        <v>318</v>
      </c>
      <c r="L18" s="562" t="s">
        <v>319</v>
      </c>
      <c r="M18" s="562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7" ht="20.100000000000001" customHeight="1">
      <c r="A19" s="253"/>
      <c r="B19" s="256"/>
      <c r="C19" s="254"/>
      <c r="D19" s="254"/>
      <c r="E19" s="254"/>
      <c r="F19" s="254"/>
      <c r="G19" s="254"/>
      <c r="H19" s="254"/>
      <c r="I19" s="236">
        <f>SUM(C19:F19)</f>
        <v>0</v>
      </c>
      <c r="J19" s="236">
        <f>SUM(C19:H19)</f>
        <v>0</v>
      </c>
      <c r="K19" s="236">
        <f>SUM(J19*1.4+B19)</f>
        <v>0</v>
      </c>
      <c r="L19" s="236">
        <f>NORMSDIST((C$16-K19)/L$16)*100</f>
        <v>100</v>
      </c>
      <c r="M19" s="234" t="s">
        <v>338</v>
      </c>
      <c r="N19" s="19"/>
      <c r="O19" s="253"/>
      <c r="P19" s="256"/>
      <c r="Q19" s="254"/>
      <c r="R19" s="254"/>
      <c r="S19" s="254"/>
      <c r="T19" s="254"/>
      <c r="U19" s="254"/>
      <c r="V19" s="254"/>
      <c r="W19" s="236">
        <f>SUM(Q19:T19)</f>
        <v>0</v>
      </c>
      <c r="X19" s="236">
        <f>SUM(Q19:V19)</f>
        <v>0</v>
      </c>
      <c r="Y19" s="236">
        <f>SUM(X19*1.4+P19)</f>
        <v>0</v>
      </c>
      <c r="Z19" s="236">
        <f>NORMSDIST((Q$16-Y19)/Z$16)*100</f>
        <v>100</v>
      </c>
      <c r="AA19" s="234" t="s">
        <v>338</v>
      </c>
    </row>
    <row r="20" spans="1:27" ht="20.100000000000001" customHeight="1">
      <c r="A20" s="562"/>
      <c r="B20" s="103"/>
      <c r="C20" s="103"/>
      <c r="D20" s="103"/>
      <c r="E20" s="103"/>
      <c r="F20" s="103"/>
      <c r="G20" s="103"/>
      <c r="H20" s="103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NORMSDIST((C$16-K20)/L$16)*100</f>
        <v>100</v>
      </c>
      <c r="M20" s="562"/>
      <c r="O20" s="379"/>
      <c r="P20" s="103"/>
      <c r="Q20" s="103"/>
      <c r="R20" s="103"/>
      <c r="S20" s="103"/>
      <c r="T20" s="103"/>
      <c r="U20" s="103"/>
      <c r="V20" s="103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100</v>
      </c>
      <c r="AA20" s="379"/>
    </row>
    <row r="21" spans="1:27" ht="20.100000000000001" customHeight="1">
      <c r="A21" s="2"/>
      <c r="B21" s="1"/>
      <c r="C21" s="103"/>
      <c r="D21" s="103"/>
      <c r="E21" s="103"/>
      <c r="F21" s="103"/>
      <c r="G21" s="103"/>
      <c r="H21" s="103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NORMSDIST((C$16-K21)/L$16)*100</f>
        <v>100</v>
      </c>
      <c r="M21" s="2"/>
      <c r="O21" s="2"/>
      <c r="P21" s="1"/>
      <c r="Q21" s="103"/>
      <c r="R21" s="103"/>
      <c r="S21" s="103"/>
      <c r="T21" s="103"/>
      <c r="U21" s="103"/>
      <c r="V21" s="103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NORMSDIST((Q$16-Y21)/Z$16)*100</f>
        <v>100</v>
      </c>
      <c r="AA21" s="2"/>
    </row>
    <row r="22" spans="1:27" ht="20.100000000000001" customHeight="1">
      <c r="B22" s="391"/>
      <c r="L22" s="391"/>
      <c r="P22" s="391"/>
      <c r="Z22" s="391"/>
    </row>
    <row r="23" spans="1:27" ht="20.100000000000001" customHeight="1">
      <c r="B23" s="391"/>
      <c r="L23" s="391"/>
      <c r="P23" s="391"/>
      <c r="Z23" s="391"/>
    </row>
    <row r="28" spans="1:27">
      <c r="M28" s="7"/>
      <c r="AA28" s="7"/>
    </row>
    <row r="29" spans="1:27">
      <c r="M29" s="7"/>
      <c r="AA29" s="7"/>
    </row>
    <row r="38" spans="13:27">
      <c r="M38" s="7"/>
      <c r="AA38" s="7"/>
    </row>
  </sheetData>
  <mergeCells count="14">
    <mergeCell ref="E18:F18"/>
    <mergeCell ref="S18:T18"/>
    <mergeCell ref="E8:F8"/>
    <mergeCell ref="S8:T8"/>
    <mergeCell ref="C15:H15"/>
    <mergeCell ref="Q15:V15"/>
    <mergeCell ref="C16:H16"/>
    <mergeCell ref="Q16:V16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ignoredErrors>
    <ignoredError sqref="W19:X19" formulaRange="1"/>
  </ignoredErrors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37">
    <tabColor theme="7" tint="-0.249977111117893"/>
  </sheetPr>
  <dimension ref="A1:AB38"/>
  <sheetViews>
    <sheetView topLeftCell="A8" workbookViewId="0">
      <selection activeCell="K19" sqref="K19:M1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727</v>
      </c>
      <c r="C3" s="11" t="s">
        <v>595</v>
      </c>
      <c r="J3" s="20" t="s">
        <v>591</v>
      </c>
      <c r="K3" s="20" t="s">
        <v>592</v>
      </c>
      <c r="O3" s="380" t="s">
        <v>727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5">
        <v>685</v>
      </c>
      <c r="K4" s="85">
        <v>670</v>
      </c>
      <c r="P4" s="391"/>
      <c r="X4" s="85">
        <v>685</v>
      </c>
      <c r="Y4" s="85">
        <v>670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673</v>
      </c>
      <c r="D6" s="638"/>
      <c r="E6" s="638"/>
      <c r="F6" s="638"/>
      <c r="G6" s="638"/>
      <c r="H6" s="639"/>
      <c r="I6" s="172">
        <v>1.81</v>
      </c>
      <c r="J6" s="172">
        <v>1.65</v>
      </c>
      <c r="K6" s="250">
        <f>(FIXED(1/J6,3))*100</f>
        <v>60.6</v>
      </c>
      <c r="L6" s="494">
        <v>50</v>
      </c>
      <c r="P6" s="391"/>
      <c r="Q6" s="637">
        <v>673</v>
      </c>
      <c r="R6" s="638"/>
      <c r="S6" s="638"/>
      <c r="T6" s="638"/>
      <c r="U6" s="638"/>
      <c r="V6" s="639"/>
      <c r="W6" s="172">
        <v>1.81</v>
      </c>
      <c r="X6" s="172">
        <v>1.65</v>
      </c>
      <c r="Y6" s="250">
        <f>(FIXED(1/X6,3))*100</f>
        <v>60.6</v>
      </c>
      <c r="Z6" s="228">
        <v>50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568"/>
      <c r="B9" s="494"/>
      <c r="C9" s="494"/>
      <c r="D9" s="496"/>
      <c r="E9" s="496"/>
      <c r="F9" s="496"/>
      <c r="G9" s="496"/>
      <c r="H9" s="496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/>
      <c r="N9" s="19"/>
      <c r="O9" s="243"/>
      <c r="P9" s="228"/>
      <c r="Q9" s="228"/>
      <c r="R9" s="230"/>
      <c r="S9" s="230"/>
      <c r="T9" s="230"/>
      <c r="U9" s="230"/>
      <c r="V9" s="230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/>
    </row>
    <row r="10" spans="1:27" ht="20.100000000000001" customHeight="1">
      <c r="A10" s="568"/>
      <c r="B10" s="494"/>
      <c r="C10" s="494"/>
      <c r="D10" s="496"/>
      <c r="E10" s="496"/>
      <c r="F10" s="496"/>
      <c r="G10" s="496"/>
      <c r="H10" s="496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 t="s">
        <v>338</v>
      </c>
      <c r="N10" s="19"/>
      <c r="O10" s="243"/>
      <c r="P10" s="228"/>
      <c r="Q10" s="228"/>
      <c r="R10" s="230"/>
      <c r="S10" s="230"/>
      <c r="T10" s="230"/>
      <c r="U10" s="230"/>
      <c r="V10" s="230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7" ht="20.100000000000001" customHeight="1">
      <c r="A11" s="568"/>
      <c r="B11" s="494"/>
      <c r="C11" s="494"/>
      <c r="D11" s="496"/>
      <c r="E11" s="496"/>
      <c r="F11" s="496"/>
      <c r="G11" s="496"/>
      <c r="H11" s="496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 t="s">
        <v>338</v>
      </c>
      <c r="N11" s="19"/>
      <c r="O11" s="243"/>
      <c r="P11" s="228"/>
      <c r="Q11" s="228"/>
      <c r="R11" s="230"/>
      <c r="S11" s="230"/>
      <c r="T11" s="230"/>
      <c r="U11" s="230"/>
      <c r="V11" s="230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 t="s">
        <v>338</v>
      </c>
    </row>
    <row r="12" spans="1:27" ht="20.100000000000001" customHeight="1">
      <c r="L12" s="561"/>
      <c r="Z12" s="380"/>
    </row>
    <row r="13" spans="1:27" ht="18.75" customHeight="1">
      <c r="A13" s="561" t="s">
        <v>728</v>
      </c>
      <c r="C13" s="11" t="s">
        <v>595</v>
      </c>
      <c r="J13" s="20" t="s">
        <v>591</v>
      </c>
      <c r="K13" s="20" t="s">
        <v>592</v>
      </c>
      <c r="O13" s="380" t="s">
        <v>728</v>
      </c>
      <c r="Q13" s="11" t="s">
        <v>595</v>
      </c>
      <c r="X13" s="20" t="s">
        <v>591</v>
      </c>
      <c r="Y13" s="20" t="s">
        <v>592</v>
      </c>
    </row>
    <row r="14" spans="1:27" ht="18.75" customHeight="1">
      <c r="B14" s="570"/>
      <c r="J14" s="82">
        <v>700</v>
      </c>
      <c r="K14" s="82">
        <v>680</v>
      </c>
      <c r="P14" s="391"/>
      <c r="X14" s="82">
        <v>700</v>
      </c>
      <c r="Y14" s="82">
        <v>680</v>
      </c>
    </row>
    <row r="15" spans="1:27" ht="18.75" customHeight="1">
      <c r="B15" s="570"/>
      <c r="C15" s="666" t="s">
        <v>644</v>
      </c>
      <c r="D15" s="667"/>
      <c r="E15" s="667"/>
      <c r="F15" s="667"/>
      <c r="G15" s="667"/>
      <c r="H15" s="668"/>
      <c r="I15" s="562" t="s">
        <v>571</v>
      </c>
      <c r="J15" s="562" t="s">
        <v>572</v>
      </c>
      <c r="K15" s="562" t="s">
        <v>643</v>
      </c>
      <c r="L15" s="568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7" ht="18.75" customHeight="1">
      <c r="B16" s="570"/>
      <c r="C16" s="643">
        <v>692</v>
      </c>
      <c r="D16" s="644"/>
      <c r="E16" s="644"/>
      <c r="F16" s="644"/>
      <c r="G16" s="644"/>
      <c r="H16" s="645"/>
      <c r="I16" s="18">
        <v>1.71</v>
      </c>
      <c r="J16" s="18">
        <v>1.65</v>
      </c>
      <c r="K16" s="16">
        <f>(FIXED(1/J16,3))*100</f>
        <v>60.6</v>
      </c>
      <c r="L16" s="103">
        <v>50</v>
      </c>
      <c r="P16" s="391"/>
      <c r="Q16" s="643">
        <v>692</v>
      </c>
      <c r="R16" s="644"/>
      <c r="S16" s="644"/>
      <c r="T16" s="644"/>
      <c r="U16" s="644"/>
      <c r="V16" s="645"/>
      <c r="W16" s="18">
        <v>1.71</v>
      </c>
      <c r="X16" s="18">
        <v>1.65</v>
      </c>
      <c r="Y16" s="16">
        <f>(FIXED(1/X16,3))*100</f>
        <v>60.6</v>
      </c>
      <c r="Z16" s="103">
        <v>50</v>
      </c>
    </row>
    <row r="17" spans="1:28" ht="21.75" customHeight="1">
      <c r="E17" s="563" t="s">
        <v>78</v>
      </c>
      <c r="F17" s="563" t="s">
        <v>79</v>
      </c>
      <c r="S17" s="375" t="s">
        <v>78</v>
      </c>
      <c r="T17" s="375" t="s">
        <v>79</v>
      </c>
    </row>
    <row r="18" spans="1:28" ht="20.100000000000001" customHeight="1">
      <c r="A18" s="562" t="s">
        <v>80</v>
      </c>
      <c r="B18" s="562" t="s">
        <v>81</v>
      </c>
      <c r="C18" s="562" t="s">
        <v>82</v>
      </c>
      <c r="D18" s="562" t="s">
        <v>83</v>
      </c>
      <c r="E18" s="626" t="s">
        <v>84</v>
      </c>
      <c r="F18" s="627"/>
      <c r="G18" s="562" t="s">
        <v>85</v>
      </c>
      <c r="H18" s="562" t="s">
        <v>86</v>
      </c>
      <c r="I18" s="562" t="s">
        <v>87</v>
      </c>
      <c r="J18" s="562" t="s">
        <v>88</v>
      </c>
      <c r="K18" s="562" t="s">
        <v>318</v>
      </c>
      <c r="L18" s="562" t="s">
        <v>319</v>
      </c>
      <c r="M18" s="562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8" ht="20.100000000000001" customHeight="1">
      <c r="A19" s="606" t="s">
        <v>1027</v>
      </c>
      <c r="B19" s="607">
        <v>226</v>
      </c>
      <c r="C19" s="607">
        <v>93</v>
      </c>
      <c r="D19" s="608">
        <v>51</v>
      </c>
      <c r="E19" s="608">
        <v>4</v>
      </c>
      <c r="F19" s="608">
        <v>24</v>
      </c>
      <c r="G19" s="608">
        <v>65</v>
      </c>
      <c r="H19" s="608">
        <v>58</v>
      </c>
      <c r="I19" s="609">
        <f>SUM(C19:F19)</f>
        <v>172</v>
      </c>
      <c r="J19" s="609">
        <f t="shared" ref="J19" si="0">SUM(C19:H19)</f>
        <v>295</v>
      </c>
      <c r="K19" s="609">
        <f>SUM(J19*1.4+B19)</f>
        <v>639</v>
      </c>
      <c r="L19" s="609">
        <f>NORMSDIST((C$16-K19)/L$16)*100</f>
        <v>85.542770033609045</v>
      </c>
      <c r="M19" s="606" t="s">
        <v>345</v>
      </c>
      <c r="N19" s="19"/>
      <c r="O19" s="568"/>
      <c r="P19" s="241"/>
      <c r="Q19" s="241"/>
      <c r="R19" s="241"/>
      <c r="S19" s="241"/>
      <c r="T19" s="241"/>
      <c r="U19" s="241"/>
      <c r="V19" s="241"/>
      <c r="W19" s="494">
        <f>SUM(Q19:T19)</f>
        <v>0</v>
      </c>
      <c r="X19" s="494">
        <f>SUM(Q19:V19)</f>
        <v>0</v>
      </c>
      <c r="Y19" s="494">
        <f>SUM(X19*1.4+P19)</f>
        <v>0</v>
      </c>
      <c r="Z19" s="494">
        <f>NORMSDIST((Q$16-Y19)/Z$16)*100</f>
        <v>100</v>
      </c>
      <c r="AA19" s="568" t="s">
        <v>345</v>
      </c>
      <c r="AB19" s="23" t="s">
        <v>111</v>
      </c>
    </row>
    <row r="20" spans="1:28" ht="20.100000000000001" customHeight="1">
      <c r="A20" s="562"/>
      <c r="B20" s="103"/>
      <c r="C20" s="103"/>
      <c r="D20" s="103"/>
      <c r="E20" s="103"/>
      <c r="F20" s="103"/>
      <c r="G20" s="103"/>
      <c r="H20" s="103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NORMSDIST((C$16-K20)/L$16)*100</f>
        <v>100</v>
      </c>
      <c r="M20" s="562"/>
      <c r="O20" s="379"/>
      <c r="P20" s="103"/>
      <c r="Q20" s="103"/>
      <c r="R20" s="103"/>
      <c r="S20" s="103"/>
      <c r="T20" s="103"/>
      <c r="U20" s="103"/>
      <c r="V20" s="103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100</v>
      </c>
      <c r="AA20" s="379"/>
    </row>
    <row r="21" spans="1:28" ht="20.100000000000001" customHeight="1">
      <c r="A21" s="94" t="s">
        <v>771</v>
      </c>
      <c r="B21" s="45">
        <v>281</v>
      </c>
      <c r="C21" s="45">
        <v>66</v>
      </c>
      <c r="D21" s="45">
        <v>47</v>
      </c>
      <c r="E21" s="45">
        <v>12</v>
      </c>
      <c r="F21" s="45">
        <v>57</v>
      </c>
      <c r="G21" s="45">
        <v>36</v>
      </c>
      <c r="H21" s="45">
        <v>55</v>
      </c>
      <c r="I21" s="95">
        <f>SUM(C21:F21)</f>
        <v>182</v>
      </c>
      <c r="J21" s="95">
        <f>SUM(C21:H21)</f>
        <v>273</v>
      </c>
      <c r="K21" s="95">
        <f>SUM(J21*1.4+B21)</f>
        <v>663.2</v>
      </c>
      <c r="L21" s="95">
        <f>NORMSDIST((C$16-K21)/L$16)*100</f>
        <v>71.769240920345425</v>
      </c>
      <c r="M21" s="94" t="s">
        <v>345</v>
      </c>
      <c r="O21" s="2"/>
      <c r="P21" s="1"/>
      <c r="Q21" s="103"/>
      <c r="R21" s="103"/>
      <c r="S21" s="103"/>
      <c r="T21" s="103"/>
      <c r="U21" s="103"/>
      <c r="V21" s="103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NORMSDIST((Q$16-Y21)/Z$16)*100</f>
        <v>100</v>
      </c>
      <c r="AA21" s="2"/>
    </row>
    <row r="22" spans="1:28" ht="20.100000000000001" customHeight="1">
      <c r="B22" s="391"/>
      <c r="L22" s="391"/>
      <c r="P22" s="391"/>
      <c r="Z22" s="391"/>
    </row>
    <row r="23" spans="1:28" ht="20.100000000000001" customHeight="1">
      <c r="B23" s="391"/>
      <c r="L23" s="391"/>
      <c r="P23" s="391"/>
      <c r="Z23" s="391"/>
    </row>
    <row r="28" spans="1:28">
      <c r="M28" s="7"/>
      <c r="AA28" s="7"/>
    </row>
    <row r="29" spans="1:28">
      <c r="M29" s="7"/>
      <c r="AA29" s="7"/>
    </row>
    <row r="38" spans="13:27">
      <c r="M38" s="7"/>
      <c r="AA38" s="7"/>
    </row>
  </sheetData>
  <mergeCells count="14">
    <mergeCell ref="A1:M1"/>
    <mergeCell ref="O1:AA1"/>
    <mergeCell ref="C5:H5"/>
    <mergeCell ref="Q5:V5"/>
    <mergeCell ref="C6:H6"/>
    <mergeCell ref="Q6:V6"/>
    <mergeCell ref="E18:F18"/>
    <mergeCell ref="S18:T18"/>
    <mergeCell ref="E8:F8"/>
    <mergeCell ref="S8:T8"/>
    <mergeCell ref="C15:H15"/>
    <mergeCell ref="Q15:V15"/>
    <mergeCell ref="C16:H16"/>
    <mergeCell ref="Q16:V16"/>
  </mergeCells>
  <phoneticPr fontId="9"/>
  <pageMargins left="0.7" right="0.7" top="0.75" bottom="0.75" header="0.3" footer="0.3"/>
  <ignoredErrors>
    <ignoredError sqref="W19:X19" formulaRange="1"/>
  </ignoredErrors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AB44"/>
  <sheetViews>
    <sheetView topLeftCell="A11" workbookViewId="0">
      <selection activeCell="K23" sqref="K23:M2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729</v>
      </c>
      <c r="C3" s="11" t="s">
        <v>595</v>
      </c>
      <c r="J3" s="20" t="s">
        <v>591</v>
      </c>
      <c r="K3" s="20" t="s">
        <v>592</v>
      </c>
      <c r="O3" s="380" t="s">
        <v>729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5">
        <v>505</v>
      </c>
      <c r="K4" s="85">
        <v>510</v>
      </c>
      <c r="P4" s="391"/>
      <c r="X4" s="85"/>
      <c r="Y4" s="85"/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507</v>
      </c>
      <c r="D6" s="638"/>
      <c r="E6" s="638"/>
      <c r="F6" s="638"/>
      <c r="G6" s="638"/>
      <c r="H6" s="639"/>
      <c r="I6" s="18">
        <v>1.61</v>
      </c>
      <c r="J6" s="18">
        <v>1.47</v>
      </c>
      <c r="K6" s="16">
        <f>(FIXED(1/J6,3))*100</f>
        <v>68</v>
      </c>
      <c r="L6" s="103">
        <v>60</v>
      </c>
      <c r="P6" s="391"/>
      <c r="Q6" s="637"/>
      <c r="R6" s="638"/>
      <c r="S6" s="638"/>
      <c r="T6" s="638"/>
      <c r="U6" s="638"/>
      <c r="V6" s="639"/>
      <c r="W6" s="18"/>
      <c r="X6" s="18"/>
      <c r="Y6" s="16" t="e">
        <f>(FIXED(1/X6,3))*100</f>
        <v>#DIV/0!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606" t="s">
        <v>1018</v>
      </c>
      <c r="B9" s="607">
        <v>180</v>
      </c>
      <c r="C9" s="607">
        <v>39</v>
      </c>
      <c r="D9" s="608">
        <v>30</v>
      </c>
      <c r="E9" s="608">
        <v>4</v>
      </c>
      <c r="F9" s="608">
        <v>28</v>
      </c>
      <c r="G9" s="608">
        <v>42</v>
      </c>
      <c r="H9" s="608">
        <v>36</v>
      </c>
      <c r="I9" s="609">
        <f>SUM(C9:F9)</f>
        <v>101</v>
      </c>
      <c r="J9" s="609">
        <f>SUM(C9:H9)</f>
        <v>179</v>
      </c>
      <c r="K9" s="609">
        <f t="shared" ref="K9:K15" si="0">SUM(J9*1.4+B9)</f>
        <v>430.6</v>
      </c>
      <c r="L9" s="609">
        <f t="shared" ref="L9:L15" si="1">NORMSDIST((C$6-K9)/L$6)*100</f>
        <v>89.855010844266275</v>
      </c>
      <c r="M9" s="606" t="s">
        <v>345</v>
      </c>
      <c r="O9" s="1"/>
      <c r="P9" s="12"/>
      <c r="Q9" s="103"/>
      <c r="R9" s="103"/>
      <c r="S9" s="103"/>
      <c r="T9" s="103"/>
      <c r="U9" s="103"/>
      <c r="V9" s="103"/>
      <c r="W9" s="228">
        <f>SUM(Q9:T9)</f>
        <v>0</v>
      </c>
      <c r="X9" s="228">
        <f>SUM(Q9:V9)</f>
        <v>0</v>
      </c>
      <c r="Y9" s="228">
        <f t="shared" ref="Y9:Y15" si="2">SUM(X9*1.4+P9)</f>
        <v>0</v>
      </c>
      <c r="Z9" s="228">
        <f t="shared" ref="Z9:Z15" si="3">NORMSDIST((Q$6-Y9)/Z$6)*100</f>
        <v>50</v>
      </c>
      <c r="AA9" s="379"/>
    </row>
    <row r="10" spans="1:27" ht="20.100000000000001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 t="shared" si="0"/>
        <v>0</v>
      </c>
      <c r="L10" s="494">
        <f t="shared" si="1"/>
        <v>100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 t="shared" si="2"/>
        <v>0</v>
      </c>
      <c r="Z10" s="228">
        <f t="shared" si="3"/>
        <v>50</v>
      </c>
      <c r="AA10" s="2"/>
    </row>
    <row r="11" spans="1:27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 t="shared" si="0"/>
        <v>0</v>
      </c>
      <c r="L11" s="494">
        <f t="shared" si="1"/>
        <v>100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 t="shared" si="2"/>
        <v>0</v>
      </c>
      <c r="Z11" s="228">
        <f t="shared" si="3"/>
        <v>50</v>
      </c>
      <c r="AA11" s="2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 t="shared" si="0"/>
        <v>0</v>
      </c>
      <c r="L12" s="494">
        <f t="shared" si="1"/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 t="shared" si="2"/>
        <v>0</v>
      </c>
      <c r="Z12" s="228">
        <f t="shared" si="3"/>
        <v>50</v>
      </c>
      <c r="AA12" s="2"/>
    </row>
    <row r="13" spans="1:27" ht="20.100000000000001" customHeight="1">
      <c r="A13" s="2"/>
      <c r="B13" s="1"/>
      <c r="C13" s="103"/>
      <c r="D13" s="103"/>
      <c r="E13" s="103"/>
      <c r="F13" s="103"/>
      <c r="G13" s="103"/>
      <c r="H13" s="103"/>
      <c r="I13" s="494">
        <f>SUM(C13:F13)</f>
        <v>0</v>
      </c>
      <c r="J13" s="494">
        <f>SUM(C13:H13)</f>
        <v>0</v>
      </c>
      <c r="K13" s="494">
        <f t="shared" si="0"/>
        <v>0</v>
      </c>
      <c r="L13" s="494">
        <f t="shared" si="1"/>
        <v>100</v>
      </c>
      <c r="M13" s="2"/>
      <c r="O13" s="2"/>
      <c r="P13" s="1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>SUM(Q13:V13)</f>
        <v>0</v>
      </c>
      <c r="Y13" s="228">
        <f t="shared" si="2"/>
        <v>0</v>
      </c>
      <c r="Z13" s="228">
        <f t="shared" si="3"/>
        <v>50</v>
      </c>
      <c r="AA13" s="2"/>
    </row>
    <row r="14" spans="1:27" ht="20.100000000000001" customHeight="1">
      <c r="A14" s="495"/>
      <c r="B14" s="568"/>
      <c r="C14" s="494"/>
      <c r="D14" s="494"/>
      <c r="E14" s="494"/>
      <c r="F14" s="494"/>
      <c r="G14" s="494"/>
      <c r="H14" s="494"/>
      <c r="I14" s="494">
        <f>C14+D14+E14+F14</f>
        <v>0</v>
      </c>
      <c r="J14" s="494">
        <f>G14+H14+I14</f>
        <v>0</v>
      </c>
      <c r="K14" s="494">
        <f t="shared" si="0"/>
        <v>0</v>
      </c>
      <c r="L14" s="494">
        <f t="shared" si="1"/>
        <v>100</v>
      </c>
      <c r="M14" s="568" t="s">
        <v>345</v>
      </c>
      <c r="N14" s="19"/>
      <c r="O14" s="229"/>
      <c r="P14" s="243"/>
      <c r="Q14" s="228"/>
      <c r="R14" s="228"/>
      <c r="S14" s="228"/>
      <c r="T14" s="228"/>
      <c r="U14" s="228"/>
      <c r="V14" s="228"/>
      <c r="W14" s="228">
        <f>Q14+R14+S14+T14</f>
        <v>0</v>
      </c>
      <c r="X14" s="228">
        <f>U14+V14+W14</f>
        <v>0</v>
      </c>
      <c r="Y14" s="228">
        <f t="shared" si="2"/>
        <v>0</v>
      </c>
      <c r="Z14" s="228">
        <f t="shared" si="3"/>
        <v>50</v>
      </c>
      <c r="AA14" s="243" t="s">
        <v>345</v>
      </c>
    </row>
    <row r="15" spans="1:27" ht="20.100000000000001" customHeight="1">
      <c r="A15" s="495"/>
      <c r="B15" s="241"/>
      <c r="C15" s="142"/>
      <c r="D15" s="143"/>
      <c r="E15" s="494"/>
      <c r="F15" s="143"/>
      <c r="G15" s="143"/>
      <c r="H15" s="143"/>
      <c r="I15" s="232">
        <f>SUM(C15,D15,F15)</f>
        <v>0</v>
      </c>
      <c r="J15" s="232">
        <f>SUM(C15,D15,F15,G15,H15)</f>
        <v>0</v>
      </c>
      <c r="K15" s="494">
        <f t="shared" si="0"/>
        <v>0</v>
      </c>
      <c r="L15" s="494">
        <f t="shared" si="1"/>
        <v>100</v>
      </c>
      <c r="M15" s="30" t="s">
        <v>338</v>
      </c>
      <c r="O15" s="229"/>
      <c r="P15" s="241"/>
      <c r="Q15" s="142"/>
      <c r="R15" s="143"/>
      <c r="S15" s="228"/>
      <c r="T15" s="143"/>
      <c r="U15" s="143"/>
      <c r="V15" s="143"/>
      <c r="W15" s="232">
        <f>SUM(Q15,R15,T15)</f>
        <v>0</v>
      </c>
      <c r="X15" s="232">
        <f>SUM(Q15,R15,T15,U15,V15)</f>
        <v>0</v>
      </c>
      <c r="Y15" s="228">
        <f t="shared" si="2"/>
        <v>0</v>
      </c>
      <c r="Z15" s="228">
        <f t="shared" si="3"/>
        <v>50</v>
      </c>
      <c r="AA15" s="30" t="s">
        <v>338</v>
      </c>
    </row>
    <row r="16" spans="1:27" ht="20.100000000000001" customHeight="1">
      <c r="L16" s="561"/>
      <c r="Z16" s="380"/>
    </row>
    <row r="17" spans="1:28" ht="18.75" customHeight="1">
      <c r="A17" s="561" t="s">
        <v>730</v>
      </c>
      <c r="C17" s="11" t="s">
        <v>595</v>
      </c>
      <c r="J17" s="20" t="s">
        <v>591</v>
      </c>
      <c r="K17" s="20" t="s">
        <v>592</v>
      </c>
      <c r="O17" s="380" t="s">
        <v>730</v>
      </c>
      <c r="Q17" s="11" t="s">
        <v>595</v>
      </c>
      <c r="X17" s="20" t="s">
        <v>591</v>
      </c>
      <c r="Y17" s="20" t="s">
        <v>592</v>
      </c>
    </row>
    <row r="18" spans="1:28" ht="18.75" customHeight="1">
      <c r="B18" s="570"/>
      <c r="J18" s="85">
        <v>530</v>
      </c>
      <c r="K18" s="85">
        <v>520</v>
      </c>
      <c r="P18" s="391"/>
      <c r="X18" s="85">
        <v>530</v>
      </c>
      <c r="Y18" s="85">
        <v>520</v>
      </c>
    </row>
    <row r="19" spans="1:28" ht="18.75" customHeight="1">
      <c r="B19" s="570"/>
      <c r="C19" s="666" t="s">
        <v>644</v>
      </c>
      <c r="D19" s="667"/>
      <c r="E19" s="667"/>
      <c r="F19" s="667"/>
      <c r="G19" s="667"/>
      <c r="H19" s="668"/>
      <c r="I19" s="562" t="s">
        <v>571</v>
      </c>
      <c r="J19" s="562" t="s">
        <v>572</v>
      </c>
      <c r="K19" s="562" t="s">
        <v>643</v>
      </c>
      <c r="L19" s="568" t="s">
        <v>328</v>
      </c>
      <c r="P19" s="391"/>
      <c r="Q19" s="666" t="s">
        <v>644</v>
      </c>
      <c r="R19" s="667"/>
      <c r="S19" s="667"/>
      <c r="T19" s="667"/>
      <c r="U19" s="667"/>
      <c r="V19" s="668"/>
      <c r="W19" s="379" t="s">
        <v>571</v>
      </c>
      <c r="X19" s="379" t="s">
        <v>572</v>
      </c>
      <c r="Y19" s="379" t="s">
        <v>643</v>
      </c>
      <c r="Z19" s="243" t="s">
        <v>328</v>
      </c>
    </row>
    <row r="20" spans="1:28" ht="18.75" customHeight="1">
      <c r="B20" s="570"/>
      <c r="C20" s="637">
        <v>541</v>
      </c>
      <c r="D20" s="638"/>
      <c r="E20" s="638"/>
      <c r="F20" s="638"/>
      <c r="G20" s="638"/>
      <c r="H20" s="639"/>
      <c r="I20" s="18">
        <v>1.61</v>
      </c>
      <c r="J20" s="18">
        <v>1.67</v>
      </c>
      <c r="K20" s="16">
        <f>(FIXED(1/J20,3))*100</f>
        <v>59.9</v>
      </c>
      <c r="L20" s="103">
        <v>60</v>
      </c>
      <c r="P20" s="391"/>
      <c r="Q20" s="637">
        <v>541</v>
      </c>
      <c r="R20" s="638"/>
      <c r="S20" s="638"/>
      <c r="T20" s="638"/>
      <c r="U20" s="638"/>
      <c r="V20" s="639"/>
      <c r="W20" s="18">
        <v>1.61</v>
      </c>
      <c r="X20" s="18">
        <v>1.67</v>
      </c>
      <c r="Y20" s="16">
        <f>(FIXED(1/X20,3))*100</f>
        <v>59.9</v>
      </c>
      <c r="Z20" s="103">
        <v>60</v>
      </c>
    </row>
    <row r="21" spans="1:28" ht="21.75" customHeight="1">
      <c r="E21" s="563" t="s">
        <v>78</v>
      </c>
      <c r="F21" s="563" t="s">
        <v>79</v>
      </c>
      <c r="S21" s="375" t="s">
        <v>78</v>
      </c>
      <c r="T21" s="375" t="s">
        <v>79</v>
      </c>
    </row>
    <row r="22" spans="1:28" ht="20.100000000000001" customHeight="1">
      <c r="A22" s="562" t="s">
        <v>80</v>
      </c>
      <c r="B22" s="562" t="s">
        <v>81</v>
      </c>
      <c r="C22" s="562" t="s">
        <v>82</v>
      </c>
      <c r="D22" s="562" t="s">
        <v>83</v>
      </c>
      <c r="E22" s="626" t="s">
        <v>84</v>
      </c>
      <c r="F22" s="627"/>
      <c r="G22" s="562" t="s">
        <v>85</v>
      </c>
      <c r="H22" s="562" t="s">
        <v>86</v>
      </c>
      <c r="I22" s="562" t="s">
        <v>87</v>
      </c>
      <c r="J22" s="562" t="s">
        <v>88</v>
      </c>
      <c r="K22" s="562" t="s">
        <v>318</v>
      </c>
      <c r="L22" s="562" t="s">
        <v>319</v>
      </c>
      <c r="M22" s="562" t="s">
        <v>645</v>
      </c>
      <c r="O22" s="379" t="s">
        <v>80</v>
      </c>
      <c r="P22" s="379" t="s">
        <v>81</v>
      </c>
      <c r="Q22" s="379" t="s">
        <v>82</v>
      </c>
      <c r="R22" s="379" t="s">
        <v>83</v>
      </c>
      <c r="S22" s="626" t="s">
        <v>84</v>
      </c>
      <c r="T22" s="627"/>
      <c r="U22" s="379" t="s">
        <v>85</v>
      </c>
      <c r="V22" s="379" t="s">
        <v>86</v>
      </c>
      <c r="W22" s="379" t="s">
        <v>87</v>
      </c>
      <c r="X22" s="379" t="s">
        <v>88</v>
      </c>
      <c r="Y22" s="379" t="s">
        <v>318</v>
      </c>
      <c r="Z22" s="379" t="s">
        <v>319</v>
      </c>
      <c r="AA22" s="379" t="s">
        <v>645</v>
      </c>
    </row>
    <row r="23" spans="1:28" ht="20.100000000000001" customHeight="1">
      <c r="A23" s="606" t="s">
        <v>1028</v>
      </c>
      <c r="B23" s="607">
        <v>198</v>
      </c>
      <c r="C23" s="607">
        <v>43</v>
      </c>
      <c r="D23" s="607">
        <v>35</v>
      </c>
      <c r="E23" s="607">
        <v>8</v>
      </c>
      <c r="F23" s="607">
        <v>20</v>
      </c>
      <c r="G23" s="607">
        <v>58</v>
      </c>
      <c r="H23" s="607">
        <v>20</v>
      </c>
      <c r="I23" s="609">
        <f t="shared" ref="I23" si="4">SUM(C23:F23)</f>
        <v>106</v>
      </c>
      <c r="J23" s="609">
        <f t="shared" ref="J23" si="5">SUM(C23:H23)</f>
        <v>184</v>
      </c>
      <c r="K23" s="609">
        <f>SUM(J23*1.4+B23)</f>
        <v>455.59999999999997</v>
      </c>
      <c r="L23" s="609">
        <f>NORMSDIST((C$20-K23)/L$20)*100</f>
        <v>92.268022581532023</v>
      </c>
      <c r="M23" s="606" t="s">
        <v>345</v>
      </c>
      <c r="N23" s="19"/>
      <c r="O23" s="568"/>
      <c r="P23" s="241"/>
      <c r="Q23" s="241"/>
      <c r="R23" s="241"/>
      <c r="S23" s="241"/>
      <c r="T23" s="241"/>
      <c r="U23" s="241"/>
      <c r="V23" s="241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NORMSDIST((Q$20-Y23)/Z$20)*100</f>
        <v>100</v>
      </c>
      <c r="AA23" s="568" t="s">
        <v>345</v>
      </c>
      <c r="AB23" s="23" t="s">
        <v>111</v>
      </c>
    </row>
    <row r="24" spans="1:28" ht="20.100000000000001" customHeight="1">
      <c r="A24" s="568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4">
        <f>NORMSDIST((C$20-K24)/L$20)*100</f>
        <v>100</v>
      </c>
      <c r="M24" s="568"/>
      <c r="N24" s="19"/>
      <c r="O24" s="243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NORMSDIST((Q$20-Y24)/Z$20)*100</f>
        <v>100</v>
      </c>
      <c r="AA24" s="243"/>
    </row>
    <row r="25" spans="1:28" ht="20.100000000000001" customHeight="1">
      <c r="A25" s="13"/>
      <c r="B25" s="227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4">
        <f>NORMSDIST((C$20-K25)/L$20)*100</f>
        <v>100</v>
      </c>
      <c r="M25" s="13"/>
      <c r="N25" s="19"/>
      <c r="O25" s="13"/>
      <c r="P25" s="227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28">
        <f>NORMSDIST((Q$20-Y25)/Z$20)*100</f>
        <v>100</v>
      </c>
      <c r="AA25" s="13"/>
    </row>
    <row r="26" spans="1:28" ht="20.100000000000001" customHeight="1">
      <c r="A26" s="13"/>
      <c r="B26" s="227"/>
      <c r="C26" s="494"/>
      <c r="D26" s="494"/>
      <c r="E26" s="494"/>
      <c r="F26" s="494"/>
      <c r="G26" s="494"/>
      <c r="H26" s="494"/>
      <c r="I26" s="494">
        <f>SUM(C26:F26)</f>
        <v>0</v>
      </c>
      <c r="J26" s="494">
        <f>SUM(C26:H26)</f>
        <v>0</v>
      </c>
      <c r="K26" s="494">
        <f>SUM(J26*1.4+B26)</f>
        <v>0</v>
      </c>
      <c r="L26" s="494">
        <f>NORMSDIST((C$20-K26)/L$20)*100</f>
        <v>100</v>
      </c>
      <c r="M26" s="13"/>
      <c r="N26" s="19"/>
      <c r="O26" s="13"/>
      <c r="P26" s="227"/>
      <c r="Q26" s="228"/>
      <c r="R26" s="228"/>
      <c r="S26" s="228"/>
      <c r="T26" s="228"/>
      <c r="U26" s="228"/>
      <c r="V26" s="228"/>
      <c r="W26" s="228">
        <f>SUM(Q26:T26)</f>
        <v>0</v>
      </c>
      <c r="X26" s="228">
        <f>SUM(Q26:V26)</f>
        <v>0</v>
      </c>
      <c r="Y26" s="228">
        <f>SUM(X26*1.4+P26)</f>
        <v>0</v>
      </c>
      <c r="Z26" s="228">
        <f>NORMSDIST((Q$20-Y26)/Z$20)*100</f>
        <v>100</v>
      </c>
      <c r="AA26" s="13"/>
    </row>
    <row r="27" spans="1:28" ht="20.100000000000001" customHeight="1">
      <c r="A27" s="94" t="s">
        <v>772</v>
      </c>
      <c r="B27" s="45">
        <v>180</v>
      </c>
      <c r="C27" s="45">
        <v>52</v>
      </c>
      <c r="D27" s="45">
        <v>35</v>
      </c>
      <c r="E27" s="45">
        <v>12</v>
      </c>
      <c r="F27" s="45">
        <v>24</v>
      </c>
      <c r="G27" s="45">
        <v>50</v>
      </c>
      <c r="H27" s="45">
        <v>41</v>
      </c>
      <c r="I27" s="95">
        <f>SUM(C27:F27)</f>
        <v>123</v>
      </c>
      <c r="J27" s="95">
        <f>SUM(C27:H27)</f>
        <v>214</v>
      </c>
      <c r="K27" s="95">
        <f>SUM(J27*1.4+B27)</f>
        <v>479.59999999999997</v>
      </c>
      <c r="L27" s="95">
        <f>NORMSDIST((C$20-K27)/L$20)*100</f>
        <v>84.692486578117482</v>
      </c>
      <c r="M27" s="94" t="s">
        <v>345</v>
      </c>
      <c r="N27" s="19"/>
      <c r="O27" s="13"/>
      <c r="P27" s="227"/>
      <c r="Q27" s="228"/>
      <c r="R27" s="228"/>
      <c r="S27" s="228"/>
      <c r="T27" s="228"/>
      <c r="U27" s="228"/>
      <c r="V27" s="228"/>
      <c r="W27" s="228">
        <f>SUM(Q27:T27)</f>
        <v>0</v>
      </c>
      <c r="X27" s="228">
        <f>SUM(Q27:V27)</f>
        <v>0</v>
      </c>
      <c r="Y27" s="228">
        <f>SUM(X27*1.4+P27)</f>
        <v>0</v>
      </c>
      <c r="Z27" s="228">
        <f>NORMSDIST((Q$20-Y27)/Z$20)*100</f>
        <v>100</v>
      </c>
      <c r="AA27" s="13"/>
    </row>
    <row r="28" spans="1:28" ht="20.100000000000001" customHeight="1">
      <c r="B28" s="391"/>
      <c r="L28" s="391"/>
      <c r="P28" s="391"/>
      <c r="Z28" s="391"/>
    </row>
    <row r="29" spans="1:28" ht="20.100000000000001" customHeight="1">
      <c r="B29" s="391"/>
      <c r="L29" s="391"/>
      <c r="P29" s="391"/>
      <c r="Z29" s="391"/>
    </row>
    <row r="34" spans="13:27">
      <c r="M34" s="7"/>
      <c r="AA34" s="7"/>
    </row>
    <row r="35" spans="13:27">
      <c r="M35" s="7"/>
      <c r="AA35" s="7"/>
    </row>
    <row r="44" spans="13:27">
      <c r="M44" s="7"/>
      <c r="AA44" s="7"/>
    </row>
  </sheetData>
  <mergeCells count="14">
    <mergeCell ref="A1:M1"/>
    <mergeCell ref="O1:AA1"/>
    <mergeCell ref="C5:H5"/>
    <mergeCell ref="Q5:V5"/>
    <mergeCell ref="C6:H6"/>
    <mergeCell ref="Q6:V6"/>
    <mergeCell ref="E22:F22"/>
    <mergeCell ref="S22:T22"/>
    <mergeCell ref="E8:F8"/>
    <mergeCell ref="S8:T8"/>
    <mergeCell ref="C19:H19"/>
    <mergeCell ref="Q19:V19"/>
    <mergeCell ref="C20:H20"/>
    <mergeCell ref="Q20:V20"/>
  </mergeCells>
  <phoneticPr fontId="9"/>
  <pageMargins left="0.7" right="0.7" top="0.75" bottom="0.75" header="0.3" footer="0.3"/>
  <ignoredErrors>
    <ignoredError sqref="W23:X23" formulaRange="1"/>
  </ignoredErrors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A38"/>
  <sheetViews>
    <sheetView topLeftCell="A10" workbookViewId="0">
      <selection activeCell="A19" sqref="A19:AA1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731</v>
      </c>
      <c r="C3" s="11" t="s">
        <v>595</v>
      </c>
      <c r="J3" s="20" t="s">
        <v>591</v>
      </c>
      <c r="K3" s="20" t="s">
        <v>592</v>
      </c>
      <c r="O3" s="380" t="s">
        <v>731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24"/>
      <c r="K4" s="24"/>
      <c r="P4" s="391"/>
      <c r="X4" s="24"/>
      <c r="Y4" s="24"/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/>
      <c r="D6" s="638"/>
      <c r="E6" s="638"/>
      <c r="F6" s="638"/>
      <c r="G6" s="638"/>
      <c r="H6" s="639"/>
      <c r="I6" s="172"/>
      <c r="J6" s="172"/>
      <c r="K6" s="250" t="e">
        <f>(FIXED(1/J6,3))*100</f>
        <v>#DIV/0!</v>
      </c>
      <c r="L6" s="494">
        <v>50</v>
      </c>
      <c r="P6" s="391"/>
      <c r="Q6" s="637"/>
      <c r="R6" s="638"/>
      <c r="S6" s="638"/>
      <c r="T6" s="638"/>
      <c r="U6" s="638"/>
      <c r="V6" s="639"/>
      <c r="W6" s="172"/>
      <c r="X6" s="172"/>
      <c r="Y6" s="250" t="e">
        <f>(FIXED(1/X6,3))*100</f>
        <v>#DIV/0!</v>
      </c>
      <c r="Z6" s="228">
        <v>50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568"/>
      <c r="B9" s="494"/>
      <c r="C9" s="494"/>
      <c r="D9" s="496"/>
      <c r="E9" s="496"/>
      <c r="F9" s="496"/>
      <c r="G9" s="496"/>
      <c r="H9" s="496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50</v>
      </c>
      <c r="M9" s="568"/>
      <c r="N9" s="19"/>
      <c r="O9" s="243"/>
      <c r="P9" s="228"/>
      <c r="Q9" s="228"/>
      <c r="R9" s="230"/>
      <c r="S9" s="230"/>
      <c r="T9" s="230"/>
      <c r="U9" s="230"/>
      <c r="V9" s="230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50</v>
      </c>
      <c r="AA9" s="243"/>
    </row>
    <row r="10" spans="1:27" ht="20.100000000000001" customHeight="1">
      <c r="A10" s="568"/>
      <c r="B10" s="494"/>
      <c r="C10" s="494"/>
      <c r="D10" s="496"/>
      <c r="E10" s="496"/>
      <c r="F10" s="496"/>
      <c r="G10" s="496"/>
      <c r="H10" s="496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50</v>
      </c>
      <c r="M10" s="568" t="s">
        <v>338</v>
      </c>
      <c r="N10" s="19"/>
      <c r="O10" s="243"/>
      <c r="P10" s="228"/>
      <c r="Q10" s="228"/>
      <c r="R10" s="230"/>
      <c r="S10" s="230"/>
      <c r="T10" s="230"/>
      <c r="U10" s="230"/>
      <c r="V10" s="230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50</v>
      </c>
      <c r="AA10" s="243" t="s">
        <v>338</v>
      </c>
    </row>
    <row r="11" spans="1:27" ht="20.100000000000001" customHeight="1">
      <c r="A11" s="568"/>
      <c r="B11" s="494"/>
      <c r="C11" s="494"/>
      <c r="D11" s="496"/>
      <c r="E11" s="496"/>
      <c r="F11" s="496"/>
      <c r="G11" s="496"/>
      <c r="H11" s="496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50</v>
      </c>
      <c r="M11" s="568" t="s">
        <v>338</v>
      </c>
      <c r="N11" s="19"/>
      <c r="O11" s="243"/>
      <c r="P11" s="228"/>
      <c r="Q11" s="228"/>
      <c r="R11" s="230"/>
      <c r="S11" s="230"/>
      <c r="T11" s="230"/>
      <c r="U11" s="230"/>
      <c r="V11" s="230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50</v>
      </c>
      <c r="AA11" s="243" t="s">
        <v>338</v>
      </c>
    </row>
    <row r="12" spans="1:27" ht="20.100000000000001" customHeight="1">
      <c r="L12" s="561"/>
      <c r="Z12" s="380"/>
    </row>
    <row r="13" spans="1:27" ht="18.75" customHeight="1">
      <c r="A13" s="561" t="s">
        <v>732</v>
      </c>
      <c r="C13" s="11" t="s">
        <v>595</v>
      </c>
      <c r="J13" s="20" t="s">
        <v>591</v>
      </c>
      <c r="K13" s="20" t="s">
        <v>592</v>
      </c>
      <c r="O13" s="380" t="s">
        <v>732</v>
      </c>
      <c r="Q13" s="11" t="s">
        <v>595</v>
      </c>
      <c r="X13" s="20" t="s">
        <v>591</v>
      </c>
      <c r="Y13" s="20" t="s">
        <v>592</v>
      </c>
    </row>
    <row r="14" spans="1:27" ht="18.75" customHeight="1">
      <c r="B14" s="570"/>
      <c r="J14" s="85">
        <v>795</v>
      </c>
      <c r="K14" s="85">
        <v>780</v>
      </c>
      <c r="P14" s="391"/>
      <c r="X14" s="85">
        <v>795</v>
      </c>
      <c r="Y14" s="85">
        <v>780</v>
      </c>
    </row>
    <row r="15" spans="1:27" ht="18.75" customHeight="1">
      <c r="B15" s="570"/>
      <c r="C15" s="666" t="s">
        <v>644</v>
      </c>
      <c r="D15" s="667"/>
      <c r="E15" s="667"/>
      <c r="F15" s="667"/>
      <c r="G15" s="667"/>
      <c r="H15" s="668"/>
      <c r="I15" s="562" t="s">
        <v>571</v>
      </c>
      <c r="J15" s="562" t="s">
        <v>572</v>
      </c>
      <c r="K15" s="562" t="s">
        <v>643</v>
      </c>
      <c r="L15" s="568" t="s">
        <v>328</v>
      </c>
      <c r="P15" s="391"/>
      <c r="Q15" s="666" t="s">
        <v>644</v>
      </c>
      <c r="R15" s="667"/>
      <c r="S15" s="667"/>
      <c r="T15" s="667"/>
      <c r="U15" s="667"/>
      <c r="V15" s="668"/>
      <c r="W15" s="379" t="s">
        <v>571</v>
      </c>
      <c r="X15" s="379" t="s">
        <v>572</v>
      </c>
      <c r="Y15" s="379" t="s">
        <v>643</v>
      </c>
      <c r="Z15" s="243" t="s">
        <v>328</v>
      </c>
    </row>
    <row r="16" spans="1:27" ht="18.75" customHeight="1">
      <c r="B16" s="570"/>
      <c r="C16" s="643">
        <v>787</v>
      </c>
      <c r="D16" s="644"/>
      <c r="E16" s="644"/>
      <c r="F16" s="644"/>
      <c r="G16" s="644"/>
      <c r="H16" s="645"/>
      <c r="I16" s="18">
        <v>1.55</v>
      </c>
      <c r="J16" s="18">
        <v>1.48</v>
      </c>
      <c r="K16" s="16">
        <f>(FIXED(1/J16,3))*100</f>
        <v>67.600000000000009</v>
      </c>
      <c r="L16" s="494">
        <v>50</v>
      </c>
      <c r="P16" s="391"/>
      <c r="Q16" s="643">
        <v>787</v>
      </c>
      <c r="R16" s="644"/>
      <c r="S16" s="644"/>
      <c r="T16" s="644"/>
      <c r="U16" s="644"/>
      <c r="V16" s="645"/>
      <c r="W16" s="18">
        <v>1.55</v>
      </c>
      <c r="X16" s="18">
        <v>1.48</v>
      </c>
      <c r="Y16" s="16">
        <f>(FIXED(1/X16,3))*100</f>
        <v>67.600000000000009</v>
      </c>
      <c r="Z16" s="228">
        <v>50</v>
      </c>
    </row>
    <row r="17" spans="1:27" ht="21.75" customHeight="1">
      <c r="E17" s="563" t="s">
        <v>78</v>
      </c>
      <c r="F17" s="563" t="s">
        <v>79</v>
      </c>
      <c r="S17" s="375" t="s">
        <v>78</v>
      </c>
      <c r="T17" s="375" t="s">
        <v>79</v>
      </c>
    </row>
    <row r="18" spans="1:27" ht="20.100000000000001" customHeight="1">
      <c r="A18" s="562" t="s">
        <v>80</v>
      </c>
      <c r="B18" s="562" t="s">
        <v>81</v>
      </c>
      <c r="C18" s="562" t="s">
        <v>82</v>
      </c>
      <c r="D18" s="562" t="s">
        <v>83</v>
      </c>
      <c r="E18" s="626" t="s">
        <v>84</v>
      </c>
      <c r="F18" s="627"/>
      <c r="G18" s="562" t="s">
        <v>85</v>
      </c>
      <c r="H18" s="562" t="s">
        <v>86</v>
      </c>
      <c r="I18" s="562" t="s">
        <v>87</v>
      </c>
      <c r="J18" s="562" t="s">
        <v>88</v>
      </c>
      <c r="K18" s="562" t="s">
        <v>318</v>
      </c>
      <c r="L18" s="562" t="s">
        <v>319</v>
      </c>
      <c r="M18" s="562" t="s">
        <v>645</v>
      </c>
      <c r="O18" s="379" t="s">
        <v>80</v>
      </c>
      <c r="P18" s="379" t="s">
        <v>81</v>
      </c>
      <c r="Q18" s="379" t="s">
        <v>82</v>
      </c>
      <c r="R18" s="379" t="s">
        <v>83</v>
      </c>
      <c r="S18" s="626" t="s">
        <v>84</v>
      </c>
      <c r="T18" s="627"/>
      <c r="U18" s="379" t="s">
        <v>85</v>
      </c>
      <c r="V18" s="379" t="s">
        <v>86</v>
      </c>
      <c r="W18" s="379" t="s">
        <v>87</v>
      </c>
      <c r="X18" s="379" t="s">
        <v>88</v>
      </c>
      <c r="Y18" s="379" t="s">
        <v>318</v>
      </c>
      <c r="Z18" s="379" t="s">
        <v>319</v>
      </c>
      <c r="AA18" s="379" t="s">
        <v>645</v>
      </c>
    </row>
    <row r="19" spans="1:27" ht="20.100000000000001" customHeight="1">
      <c r="A19" s="255"/>
      <c r="B19" s="258"/>
      <c r="C19" s="259"/>
      <c r="D19" s="259"/>
      <c r="E19" s="259"/>
      <c r="F19" s="259"/>
      <c r="G19" s="259"/>
      <c r="H19" s="259"/>
      <c r="I19" s="494">
        <f>SUM(C19:F19)</f>
        <v>0</v>
      </c>
      <c r="J19" s="494">
        <f>SUM(C19:H19)</f>
        <v>0</v>
      </c>
      <c r="K19" s="494">
        <f>SUM(J19*1.4+B19)</f>
        <v>0</v>
      </c>
      <c r="L19" s="494">
        <f>NORMSDIST((C$16-K19)/L$16)*100</f>
        <v>100</v>
      </c>
      <c r="M19" s="568" t="s">
        <v>338</v>
      </c>
      <c r="N19" s="19"/>
      <c r="O19" s="255"/>
      <c r="P19" s="258"/>
      <c r="Q19" s="259"/>
      <c r="R19" s="259"/>
      <c r="S19" s="259"/>
      <c r="T19" s="259"/>
      <c r="U19" s="259"/>
      <c r="V19" s="259"/>
      <c r="W19" s="494">
        <f>SUM(Q19:T19)</f>
        <v>0</v>
      </c>
      <c r="X19" s="494">
        <f>SUM(Q19:V19)</f>
        <v>0</v>
      </c>
      <c r="Y19" s="494">
        <f>SUM(X19*1.4+P19)</f>
        <v>0</v>
      </c>
      <c r="Z19" s="494">
        <f>NORMSDIST((Q$16-Y19)/Z$16)*100</f>
        <v>100</v>
      </c>
      <c r="AA19" s="568" t="s">
        <v>338</v>
      </c>
    </row>
    <row r="20" spans="1:27" ht="20.100000000000001" customHeight="1">
      <c r="A20" s="562"/>
      <c r="B20" s="103"/>
      <c r="C20" s="103"/>
      <c r="D20" s="103"/>
      <c r="E20" s="103"/>
      <c r="F20" s="103"/>
      <c r="G20" s="103"/>
      <c r="H20" s="103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NORMSDIST((C$16-K20)/L$16)*100</f>
        <v>100</v>
      </c>
      <c r="M20" s="562"/>
      <c r="O20" s="379"/>
      <c r="P20" s="103"/>
      <c r="Q20" s="103"/>
      <c r="R20" s="103"/>
      <c r="S20" s="103"/>
      <c r="T20" s="103"/>
      <c r="U20" s="103"/>
      <c r="V20" s="103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NORMSDIST((Q$16-Y20)/Z$16)*100</f>
        <v>100</v>
      </c>
      <c r="AA20" s="379"/>
    </row>
    <row r="21" spans="1:27" ht="20.100000000000001" customHeight="1">
      <c r="A21" s="345" t="s">
        <v>192</v>
      </c>
      <c r="B21" s="352">
        <v>230</v>
      </c>
      <c r="C21" s="348">
        <v>92</v>
      </c>
      <c r="D21" s="348">
        <v>79</v>
      </c>
      <c r="E21" s="348">
        <v>16</v>
      </c>
      <c r="F21" s="348">
        <v>62</v>
      </c>
      <c r="G21" s="348">
        <v>75</v>
      </c>
      <c r="H21" s="348">
        <v>68</v>
      </c>
      <c r="I21" s="95">
        <f>SUM(C21:F21)</f>
        <v>249</v>
      </c>
      <c r="J21" s="95">
        <f>SUM(C21:H21)</f>
        <v>392</v>
      </c>
      <c r="K21" s="95">
        <f>SUM(J21*1.4+B21)</f>
        <v>778.8</v>
      </c>
      <c r="L21" s="95">
        <f>NORMSDIST((C$16-K21)/L$16)*100</f>
        <v>56.513442809450332</v>
      </c>
      <c r="M21" s="94" t="s">
        <v>338</v>
      </c>
      <c r="O21" s="2"/>
      <c r="P21" s="1"/>
      <c r="Q21" s="103"/>
      <c r="R21" s="103"/>
      <c r="S21" s="103"/>
      <c r="T21" s="103"/>
      <c r="U21" s="103"/>
      <c r="V21" s="103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NORMSDIST((Q$16-Y21)/Z$16)*100</f>
        <v>100</v>
      </c>
      <c r="AA21" s="2"/>
    </row>
    <row r="22" spans="1:27" ht="20.100000000000001" customHeight="1">
      <c r="B22" s="391"/>
      <c r="L22" s="391"/>
      <c r="P22" s="391"/>
      <c r="Z22" s="391"/>
    </row>
    <row r="23" spans="1:27" ht="20.100000000000001" customHeight="1">
      <c r="B23" s="391"/>
      <c r="L23" s="391"/>
      <c r="P23" s="391"/>
      <c r="Z23" s="391"/>
    </row>
    <row r="28" spans="1:27">
      <c r="M28" s="7"/>
      <c r="AA28" s="7"/>
    </row>
    <row r="29" spans="1:27">
      <c r="M29" s="7"/>
      <c r="AA29" s="7"/>
    </row>
    <row r="38" spans="13:27">
      <c r="M38" s="7"/>
      <c r="AA38" s="7"/>
    </row>
  </sheetData>
  <mergeCells count="14">
    <mergeCell ref="A1:M1"/>
    <mergeCell ref="O1:AA1"/>
    <mergeCell ref="C5:H5"/>
    <mergeCell ref="Q5:V5"/>
    <mergeCell ref="C6:H6"/>
    <mergeCell ref="Q6:V6"/>
    <mergeCell ref="E18:F18"/>
    <mergeCell ref="S18:T18"/>
    <mergeCell ref="E8:F8"/>
    <mergeCell ref="S8:T8"/>
    <mergeCell ref="C15:H15"/>
    <mergeCell ref="Q15:V15"/>
    <mergeCell ref="C16:H16"/>
    <mergeCell ref="Q16:V16"/>
  </mergeCells>
  <phoneticPr fontId="9"/>
  <pageMargins left="0.7" right="0.7" top="0.75" bottom="0.75" header="0.3" footer="0.3"/>
  <ignoredErrors>
    <ignoredError sqref="W19:X19" formulaRange="1"/>
  </ignoredErrors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33">
    <tabColor theme="5" tint="0.39997558519241921"/>
  </sheetPr>
  <dimension ref="A1:AB78"/>
  <sheetViews>
    <sheetView topLeftCell="A35" zoomScaleNormal="100" workbookViewId="0">
      <selection activeCell="R59" sqref="R5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70" t="s">
        <v>733</v>
      </c>
      <c r="C3" s="11" t="s">
        <v>595</v>
      </c>
      <c r="J3" s="20" t="s">
        <v>591</v>
      </c>
      <c r="K3" s="20" t="s">
        <v>592</v>
      </c>
      <c r="O3" s="391" t="s">
        <v>733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70"/>
      <c r="J4" s="130">
        <v>740</v>
      </c>
      <c r="K4" s="130">
        <v>710</v>
      </c>
      <c r="P4" s="391"/>
      <c r="X4" s="130">
        <v>740</v>
      </c>
      <c r="Y4" s="130">
        <v>710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726</v>
      </c>
      <c r="D6" s="638"/>
      <c r="E6" s="638"/>
      <c r="F6" s="638"/>
      <c r="G6" s="638"/>
      <c r="H6" s="639"/>
      <c r="I6" s="18">
        <v>1.67</v>
      </c>
      <c r="J6" s="18">
        <v>1.41</v>
      </c>
      <c r="K6" s="16">
        <f>(FIXED(1/J6,3))*100</f>
        <v>70.899999999999991</v>
      </c>
      <c r="L6" s="103">
        <v>50</v>
      </c>
      <c r="P6" s="391"/>
      <c r="Q6" s="637">
        <v>726</v>
      </c>
      <c r="R6" s="638"/>
      <c r="S6" s="638"/>
      <c r="T6" s="638"/>
      <c r="U6" s="638"/>
      <c r="V6" s="639"/>
      <c r="W6" s="18">
        <v>1.67</v>
      </c>
      <c r="X6" s="18">
        <v>1.41</v>
      </c>
      <c r="Y6" s="16">
        <f>(FIXED(1/X6,3))*100</f>
        <v>70.899999999999991</v>
      </c>
      <c r="Z6" s="103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970</v>
      </c>
      <c r="B9" s="422">
        <v>226</v>
      </c>
      <c r="C9" s="420">
        <v>82</v>
      </c>
      <c r="D9" s="420">
        <v>46</v>
      </c>
      <c r="E9" s="420">
        <v>16</v>
      </c>
      <c r="F9" s="420">
        <v>62</v>
      </c>
      <c r="G9" s="420">
        <v>60</v>
      </c>
      <c r="H9" s="420">
        <v>74</v>
      </c>
      <c r="I9" s="416">
        <f t="shared" ref="I9" si="0">SUM(C9:F9)</f>
        <v>206</v>
      </c>
      <c r="J9" s="416">
        <f t="shared" ref="J9:J16" si="1">SUM(C9:H9)</f>
        <v>340</v>
      </c>
      <c r="K9" s="416">
        <f t="shared" ref="K9:K22" si="2">SUM(J9*1.4+B9)</f>
        <v>702</v>
      </c>
      <c r="L9" s="416">
        <f t="shared" ref="L9:L29" si="3">NORMSDIST((C$6-K9)/L$6)*100</f>
        <v>68.438630348377743</v>
      </c>
      <c r="M9" s="414" t="s">
        <v>349</v>
      </c>
      <c r="N9" s="19"/>
      <c r="O9" s="52"/>
      <c r="P9" s="494"/>
      <c r="Q9" s="494"/>
      <c r="R9" s="494"/>
      <c r="S9" s="494"/>
      <c r="T9" s="494"/>
      <c r="U9" s="494"/>
      <c r="V9" s="264"/>
      <c r="W9" s="494">
        <f t="shared" ref="W9:W17" si="4">SUM(Q9:T9)</f>
        <v>0</v>
      </c>
      <c r="X9" s="494">
        <f t="shared" ref="X9:X17" si="5">SUM(Q9:V9)</f>
        <v>0</v>
      </c>
      <c r="Y9" s="494">
        <f t="shared" ref="Y9:Y14" si="6">SUM(X9*1.4+P9)</f>
        <v>0</v>
      </c>
      <c r="Z9" s="494">
        <f t="shared" ref="Z9:Z14" si="7">NORMSDIST((Q$6-Y9)/Z$6)*100</f>
        <v>100</v>
      </c>
      <c r="AA9" s="568" t="s">
        <v>338</v>
      </c>
      <c r="AB9" s="272"/>
    </row>
    <row r="10" spans="1:28" ht="20.100000000000001" customHeight="1">
      <c r="A10" s="52" t="s">
        <v>1052</v>
      </c>
      <c r="B10" s="494">
        <v>193</v>
      </c>
      <c r="C10" s="494"/>
      <c r="D10" s="494"/>
      <c r="E10" s="494"/>
      <c r="F10" s="494"/>
      <c r="G10" s="494"/>
      <c r="H10" s="264"/>
      <c r="I10" s="494">
        <f t="shared" ref="I10:I16" si="8">SUM(C10:F10)</f>
        <v>0</v>
      </c>
      <c r="J10" s="494">
        <f t="shared" si="1"/>
        <v>0</v>
      </c>
      <c r="K10" s="494">
        <f t="shared" si="2"/>
        <v>193</v>
      </c>
      <c r="L10" s="494">
        <f t="shared" si="3"/>
        <v>100</v>
      </c>
      <c r="M10" s="568" t="s">
        <v>345</v>
      </c>
      <c r="N10" s="19"/>
      <c r="O10" s="52"/>
      <c r="P10" s="494"/>
      <c r="Q10" s="494"/>
      <c r="R10" s="494"/>
      <c r="S10" s="494"/>
      <c r="T10" s="494"/>
      <c r="U10" s="494"/>
      <c r="V10" s="264"/>
      <c r="W10" s="494">
        <f t="shared" si="4"/>
        <v>0</v>
      </c>
      <c r="X10" s="494">
        <f t="shared" si="5"/>
        <v>0</v>
      </c>
      <c r="Y10" s="494">
        <f t="shared" si="6"/>
        <v>0</v>
      </c>
      <c r="Z10" s="494">
        <f t="shared" si="7"/>
        <v>100</v>
      </c>
      <c r="AA10" s="568" t="s">
        <v>345</v>
      </c>
      <c r="AB10" s="435" t="s">
        <v>656</v>
      </c>
    </row>
    <row r="11" spans="1:28" ht="20.100000000000001" customHeight="1">
      <c r="A11" s="52" t="s">
        <v>899</v>
      </c>
      <c r="B11" s="494">
        <v>207</v>
      </c>
      <c r="C11" s="494">
        <v>70</v>
      </c>
      <c r="D11" s="494">
        <v>72</v>
      </c>
      <c r="E11" s="494">
        <v>16</v>
      </c>
      <c r="F11" s="494">
        <v>44</v>
      </c>
      <c r="G11" s="494">
        <v>84</v>
      </c>
      <c r="H11" s="264">
        <v>52</v>
      </c>
      <c r="I11" s="494">
        <f t="shared" si="8"/>
        <v>202</v>
      </c>
      <c r="J11" s="494">
        <f t="shared" si="1"/>
        <v>338</v>
      </c>
      <c r="K11" s="494">
        <f t="shared" si="2"/>
        <v>680.2</v>
      </c>
      <c r="L11" s="494">
        <f t="shared" si="3"/>
        <v>82.016655254706905</v>
      </c>
      <c r="M11" s="621" t="s">
        <v>345</v>
      </c>
      <c r="N11" s="19"/>
      <c r="O11" s="52"/>
      <c r="P11" s="494"/>
      <c r="Q11" s="494"/>
      <c r="R11" s="494"/>
      <c r="S11" s="494"/>
      <c r="T11" s="494"/>
      <c r="U11" s="494"/>
      <c r="V11" s="264"/>
      <c r="W11" s="494">
        <f t="shared" si="4"/>
        <v>0</v>
      </c>
      <c r="X11" s="494">
        <f t="shared" si="5"/>
        <v>0</v>
      </c>
      <c r="Y11" s="494">
        <f t="shared" si="6"/>
        <v>0</v>
      </c>
      <c r="Z11" s="494">
        <f t="shared" si="7"/>
        <v>100</v>
      </c>
      <c r="AA11" s="568" t="s">
        <v>338</v>
      </c>
      <c r="AB11" s="109"/>
    </row>
    <row r="12" spans="1:28" ht="20.100000000000001" customHeight="1">
      <c r="A12" s="52" t="s">
        <v>901</v>
      </c>
      <c r="B12" s="494">
        <v>203</v>
      </c>
      <c r="C12" s="494">
        <v>71</v>
      </c>
      <c r="D12" s="494">
        <v>48</v>
      </c>
      <c r="E12" s="494">
        <v>16</v>
      </c>
      <c r="F12" s="494">
        <v>32</v>
      </c>
      <c r="G12" s="494">
        <v>77</v>
      </c>
      <c r="H12" s="264">
        <v>60</v>
      </c>
      <c r="I12" s="494">
        <f t="shared" si="8"/>
        <v>167</v>
      </c>
      <c r="J12" s="494">
        <f t="shared" si="1"/>
        <v>304</v>
      </c>
      <c r="K12" s="494">
        <f t="shared" si="2"/>
        <v>628.59999999999991</v>
      </c>
      <c r="L12" s="494">
        <f t="shared" si="3"/>
        <v>97.429251842412242</v>
      </c>
      <c r="M12" s="621" t="s">
        <v>345</v>
      </c>
      <c r="N12" s="19"/>
      <c r="O12" s="52"/>
      <c r="P12" s="494"/>
      <c r="Q12" s="494"/>
      <c r="R12" s="494"/>
      <c r="S12" s="494"/>
      <c r="T12" s="494"/>
      <c r="U12" s="494"/>
      <c r="V12" s="264"/>
      <c r="W12" s="494">
        <f t="shared" si="4"/>
        <v>0</v>
      </c>
      <c r="X12" s="494">
        <f t="shared" si="5"/>
        <v>0</v>
      </c>
      <c r="Y12" s="494">
        <f t="shared" si="6"/>
        <v>0</v>
      </c>
      <c r="Z12" s="494">
        <f t="shared" si="7"/>
        <v>100</v>
      </c>
      <c r="AA12" s="568" t="s">
        <v>338</v>
      </c>
    </row>
    <row r="13" spans="1:28" ht="20.100000000000001" customHeight="1">
      <c r="A13" s="52" t="s">
        <v>1059</v>
      </c>
      <c r="B13" s="494">
        <v>189</v>
      </c>
      <c r="C13" s="494"/>
      <c r="D13" s="494"/>
      <c r="E13" s="494"/>
      <c r="F13" s="494"/>
      <c r="G13" s="494"/>
      <c r="H13" s="264"/>
      <c r="I13" s="494">
        <f t="shared" si="8"/>
        <v>0</v>
      </c>
      <c r="J13" s="494">
        <f t="shared" si="1"/>
        <v>0</v>
      </c>
      <c r="K13" s="494">
        <f t="shared" si="2"/>
        <v>189</v>
      </c>
      <c r="L13" s="494">
        <f t="shared" si="3"/>
        <v>100</v>
      </c>
      <c r="M13" s="621" t="s">
        <v>345</v>
      </c>
      <c r="N13" s="19"/>
      <c r="O13" s="495"/>
      <c r="P13" s="497"/>
      <c r="Q13" s="496"/>
      <c r="R13" s="496"/>
      <c r="S13" s="496"/>
      <c r="T13" s="496"/>
      <c r="U13" s="496"/>
      <c r="V13" s="496"/>
      <c r="W13" s="494">
        <f t="shared" si="4"/>
        <v>0</v>
      </c>
      <c r="X13" s="494">
        <f t="shared" si="5"/>
        <v>0</v>
      </c>
      <c r="Y13" s="494">
        <f t="shared" si="6"/>
        <v>0</v>
      </c>
      <c r="Z13" s="494">
        <f t="shared" si="7"/>
        <v>100</v>
      </c>
      <c r="AA13" s="568" t="s">
        <v>338</v>
      </c>
    </row>
    <row r="14" spans="1:28" ht="20.100000000000001" customHeight="1">
      <c r="A14" s="52" t="s">
        <v>902</v>
      </c>
      <c r="B14" s="494">
        <v>221</v>
      </c>
      <c r="C14" s="494">
        <v>55</v>
      </c>
      <c r="D14" s="494">
        <v>73</v>
      </c>
      <c r="E14" s="494">
        <v>12</v>
      </c>
      <c r="F14" s="494">
        <v>44</v>
      </c>
      <c r="G14" s="494">
        <v>66</v>
      </c>
      <c r="H14" s="264">
        <v>72</v>
      </c>
      <c r="I14" s="494">
        <f t="shared" si="8"/>
        <v>184</v>
      </c>
      <c r="J14" s="494">
        <f t="shared" si="1"/>
        <v>322</v>
      </c>
      <c r="K14" s="494">
        <f t="shared" si="2"/>
        <v>671.8</v>
      </c>
      <c r="L14" s="494">
        <f t="shared" si="3"/>
        <v>86.081760057990223</v>
      </c>
      <c r="M14" s="621" t="s">
        <v>345</v>
      </c>
      <c r="O14" s="52"/>
      <c r="P14" s="228"/>
      <c r="Q14" s="228"/>
      <c r="R14" s="228"/>
      <c r="S14" s="228"/>
      <c r="T14" s="228"/>
      <c r="U14" s="228"/>
      <c r="V14" s="228"/>
      <c r="W14" s="228">
        <f t="shared" si="4"/>
        <v>0</v>
      </c>
      <c r="X14" s="228">
        <f t="shared" si="5"/>
        <v>0</v>
      </c>
      <c r="Y14" s="228">
        <f t="shared" si="6"/>
        <v>0</v>
      </c>
      <c r="Z14" s="228">
        <f t="shared" si="7"/>
        <v>100</v>
      </c>
      <c r="AA14" s="243" t="s">
        <v>338</v>
      </c>
    </row>
    <row r="15" spans="1:28" ht="20.100000000000001" customHeight="1">
      <c r="A15" s="52" t="s">
        <v>905</v>
      </c>
      <c r="B15" s="494">
        <v>216</v>
      </c>
      <c r="C15" s="494">
        <v>75</v>
      </c>
      <c r="D15" s="494">
        <v>72</v>
      </c>
      <c r="E15" s="494">
        <v>16</v>
      </c>
      <c r="F15" s="494">
        <v>56</v>
      </c>
      <c r="G15" s="494">
        <v>59</v>
      </c>
      <c r="H15" s="264">
        <v>60</v>
      </c>
      <c r="I15" s="494">
        <f t="shared" si="8"/>
        <v>219</v>
      </c>
      <c r="J15" s="494">
        <f t="shared" si="1"/>
        <v>338</v>
      </c>
      <c r="K15" s="494">
        <f t="shared" si="2"/>
        <v>689.2</v>
      </c>
      <c r="L15" s="494">
        <f t="shared" si="3"/>
        <v>76.913465110553219</v>
      </c>
      <c r="M15" s="621" t="s">
        <v>345</v>
      </c>
      <c r="O15" s="52"/>
      <c r="P15" s="228"/>
      <c r="Q15" s="228"/>
      <c r="R15" s="228"/>
      <c r="S15" s="228"/>
      <c r="T15" s="228"/>
      <c r="U15" s="228"/>
      <c r="V15" s="264"/>
      <c r="W15" s="228">
        <f t="shared" si="4"/>
        <v>0</v>
      </c>
      <c r="X15" s="228">
        <f t="shared" si="5"/>
        <v>0</v>
      </c>
      <c r="Y15" s="228">
        <f t="shared" ref="Y15:Y29" si="9">SUM(X15*1.4+P15)</f>
        <v>0</v>
      </c>
      <c r="Z15" s="228">
        <f t="shared" ref="Z15:Z29" si="10">NORMSDIST((Q$6-Y15)/Z$6)*100</f>
        <v>100</v>
      </c>
      <c r="AA15" s="243" t="s">
        <v>338</v>
      </c>
    </row>
    <row r="16" spans="1:28" ht="20.100000000000001" customHeight="1">
      <c r="A16" s="52" t="s">
        <v>907</v>
      </c>
      <c r="B16" s="494">
        <v>193</v>
      </c>
      <c r="C16" s="494">
        <v>86</v>
      </c>
      <c r="D16" s="494">
        <v>72</v>
      </c>
      <c r="E16" s="494">
        <v>16</v>
      </c>
      <c r="F16" s="494">
        <v>56</v>
      </c>
      <c r="G16" s="494">
        <v>89</v>
      </c>
      <c r="H16" s="264">
        <v>52</v>
      </c>
      <c r="I16" s="494">
        <f t="shared" si="8"/>
        <v>230</v>
      </c>
      <c r="J16" s="494">
        <f t="shared" si="1"/>
        <v>371</v>
      </c>
      <c r="K16" s="494">
        <f t="shared" si="2"/>
        <v>712.4</v>
      </c>
      <c r="L16" s="494">
        <f t="shared" si="3"/>
        <v>60.718899032750869</v>
      </c>
      <c r="M16" s="621" t="s">
        <v>338</v>
      </c>
      <c r="O16" s="52"/>
      <c r="P16" s="228"/>
      <c r="Q16" s="228"/>
      <c r="R16" s="228"/>
      <c r="S16" s="228"/>
      <c r="T16" s="228"/>
      <c r="U16" s="228"/>
      <c r="V16" s="228"/>
      <c r="W16" s="228">
        <f t="shared" si="4"/>
        <v>0</v>
      </c>
      <c r="X16" s="228">
        <f t="shared" si="5"/>
        <v>0</v>
      </c>
      <c r="Y16" s="228">
        <f t="shared" si="9"/>
        <v>0</v>
      </c>
      <c r="Z16" s="228">
        <f t="shared" si="10"/>
        <v>100</v>
      </c>
      <c r="AA16" s="243" t="s">
        <v>345</v>
      </c>
      <c r="AB16" s="272" t="s">
        <v>656</v>
      </c>
    </row>
    <row r="17" spans="1:28" ht="20.100000000000001" customHeight="1">
      <c r="A17" s="52"/>
      <c r="B17" s="494"/>
      <c r="C17" s="494"/>
      <c r="D17" s="494"/>
      <c r="E17" s="494"/>
      <c r="F17" s="494"/>
      <c r="G17" s="494"/>
      <c r="H17" s="264"/>
      <c r="I17" s="494">
        <f t="shared" ref="I10:I17" si="11">SUM(C17:F17)</f>
        <v>0</v>
      </c>
      <c r="J17" s="494">
        <f t="shared" ref="J10:J17" si="12">SUM(C17:H17)</f>
        <v>0</v>
      </c>
      <c r="K17" s="494">
        <f t="shared" si="2"/>
        <v>0</v>
      </c>
      <c r="L17" s="494">
        <f t="shared" si="3"/>
        <v>100</v>
      </c>
      <c r="M17" s="568" t="s">
        <v>338</v>
      </c>
      <c r="O17" s="52"/>
      <c r="P17" s="228"/>
      <c r="Q17" s="228"/>
      <c r="R17" s="228"/>
      <c r="S17" s="228"/>
      <c r="T17" s="228"/>
      <c r="U17" s="228"/>
      <c r="V17" s="264"/>
      <c r="W17" s="228">
        <f t="shared" si="4"/>
        <v>0</v>
      </c>
      <c r="X17" s="228">
        <f t="shared" si="5"/>
        <v>0</v>
      </c>
      <c r="Y17" s="228">
        <f t="shared" si="9"/>
        <v>0</v>
      </c>
      <c r="Z17" s="228">
        <f t="shared" si="10"/>
        <v>100</v>
      </c>
      <c r="AA17" s="243" t="s">
        <v>338</v>
      </c>
    </row>
    <row r="18" spans="1:28" ht="20.100000000000001" customHeight="1">
      <c r="A18" s="568"/>
      <c r="B18" s="497"/>
      <c r="C18" s="496"/>
      <c r="D18" s="496"/>
      <c r="E18" s="496"/>
      <c r="F18" s="496"/>
      <c r="G18" s="496"/>
      <c r="H18" s="496"/>
      <c r="I18" s="494">
        <f>SUM(C18:F18)</f>
        <v>0</v>
      </c>
      <c r="J18" s="494">
        <f>SUM(C18:H18)</f>
        <v>0</v>
      </c>
      <c r="K18" s="494">
        <f t="shared" si="2"/>
        <v>0</v>
      </c>
      <c r="L18" s="494">
        <f t="shared" si="3"/>
        <v>100</v>
      </c>
      <c r="M18" s="568" t="s">
        <v>345</v>
      </c>
      <c r="O18" s="243"/>
      <c r="P18" s="231"/>
      <c r="Q18" s="230"/>
      <c r="R18" s="230"/>
      <c r="S18" s="230"/>
      <c r="T18" s="230"/>
      <c r="U18" s="230"/>
      <c r="V18" s="230"/>
      <c r="W18" s="228">
        <f>SUM(Q18:T18)</f>
        <v>0</v>
      </c>
      <c r="X18" s="228">
        <f>SUM(Q18:V18)</f>
        <v>0</v>
      </c>
      <c r="Y18" s="228">
        <f t="shared" si="9"/>
        <v>0</v>
      </c>
      <c r="Z18" s="228">
        <f t="shared" si="10"/>
        <v>100</v>
      </c>
      <c r="AA18" s="243" t="s">
        <v>345</v>
      </c>
      <c r="AB18" s="23" t="s">
        <v>111</v>
      </c>
    </row>
    <row r="19" spans="1:28" ht="20.100000000000001" customHeight="1">
      <c r="A19" s="568"/>
      <c r="B19" s="497"/>
      <c r="C19" s="496"/>
      <c r="D19" s="496"/>
      <c r="E19" s="496"/>
      <c r="F19" s="496"/>
      <c r="G19" s="496"/>
      <c r="H19" s="496"/>
      <c r="I19" s="494">
        <f>SUM(C19:F19)</f>
        <v>0</v>
      </c>
      <c r="J19" s="494">
        <f>SUM(C19:H19)</f>
        <v>0</v>
      </c>
      <c r="K19" s="494">
        <f t="shared" si="2"/>
        <v>0</v>
      </c>
      <c r="L19" s="494">
        <f t="shared" si="3"/>
        <v>100</v>
      </c>
      <c r="M19" s="568" t="s">
        <v>349</v>
      </c>
      <c r="O19" s="243"/>
      <c r="P19" s="231"/>
      <c r="Q19" s="230"/>
      <c r="R19" s="230"/>
      <c r="S19" s="230"/>
      <c r="T19" s="230"/>
      <c r="U19" s="230"/>
      <c r="V19" s="230"/>
      <c r="W19" s="228">
        <f>SUM(Q19:T19)</f>
        <v>0</v>
      </c>
      <c r="X19" s="228">
        <f>SUM(Q19:V19)</f>
        <v>0</v>
      </c>
      <c r="Y19" s="228">
        <f t="shared" si="9"/>
        <v>0</v>
      </c>
      <c r="Z19" s="228">
        <f t="shared" si="10"/>
        <v>100</v>
      </c>
      <c r="AA19" s="243" t="s">
        <v>349</v>
      </c>
      <c r="AB19" s="23" t="s">
        <v>111</v>
      </c>
    </row>
    <row r="20" spans="1:28" ht="20.100000000000001" customHeight="1">
      <c r="A20" s="255"/>
      <c r="B20" s="258"/>
      <c r="C20" s="259"/>
      <c r="D20" s="259"/>
      <c r="E20" s="259"/>
      <c r="F20" s="259"/>
      <c r="G20" s="259"/>
      <c r="H20" s="259"/>
      <c r="I20" s="494">
        <f>SUM(C20:F20)</f>
        <v>0</v>
      </c>
      <c r="J20" s="494">
        <f>SUM(C20:H20)</f>
        <v>0</v>
      </c>
      <c r="K20" s="494">
        <f t="shared" si="2"/>
        <v>0</v>
      </c>
      <c r="L20" s="494">
        <f t="shared" si="3"/>
        <v>100</v>
      </c>
      <c r="M20" s="568" t="s">
        <v>345</v>
      </c>
      <c r="O20" s="255"/>
      <c r="P20" s="258"/>
      <c r="Q20" s="259"/>
      <c r="R20" s="259"/>
      <c r="S20" s="259"/>
      <c r="T20" s="259"/>
      <c r="U20" s="259"/>
      <c r="V20" s="259"/>
      <c r="W20" s="228">
        <f>SUM(Q20:T20)</f>
        <v>0</v>
      </c>
      <c r="X20" s="228">
        <f>SUM(Q20:V20)</f>
        <v>0</v>
      </c>
      <c r="Y20" s="228">
        <f t="shared" si="9"/>
        <v>0</v>
      </c>
      <c r="Z20" s="228">
        <f t="shared" si="10"/>
        <v>100</v>
      </c>
      <c r="AA20" s="243" t="s">
        <v>345</v>
      </c>
    </row>
    <row r="21" spans="1:28" ht="20.100000000000001" customHeight="1">
      <c r="A21" s="495"/>
      <c r="B21" s="497"/>
      <c r="C21" s="496"/>
      <c r="D21" s="496"/>
      <c r="E21" s="496"/>
      <c r="F21" s="496"/>
      <c r="G21" s="496"/>
      <c r="H21" s="496"/>
      <c r="I21" s="494">
        <f>SUM(C21:F21)</f>
        <v>0</v>
      </c>
      <c r="J21" s="494">
        <f>SUM(C21:H21)</f>
        <v>0</v>
      </c>
      <c r="K21" s="494">
        <f t="shared" si="2"/>
        <v>0</v>
      </c>
      <c r="L21" s="494">
        <f t="shared" si="3"/>
        <v>100</v>
      </c>
      <c r="M21" s="568" t="s">
        <v>338</v>
      </c>
      <c r="O21" s="229"/>
      <c r="P21" s="231"/>
      <c r="Q21" s="230"/>
      <c r="R21" s="230"/>
      <c r="S21" s="230"/>
      <c r="T21" s="230"/>
      <c r="U21" s="230"/>
      <c r="V21" s="230"/>
      <c r="W21" s="228">
        <f>SUM(Q21:T21)</f>
        <v>0</v>
      </c>
      <c r="X21" s="228">
        <f>SUM(Q21:V21)</f>
        <v>0</v>
      </c>
      <c r="Y21" s="228">
        <f t="shared" si="9"/>
        <v>0</v>
      </c>
      <c r="Z21" s="228">
        <f t="shared" si="10"/>
        <v>100</v>
      </c>
      <c r="AA21" s="243" t="s">
        <v>338</v>
      </c>
    </row>
    <row r="22" spans="1:28" ht="20.100000000000001" customHeight="1">
      <c r="A22" s="495"/>
      <c r="B22" s="497"/>
      <c r="C22" s="496"/>
      <c r="D22" s="496"/>
      <c r="E22" s="496"/>
      <c r="F22" s="496"/>
      <c r="G22" s="496"/>
      <c r="H22" s="496"/>
      <c r="I22" s="494">
        <f>SUM(C22:F22)</f>
        <v>0</v>
      </c>
      <c r="J22" s="494">
        <f>SUM(C22:H22)</f>
        <v>0</v>
      </c>
      <c r="K22" s="494">
        <f t="shared" si="2"/>
        <v>0</v>
      </c>
      <c r="L22" s="494">
        <f t="shared" si="3"/>
        <v>100</v>
      </c>
      <c r="M22" s="568" t="s">
        <v>345</v>
      </c>
      <c r="O22" s="229"/>
      <c r="P22" s="231"/>
      <c r="Q22" s="230"/>
      <c r="R22" s="230"/>
      <c r="S22" s="230"/>
      <c r="T22" s="230"/>
      <c r="U22" s="230"/>
      <c r="V22" s="230"/>
      <c r="W22" s="228">
        <f>SUM(Q22:T22)</f>
        <v>0</v>
      </c>
      <c r="X22" s="228">
        <f>SUM(Q22:V22)</f>
        <v>0</v>
      </c>
      <c r="Y22" s="228">
        <f t="shared" si="9"/>
        <v>0</v>
      </c>
      <c r="Z22" s="228">
        <f t="shared" si="10"/>
        <v>100</v>
      </c>
      <c r="AA22" s="243" t="s">
        <v>345</v>
      </c>
      <c r="AB22" s="23" t="s">
        <v>111</v>
      </c>
    </row>
    <row r="23" spans="1:28" ht="20.100000000000001" customHeight="1">
      <c r="A23" s="568"/>
      <c r="B23" s="241"/>
      <c r="C23" s="241"/>
      <c r="D23" s="241"/>
      <c r="E23" s="241"/>
      <c r="F23" s="241"/>
      <c r="G23" s="241"/>
      <c r="H23" s="241"/>
      <c r="I23" s="241">
        <f>C23+D23+E23+F23</f>
        <v>0</v>
      </c>
      <c r="J23" s="241">
        <f>I23+G23+H23</f>
        <v>0</v>
      </c>
      <c r="K23" s="494">
        <f t="shared" ref="K23:K28" si="13">SUM(J23*1.4+B23)</f>
        <v>0</v>
      </c>
      <c r="L23" s="494">
        <f t="shared" si="3"/>
        <v>100</v>
      </c>
      <c r="M23" s="568" t="s">
        <v>345</v>
      </c>
      <c r="O23" s="243"/>
      <c r="P23" s="241"/>
      <c r="Q23" s="241"/>
      <c r="R23" s="241"/>
      <c r="S23" s="241"/>
      <c r="T23" s="241"/>
      <c r="U23" s="241"/>
      <c r="V23" s="241"/>
      <c r="W23" s="241">
        <f>Q23+R23+S23+T23</f>
        <v>0</v>
      </c>
      <c r="X23" s="241">
        <f>W23+U23+V23</f>
        <v>0</v>
      </c>
      <c r="Y23" s="228">
        <f t="shared" ref="Y23:Y28" si="14">SUM(X23*1.4+P23)</f>
        <v>0</v>
      </c>
      <c r="Z23" s="228">
        <f t="shared" ref="Z23:Z28" si="15">NORMSDIST((Q$6-Y23)/Z$6)*100</f>
        <v>100</v>
      </c>
      <c r="AA23" s="243" t="s">
        <v>345</v>
      </c>
    </row>
    <row r="24" spans="1:28" ht="20.100000000000001" customHeight="1">
      <c r="A24" s="52"/>
      <c r="B24" s="494"/>
      <c r="C24" s="494"/>
      <c r="D24" s="494"/>
      <c r="E24" s="494"/>
      <c r="F24" s="494"/>
      <c r="G24" s="494"/>
      <c r="H24" s="264"/>
      <c r="I24" s="494">
        <f t="shared" ref="I24:I29" si="16">SUM(C24:F24)</f>
        <v>0</v>
      </c>
      <c r="J24" s="494">
        <f t="shared" ref="J24:J29" si="17">SUM(C24:H24)</f>
        <v>0</v>
      </c>
      <c r="K24" s="494">
        <f t="shared" si="13"/>
        <v>0</v>
      </c>
      <c r="L24" s="494">
        <f t="shared" si="3"/>
        <v>100</v>
      </c>
      <c r="M24" s="568" t="s">
        <v>338</v>
      </c>
      <c r="O24" s="52"/>
      <c r="P24" s="228"/>
      <c r="Q24" s="228"/>
      <c r="R24" s="228"/>
      <c r="S24" s="228"/>
      <c r="T24" s="228"/>
      <c r="U24" s="228"/>
      <c r="V24" s="264"/>
      <c r="W24" s="228">
        <f t="shared" ref="W24:W29" si="18">SUM(Q24:T24)</f>
        <v>0</v>
      </c>
      <c r="X24" s="228">
        <f t="shared" ref="X24:X29" si="19">SUM(Q24:V24)</f>
        <v>0</v>
      </c>
      <c r="Y24" s="228">
        <f t="shared" si="14"/>
        <v>0</v>
      </c>
      <c r="Z24" s="228">
        <f t="shared" si="15"/>
        <v>100</v>
      </c>
      <c r="AA24" s="243" t="s">
        <v>338</v>
      </c>
    </row>
    <row r="25" spans="1:28" ht="20.100000000000001" customHeight="1">
      <c r="A25" s="52"/>
      <c r="B25" s="494"/>
      <c r="C25" s="494"/>
      <c r="D25" s="494"/>
      <c r="E25" s="494"/>
      <c r="F25" s="494"/>
      <c r="G25" s="494"/>
      <c r="H25" s="494"/>
      <c r="I25" s="494">
        <f t="shared" si="16"/>
        <v>0</v>
      </c>
      <c r="J25" s="494">
        <f t="shared" si="17"/>
        <v>0</v>
      </c>
      <c r="K25" s="494">
        <f t="shared" si="13"/>
        <v>0</v>
      </c>
      <c r="L25" s="494">
        <f t="shared" si="3"/>
        <v>100</v>
      </c>
      <c r="M25" s="568" t="s">
        <v>338</v>
      </c>
      <c r="O25" s="52"/>
      <c r="P25" s="228"/>
      <c r="Q25" s="228"/>
      <c r="R25" s="228"/>
      <c r="S25" s="228"/>
      <c r="T25" s="228"/>
      <c r="U25" s="228"/>
      <c r="V25" s="228"/>
      <c r="W25" s="228">
        <f t="shared" si="18"/>
        <v>0</v>
      </c>
      <c r="X25" s="228">
        <f t="shared" si="19"/>
        <v>0</v>
      </c>
      <c r="Y25" s="228">
        <f t="shared" si="14"/>
        <v>0</v>
      </c>
      <c r="Z25" s="228">
        <f t="shared" si="15"/>
        <v>100</v>
      </c>
      <c r="AA25" s="243" t="s">
        <v>338</v>
      </c>
    </row>
    <row r="26" spans="1:28" ht="20.100000000000001" customHeight="1">
      <c r="A26" s="52"/>
      <c r="B26" s="494"/>
      <c r="C26" s="494"/>
      <c r="D26" s="494"/>
      <c r="E26" s="494"/>
      <c r="F26" s="494"/>
      <c r="G26" s="494"/>
      <c r="H26" s="494"/>
      <c r="I26" s="494">
        <f t="shared" si="16"/>
        <v>0</v>
      </c>
      <c r="J26" s="494">
        <f t="shared" si="17"/>
        <v>0</v>
      </c>
      <c r="K26" s="494">
        <f t="shared" si="13"/>
        <v>0</v>
      </c>
      <c r="L26" s="494">
        <f t="shared" si="3"/>
        <v>100</v>
      </c>
      <c r="M26" s="568" t="s">
        <v>338</v>
      </c>
      <c r="O26" s="52"/>
      <c r="P26" s="228"/>
      <c r="Q26" s="228"/>
      <c r="R26" s="228"/>
      <c r="S26" s="228"/>
      <c r="T26" s="228"/>
      <c r="U26" s="228"/>
      <c r="V26" s="228"/>
      <c r="W26" s="228">
        <f t="shared" si="18"/>
        <v>0</v>
      </c>
      <c r="X26" s="228">
        <f t="shared" si="19"/>
        <v>0</v>
      </c>
      <c r="Y26" s="228">
        <f t="shared" si="14"/>
        <v>0</v>
      </c>
      <c r="Z26" s="228">
        <f t="shared" si="15"/>
        <v>100</v>
      </c>
      <c r="AA26" s="243" t="s">
        <v>338</v>
      </c>
    </row>
    <row r="27" spans="1:28" ht="20.100000000000001" customHeight="1">
      <c r="A27" s="52"/>
      <c r="B27" s="494"/>
      <c r="C27" s="494"/>
      <c r="D27" s="494"/>
      <c r="E27" s="494"/>
      <c r="F27" s="494"/>
      <c r="G27" s="494"/>
      <c r="H27" s="494"/>
      <c r="I27" s="494">
        <f t="shared" si="16"/>
        <v>0</v>
      </c>
      <c r="J27" s="494">
        <f t="shared" si="17"/>
        <v>0</v>
      </c>
      <c r="K27" s="494">
        <f t="shared" si="13"/>
        <v>0</v>
      </c>
      <c r="L27" s="494">
        <f t="shared" si="3"/>
        <v>100</v>
      </c>
      <c r="M27" s="568" t="s">
        <v>338</v>
      </c>
      <c r="O27" s="52"/>
      <c r="P27" s="228"/>
      <c r="Q27" s="228"/>
      <c r="R27" s="228"/>
      <c r="S27" s="228"/>
      <c r="T27" s="228"/>
      <c r="U27" s="228"/>
      <c r="V27" s="228"/>
      <c r="W27" s="228">
        <f t="shared" si="18"/>
        <v>0</v>
      </c>
      <c r="X27" s="228">
        <f t="shared" si="19"/>
        <v>0</v>
      </c>
      <c r="Y27" s="228">
        <f t="shared" si="14"/>
        <v>0</v>
      </c>
      <c r="Z27" s="228">
        <f t="shared" si="15"/>
        <v>100</v>
      </c>
      <c r="AA27" s="243" t="s">
        <v>338</v>
      </c>
    </row>
    <row r="28" spans="1:28" ht="20.100000000000001" customHeight="1">
      <c r="A28" s="52"/>
      <c r="B28" s="494"/>
      <c r="C28" s="494"/>
      <c r="D28" s="494"/>
      <c r="E28" s="494"/>
      <c r="F28" s="494"/>
      <c r="G28" s="494"/>
      <c r="H28" s="494"/>
      <c r="I28" s="494">
        <f t="shared" si="16"/>
        <v>0</v>
      </c>
      <c r="J28" s="494">
        <f t="shared" si="17"/>
        <v>0</v>
      </c>
      <c r="K28" s="494">
        <f t="shared" si="13"/>
        <v>0</v>
      </c>
      <c r="L28" s="494">
        <f t="shared" si="3"/>
        <v>100</v>
      </c>
      <c r="M28" s="568" t="s">
        <v>338</v>
      </c>
      <c r="O28" s="52"/>
      <c r="P28" s="228"/>
      <c r="Q28" s="228"/>
      <c r="R28" s="228"/>
      <c r="S28" s="228"/>
      <c r="T28" s="228"/>
      <c r="U28" s="228"/>
      <c r="V28" s="228"/>
      <c r="W28" s="228">
        <f t="shared" si="18"/>
        <v>0</v>
      </c>
      <c r="X28" s="228">
        <f t="shared" si="19"/>
        <v>0</v>
      </c>
      <c r="Y28" s="228">
        <f t="shared" si="14"/>
        <v>0</v>
      </c>
      <c r="Z28" s="228">
        <f t="shared" si="15"/>
        <v>100</v>
      </c>
      <c r="AA28" s="243" t="s">
        <v>338</v>
      </c>
    </row>
    <row r="29" spans="1:28" ht="20.100000000000001" customHeight="1">
      <c r="A29" s="52"/>
      <c r="B29" s="494"/>
      <c r="C29" s="494"/>
      <c r="D29" s="494"/>
      <c r="E29" s="494"/>
      <c r="F29" s="494"/>
      <c r="G29" s="494"/>
      <c r="H29" s="494"/>
      <c r="I29" s="494">
        <f t="shared" si="16"/>
        <v>0</v>
      </c>
      <c r="J29" s="494">
        <f t="shared" si="17"/>
        <v>0</v>
      </c>
      <c r="K29" s="494">
        <f t="shared" ref="K29" si="20">SUM(J29*1.4+B29)</f>
        <v>0</v>
      </c>
      <c r="L29" s="494">
        <f t="shared" si="3"/>
        <v>100</v>
      </c>
      <c r="M29" s="568" t="s">
        <v>338</v>
      </c>
      <c r="O29" s="52"/>
      <c r="P29" s="228"/>
      <c r="Q29" s="228"/>
      <c r="R29" s="228"/>
      <c r="S29" s="228"/>
      <c r="T29" s="228"/>
      <c r="U29" s="228"/>
      <c r="V29" s="228"/>
      <c r="W29" s="228">
        <f t="shared" si="18"/>
        <v>0</v>
      </c>
      <c r="X29" s="228">
        <f t="shared" si="19"/>
        <v>0</v>
      </c>
      <c r="Y29" s="228">
        <f t="shared" si="9"/>
        <v>0</v>
      </c>
      <c r="Z29" s="228">
        <f t="shared" si="10"/>
        <v>100</v>
      </c>
      <c r="AA29" s="243" t="s">
        <v>338</v>
      </c>
    </row>
    <row r="30" spans="1:28" ht="20.100000000000001" customHeight="1">
      <c r="A30" s="567"/>
      <c r="B30" s="496"/>
      <c r="C30" s="233"/>
      <c r="D30" s="232"/>
      <c r="E30" s="494"/>
      <c r="F30" s="232"/>
      <c r="G30" s="232"/>
      <c r="H30" s="232"/>
      <c r="I30" s="232">
        <f>SUM(C30,D30,F30)</f>
        <v>0</v>
      </c>
      <c r="J30" s="232">
        <f>SUM(C30,D30,F30,G30,H30)</f>
        <v>0</v>
      </c>
      <c r="K30" s="496">
        <f>FIXED(J30*1.4,0)+B30</f>
        <v>0</v>
      </c>
      <c r="L30" s="494">
        <f>NORMSDIST((C$43-K30)/L$43)*100</f>
        <v>100</v>
      </c>
      <c r="M30" s="30"/>
      <c r="O30" s="381"/>
      <c r="P30" s="230"/>
      <c r="Q30" s="233"/>
      <c r="R30" s="232"/>
      <c r="S30" s="228"/>
      <c r="T30" s="232"/>
      <c r="U30" s="232"/>
      <c r="V30" s="232"/>
      <c r="W30" s="232">
        <f>SUM(Q30,R30,T30)</f>
        <v>0</v>
      </c>
      <c r="X30" s="232">
        <f>SUM(Q30,R30,T30,U30,V30)</f>
        <v>0</v>
      </c>
      <c r="Y30" s="230">
        <f>FIXED(X30*1.4,0)+P30</f>
        <v>0</v>
      </c>
      <c r="Z30" s="228">
        <f>NORMSDIST((Q$43-Y30)/Z$43)*100</f>
        <v>100</v>
      </c>
      <c r="AA30" s="30"/>
    </row>
    <row r="31" spans="1:28" ht="20.100000000000001" customHeight="1">
      <c r="A31" s="495"/>
      <c r="B31" s="497"/>
      <c r="C31" s="496"/>
      <c r="D31" s="496"/>
      <c r="E31" s="496"/>
      <c r="F31" s="496"/>
      <c r="G31" s="496"/>
      <c r="H31" s="496"/>
      <c r="I31" s="494">
        <f>SUM(C31:F31)</f>
        <v>0</v>
      </c>
      <c r="J31" s="494">
        <f>SUM(C31:H31)</f>
        <v>0</v>
      </c>
      <c r="K31" s="494">
        <f>SUM(J31*1.4+B31)</f>
        <v>0</v>
      </c>
      <c r="L31" s="494">
        <f>NORMSDIST((C$6-K31)/L$6)*100</f>
        <v>100</v>
      </c>
      <c r="M31" s="568" t="s">
        <v>345</v>
      </c>
      <c r="O31" s="229"/>
      <c r="P31" s="231"/>
      <c r="Q31" s="230"/>
      <c r="R31" s="230"/>
      <c r="S31" s="230"/>
      <c r="T31" s="230"/>
      <c r="U31" s="230"/>
      <c r="V31" s="230"/>
      <c r="W31" s="228">
        <f>SUM(Q31:T31)</f>
        <v>0</v>
      </c>
      <c r="X31" s="228">
        <f>SUM(Q31:V31)</f>
        <v>0</v>
      </c>
      <c r="Y31" s="228">
        <f>SUM(X31*1.4+P31)</f>
        <v>0</v>
      </c>
      <c r="Z31" s="228">
        <f>NORMSDIST((Q$6-Y31)/Z$6)*100</f>
        <v>100</v>
      </c>
      <c r="AA31" s="243" t="s">
        <v>345</v>
      </c>
      <c r="AB31" s="23"/>
    </row>
    <row r="32" spans="1:28" ht="20.100000000000001" customHeight="1">
      <c r="A32" s="52"/>
      <c r="B32" s="494"/>
      <c r="C32" s="233"/>
      <c r="D32" s="232"/>
      <c r="E32" s="494"/>
      <c r="F32" s="232"/>
      <c r="G32" s="232"/>
      <c r="H32" s="232"/>
      <c r="I32" s="232">
        <f t="shared" ref="I32:I38" si="21">SUM(C32,D32,F32)</f>
        <v>0</v>
      </c>
      <c r="J32" s="232">
        <f t="shared" ref="J32:J38" si="22">SUM(C32,D32,F32,G32,H32)</f>
        <v>0</v>
      </c>
      <c r="K32" s="494">
        <f t="shared" ref="K32" si="23">SUM(J32*1.4+B32)</f>
        <v>0</v>
      </c>
      <c r="L32" s="494">
        <f t="shared" ref="L32:L37" si="24">NORMSDIST((C$6-K32)/L$6)*100</f>
        <v>100</v>
      </c>
      <c r="M32" s="568" t="s">
        <v>338</v>
      </c>
      <c r="O32" s="52"/>
      <c r="P32" s="228"/>
      <c r="Q32" s="233"/>
      <c r="R32" s="232"/>
      <c r="S32" s="228"/>
      <c r="T32" s="232"/>
      <c r="U32" s="232"/>
      <c r="V32" s="232"/>
      <c r="W32" s="232">
        <f t="shared" ref="W32:W38" si="25">SUM(Q32,R32,T32)</f>
        <v>0</v>
      </c>
      <c r="X32" s="232">
        <f t="shared" ref="X32:X38" si="26">SUM(Q32,R32,T32,U32,V32)</f>
        <v>0</v>
      </c>
      <c r="Y32" s="228">
        <f t="shared" ref="Y32:Y37" si="27">SUM(X32*1.4+P32)</f>
        <v>0</v>
      </c>
      <c r="Z32" s="228">
        <f t="shared" ref="Z32:Z37" si="28">NORMSDIST((Q$6-Y32)/Z$6)*100</f>
        <v>100</v>
      </c>
      <c r="AA32" s="243" t="s">
        <v>338</v>
      </c>
      <c r="AB32" s="23"/>
    </row>
    <row r="33" spans="1:28" ht="19.5" customHeight="1">
      <c r="A33" s="67" t="s">
        <v>45</v>
      </c>
      <c r="B33" s="95">
        <v>207</v>
      </c>
      <c r="C33" s="95">
        <v>90</v>
      </c>
      <c r="D33" s="95">
        <v>57</v>
      </c>
      <c r="E33" s="95">
        <v>12</v>
      </c>
      <c r="F33" s="95">
        <v>68</v>
      </c>
      <c r="G33" s="95">
        <v>69</v>
      </c>
      <c r="H33" s="344">
        <v>66</v>
      </c>
      <c r="I33" s="95">
        <f t="shared" ref="I33:I37" si="29">SUM(C33:F33)</f>
        <v>227</v>
      </c>
      <c r="J33" s="95">
        <f t="shared" ref="J33:J37" si="30">SUM(C33:H33)</f>
        <v>362</v>
      </c>
      <c r="K33" s="95">
        <f t="shared" ref="K33:K37" si="31">SUM(J33*1.4+B33)</f>
        <v>713.8</v>
      </c>
      <c r="L33" s="95">
        <f t="shared" si="24"/>
        <v>59.638459004089817</v>
      </c>
      <c r="M33" s="94" t="s">
        <v>338</v>
      </c>
      <c r="O33" s="52"/>
      <c r="P33" s="228"/>
      <c r="Q33" s="233"/>
      <c r="R33" s="232"/>
      <c r="S33" s="228"/>
      <c r="T33" s="232"/>
      <c r="U33" s="232"/>
      <c r="V33" s="232"/>
      <c r="W33" s="232">
        <f t="shared" si="25"/>
        <v>0</v>
      </c>
      <c r="X33" s="232">
        <f t="shared" si="26"/>
        <v>0</v>
      </c>
      <c r="Y33" s="228">
        <f t="shared" si="27"/>
        <v>0</v>
      </c>
      <c r="Z33" s="228">
        <f t="shared" si="28"/>
        <v>100</v>
      </c>
      <c r="AA33" s="243" t="s">
        <v>338</v>
      </c>
      <c r="AB33" s="23"/>
    </row>
    <row r="34" spans="1:28" ht="20.100000000000001" customHeight="1">
      <c r="A34" s="67" t="s">
        <v>47</v>
      </c>
      <c r="B34" s="95">
        <v>216</v>
      </c>
      <c r="C34" s="95">
        <v>74</v>
      </c>
      <c r="D34" s="95">
        <v>68</v>
      </c>
      <c r="E34" s="95">
        <v>16</v>
      </c>
      <c r="F34" s="95">
        <v>40</v>
      </c>
      <c r="G34" s="95">
        <v>81</v>
      </c>
      <c r="H34" s="344">
        <v>62</v>
      </c>
      <c r="I34" s="95">
        <f t="shared" si="29"/>
        <v>198</v>
      </c>
      <c r="J34" s="95">
        <f t="shared" si="30"/>
        <v>341</v>
      </c>
      <c r="K34" s="95">
        <f t="shared" si="31"/>
        <v>693.4</v>
      </c>
      <c r="L34" s="95">
        <f t="shared" si="24"/>
        <v>74.279941380107587</v>
      </c>
      <c r="M34" s="94" t="s">
        <v>345</v>
      </c>
      <c r="O34" s="229"/>
      <c r="P34" s="231"/>
      <c r="Q34" s="233"/>
      <c r="R34" s="232"/>
      <c r="S34" s="228"/>
      <c r="T34" s="232"/>
      <c r="U34" s="232"/>
      <c r="V34" s="232"/>
      <c r="W34" s="232">
        <f t="shared" si="25"/>
        <v>0</v>
      </c>
      <c r="X34" s="232">
        <f t="shared" si="26"/>
        <v>0</v>
      </c>
      <c r="Y34" s="228">
        <f t="shared" si="27"/>
        <v>0</v>
      </c>
      <c r="Z34" s="228">
        <f t="shared" si="28"/>
        <v>100</v>
      </c>
      <c r="AA34" s="243" t="s">
        <v>349</v>
      </c>
      <c r="AB34" s="96"/>
    </row>
    <row r="35" spans="1:28" ht="20.100000000000001" customHeight="1">
      <c r="A35" s="67" t="s">
        <v>48</v>
      </c>
      <c r="B35" s="95">
        <v>216</v>
      </c>
      <c r="C35" s="95">
        <v>85</v>
      </c>
      <c r="D35" s="95">
        <v>83</v>
      </c>
      <c r="E35" s="95">
        <v>20</v>
      </c>
      <c r="F35" s="95">
        <v>56</v>
      </c>
      <c r="G35" s="95">
        <v>61</v>
      </c>
      <c r="H35" s="344">
        <v>72</v>
      </c>
      <c r="I35" s="95">
        <f t="shared" si="29"/>
        <v>244</v>
      </c>
      <c r="J35" s="95">
        <f t="shared" si="30"/>
        <v>377</v>
      </c>
      <c r="K35" s="95">
        <f t="shared" si="31"/>
        <v>743.8</v>
      </c>
      <c r="L35" s="95">
        <f t="shared" si="24"/>
        <v>36.092028259044504</v>
      </c>
      <c r="M35" s="94" t="s">
        <v>338</v>
      </c>
      <c r="O35" s="52"/>
      <c r="P35" s="228"/>
      <c r="Q35" s="233"/>
      <c r="R35" s="232"/>
      <c r="S35" s="228"/>
      <c r="T35" s="232"/>
      <c r="U35" s="232"/>
      <c r="V35" s="232"/>
      <c r="W35" s="232">
        <f t="shared" si="25"/>
        <v>0</v>
      </c>
      <c r="X35" s="232">
        <f t="shared" si="26"/>
        <v>0</v>
      </c>
      <c r="Y35" s="228">
        <f t="shared" si="27"/>
        <v>0</v>
      </c>
      <c r="Z35" s="228">
        <f t="shared" si="28"/>
        <v>100</v>
      </c>
      <c r="AA35" s="243" t="s">
        <v>345</v>
      </c>
      <c r="AB35" s="96"/>
    </row>
    <row r="36" spans="1:28" ht="20.100000000000001" customHeight="1">
      <c r="A36" s="67" t="s">
        <v>49</v>
      </c>
      <c r="B36" s="95">
        <v>235</v>
      </c>
      <c r="C36" s="95">
        <v>64</v>
      </c>
      <c r="D36" s="95">
        <v>85</v>
      </c>
      <c r="E36" s="95">
        <v>16</v>
      </c>
      <c r="F36" s="95">
        <v>48</v>
      </c>
      <c r="G36" s="95">
        <v>78</v>
      </c>
      <c r="H36" s="344">
        <v>72</v>
      </c>
      <c r="I36" s="95">
        <f t="shared" si="29"/>
        <v>213</v>
      </c>
      <c r="J36" s="95">
        <f t="shared" si="30"/>
        <v>363</v>
      </c>
      <c r="K36" s="95">
        <f t="shared" si="31"/>
        <v>743.2</v>
      </c>
      <c r="L36" s="95">
        <f t="shared" si="24"/>
        <v>36.542314304587343</v>
      </c>
      <c r="M36" s="94" t="s">
        <v>338</v>
      </c>
      <c r="O36" s="52"/>
      <c r="P36" s="228"/>
      <c r="Q36" s="233"/>
      <c r="R36" s="232"/>
      <c r="S36" s="228"/>
      <c r="T36" s="232"/>
      <c r="U36" s="232"/>
      <c r="V36" s="232"/>
      <c r="W36" s="232">
        <f t="shared" si="25"/>
        <v>0</v>
      </c>
      <c r="X36" s="232">
        <f t="shared" si="26"/>
        <v>0</v>
      </c>
      <c r="Y36" s="228">
        <f t="shared" si="27"/>
        <v>0</v>
      </c>
      <c r="Z36" s="228">
        <f t="shared" si="28"/>
        <v>100</v>
      </c>
      <c r="AA36" s="30" t="s">
        <v>338</v>
      </c>
      <c r="AB36" s="109"/>
    </row>
    <row r="37" spans="1:28" ht="20.100000000000001" customHeight="1">
      <c r="A37" s="34" t="s">
        <v>120</v>
      </c>
      <c r="B37" s="46">
        <v>249</v>
      </c>
      <c r="C37" s="15">
        <v>69</v>
      </c>
      <c r="D37" s="15">
        <v>73</v>
      </c>
      <c r="E37" s="15">
        <v>16</v>
      </c>
      <c r="F37" s="15">
        <v>64</v>
      </c>
      <c r="G37" s="15">
        <v>76</v>
      </c>
      <c r="H37" s="15">
        <v>60</v>
      </c>
      <c r="I37" s="95">
        <f t="shared" si="29"/>
        <v>222</v>
      </c>
      <c r="J37" s="95">
        <f t="shared" si="30"/>
        <v>358</v>
      </c>
      <c r="K37" s="95">
        <f t="shared" si="31"/>
        <v>750.2</v>
      </c>
      <c r="L37" s="95">
        <f t="shared" si="24"/>
        <v>31.419293456065134</v>
      </c>
      <c r="M37" s="94" t="s">
        <v>338</v>
      </c>
      <c r="O37" s="229"/>
      <c r="P37" s="231"/>
      <c r="Q37" s="242"/>
      <c r="R37" s="241"/>
      <c r="S37" s="228"/>
      <c r="T37" s="241"/>
      <c r="U37" s="241"/>
      <c r="V37" s="241"/>
      <c r="W37" s="232">
        <f t="shared" si="25"/>
        <v>0</v>
      </c>
      <c r="X37" s="232">
        <f t="shared" si="26"/>
        <v>0</v>
      </c>
      <c r="Y37" s="228">
        <f t="shared" si="27"/>
        <v>0</v>
      </c>
      <c r="Z37" s="228">
        <f t="shared" si="28"/>
        <v>100</v>
      </c>
      <c r="AA37" s="30" t="s">
        <v>338</v>
      </c>
      <c r="AB37" s="23"/>
    </row>
    <row r="38" spans="1:28" ht="20.100000000000001" customHeight="1">
      <c r="A38" s="88" t="s">
        <v>437</v>
      </c>
      <c r="B38" s="90">
        <v>258</v>
      </c>
      <c r="C38" s="170">
        <v>93</v>
      </c>
      <c r="D38" s="90">
        <v>73</v>
      </c>
      <c r="E38" s="90" t="s">
        <v>337</v>
      </c>
      <c r="F38" s="90">
        <v>76</v>
      </c>
      <c r="G38" s="90">
        <v>93</v>
      </c>
      <c r="H38" s="90">
        <v>82</v>
      </c>
      <c r="I38" s="91">
        <f t="shared" si="21"/>
        <v>242</v>
      </c>
      <c r="J38" s="91">
        <f t="shared" si="22"/>
        <v>417</v>
      </c>
      <c r="K38" s="93">
        <f>FIXED(J38*1.4,0)+B38</f>
        <v>842</v>
      </c>
      <c r="L38" s="90">
        <f>NORMSDIST((C$6-K38)/L$6)*100</f>
        <v>1.0170438668719675</v>
      </c>
      <c r="M38" s="66" t="s">
        <v>338</v>
      </c>
      <c r="O38" s="52"/>
      <c r="P38" s="494"/>
      <c r="Q38" s="566"/>
      <c r="R38" s="494"/>
      <c r="S38" s="494"/>
      <c r="T38" s="494"/>
      <c r="U38" s="494"/>
      <c r="V38" s="494"/>
      <c r="W38" s="232">
        <f t="shared" si="25"/>
        <v>0</v>
      </c>
      <c r="X38" s="232">
        <f t="shared" si="26"/>
        <v>0</v>
      </c>
      <c r="Y38" s="496">
        <f>FIXED(X38*1.4,0)+P38</f>
        <v>0</v>
      </c>
      <c r="Z38" s="494">
        <f>NORMSDIST((Q$6-Y38)/Z$6)*100</f>
        <v>100</v>
      </c>
      <c r="AA38" s="30" t="s">
        <v>338</v>
      </c>
    </row>
    <row r="39" spans="1:28" ht="20.100000000000001" customHeight="1">
      <c r="L39" s="561"/>
      <c r="Z39" s="380"/>
    </row>
    <row r="40" spans="1:28" ht="18.75" customHeight="1">
      <c r="A40" s="570" t="s">
        <v>734</v>
      </c>
      <c r="C40" s="11" t="s">
        <v>595</v>
      </c>
      <c r="J40" s="20" t="s">
        <v>591</v>
      </c>
      <c r="K40" s="20" t="s">
        <v>592</v>
      </c>
      <c r="O40" s="391" t="s">
        <v>734</v>
      </c>
      <c r="Q40" s="11" t="s">
        <v>595</v>
      </c>
      <c r="X40" s="20" t="s">
        <v>591</v>
      </c>
      <c r="Y40" s="20" t="s">
        <v>592</v>
      </c>
    </row>
    <row r="41" spans="1:28" ht="18.75" customHeight="1">
      <c r="B41" s="570"/>
      <c r="J41" s="85">
        <v>760</v>
      </c>
      <c r="K41" s="85">
        <v>750</v>
      </c>
      <c r="P41" s="391"/>
      <c r="X41" s="85">
        <v>760</v>
      </c>
      <c r="Y41" s="85">
        <v>750</v>
      </c>
    </row>
    <row r="42" spans="1:28" ht="18.75" customHeight="1">
      <c r="B42" s="570"/>
      <c r="C42" s="666" t="s">
        <v>644</v>
      </c>
      <c r="D42" s="667"/>
      <c r="E42" s="667"/>
      <c r="F42" s="667"/>
      <c r="G42" s="667"/>
      <c r="H42" s="668"/>
      <c r="I42" s="562" t="s">
        <v>571</v>
      </c>
      <c r="J42" s="562" t="s">
        <v>572</v>
      </c>
      <c r="K42" s="562" t="s">
        <v>643</v>
      </c>
      <c r="L42" s="568" t="s">
        <v>328</v>
      </c>
      <c r="P42" s="391"/>
      <c r="Q42" s="666" t="s">
        <v>644</v>
      </c>
      <c r="R42" s="667"/>
      <c r="S42" s="667"/>
      <c r="T42" s="667"/>
      <c r="U42" s="667"/>
      <c r="V42" s="668"/>
      <c r="W42" s="379" t="s">
        <v>571</v>
      </c>
      <c r="X42" s="379" t="s">
        <v>572</v>
      </c>
      <c r="Y42" s="379" t="s">
        <v>643</v>
      </c>
      <c r="Z42" s="243" t="s">
        <v>328</v>
      </c>
    </row>
    <row r="43" spans="1:28" ht="18.75" customHeight="1">
      <c r="B43" s="570"/>
      <c r="C43" s="637">
        <v>747</v>
      </c>
      <c r="D43" s="638"/>
      <c r="E43" s="638"/>
      <c r="F43" s="638"/>
      <c r="G43" s="638"/>
      <c r="H43" s="639"/>
      <c r="I43" s="18">
        <v>1.61</v>
      </c>
      <c r="J43" s="18">
        <v>1.52</v>
      </c>
      <c r="K43" s="16">
        <f>(FIXED(1/J43,3))*100</f>
        <v>65.8</v>
      </c>
      <c r="L43" s="103">
        <v>50</v>
      </c>
      <c r="P43" s="391"/>
      <c r="Q43" s="637">
        <v>747</v>
      </c>
      <c r="R43" s="638"/>
      <c r="S43" s="638"/>
      <c r="T43" s="638"/>
      <c r="U43" s="638"/>
      <c r="V43" s="639"/>
      <c r="W43" s="18">
        <v>1.61</v>
      </c>
      <c r="X43" s="18">
        <v>1.52</v>
      </c>
      <c r="Y43" s="16">
        <f>(FIXED(1/X43,3))*100</f>
        <v>65.8</v>
      </c>
      <c r="Z43" s="103">
        <v>50</v>
      </c>
    </row>
    <row r="44" spans="1:28" ht="21.75" customHeight="1">
      <c r="E44" s="563" t="s">
        <v>78</v>
      </c>
      <c r="F44" s="563" t="s">
        <v>79</v>
      </c>
      <c r="S44" s="375" t="s">
        <v>78</v>
      </c>
      <c r="T44" s="375" t="s">
        <v>79</v>
      </c>
    </row>
    <row r="45" spans="1:28" ht="20.100000000000001" customHeight="1">
      <c r="A45" s="562" t="s">
        <v>80</v>
      </c>
      <c r="B45" s="562" t="s">
        <v>81</v>
      </c>
      <c r="C45" s="562" t="s">
        <v>82</v>
      </c>
      <c r="D45" s="562" t="s">
        <v>83</v>
      </c>
      <c r="E45" s="626" t="s">
        <v>84</v>
      </c>
      <c r="F45" s="627"/>
      <c r="G45" s="562" t="s">
        <v>85</v>
      </c>
      <c r="H45" s="562" t="s">
        <v>86</v>
      </c>
      <c r="I45" s="562" t="s">
        <v>87</v>
      </c>
      <c r="J45" s="562" t="s">
        <v>88</v>
      </c>
      <c r="K45" s="562" t="s">
        <v>318</v>
      </c>
      <c r="L45" s="562" t="s">
        <v>319</v>
      </c>
      <c r="M45" s="562" t="s">
        <v>645</v>
      </c>
      <c r="O45" s="379" t="s">
        <v>80</v>
      </c>
      <c r="P45" s="379" t="s">
        <v>81</v>
      </c>
      <c r="Q45" s="379" t="s">
        <v>82</v>
      </c>
      <c r="R45" s="379" t="s">
        <v>83</v>
      </c>
      <c r="S45" s="626" t="s">
        <v>84</v>
      </c>
      <c r="T45" s="627"/>
      <c r="U45" s="379" t="s">
        <v>85</v>
      </c>
      <c r="V45" s="379" t="s">
        <v>86</v>
      </c>
      <c r="W45" s="379" t="s">
        <v>87</v>
      </c>
      <c r="X45" s="379" t="s">
        <v>88</v>
      </c>
      <c r="Y45" s="379" t="s">
        <v>318</v>
      </c>
      <c r="Z45" s="379" t="s">
        <v>319</v>
      </c>
      <c r="AA45" s="379" t="s">
        <v>645</v>
      </c>
    </row>
    <row r="46" spans="1:28" ht="20.100000000000001" customHeight="1">
      <c r="A46" s="425" t="s">
        <v>1036</v>
      </c>
      <c r="B46" s="426">
        <v>290</v>
      </c>
      <c r="C46" s="426">
        <v>90</v>
      </c>
      <c r="D46" s="426">
        <v>80</v>
      </c>
      <c r="E46" s="426">
        <v>20</v>
      </c>
      <c r="F46" s="426">
        <v>64</v>
      </c>
      <c r="G46" s="426">
        <v>75</v>
      </c>
      <c r="H46" s="426">
        <v>96</v>
      </c>
      <c r="I46" s="426">
        <f t="shared" ref="I46" si="32">C46+D46+E46+F46</f>
        <v>254</v>
      </c>
      <c r="J46" s="426">
        <f t="shared" ref="J46" si="33">I46+G46+H46</f>
        <v>425</v>
      </c>
      <c r="K46" s="357">
        <f>SUM(J46*1.4+B46)</f>
        <v>885</v>
      </c>
      <c r="L46" s="357">
        <f>NORMSDIST((C$43-K46)/L$43)*100</f>
        <v>0.28900680762259379</v>
      </c>
      <c r="M46" s="425" t="s">
        <v>338</v>
      </c>
      <c r="N46" s="19"/>
      <c r="O46" s="52"/>
      <c r="P46" s="494"/>
      <c r="Q46" s="494"/>
      <c r="R46" s="494"/>
      <c r="S46" s="494"/>
      <c r="T46" s="494"/>
      <c r="U46" s="494"/>
      <c r="V46" s="264"/>
      <c r="W46" s="494">
        <f t="shared" ref="W46:W54" si="34">SUM(Q46:T46)</f>
        <v>0</v>
      </c>
      <c r="X46" s="494">
        <f t="shared" ref="X46:X54" si="35">SUM(Q46:V46)</f>
        <v>0</v>
      </c>
      <c r="Y46" s="494">
        <f>SUM(X46*1.4+P46)</f>
        <v>0</v>
      </c>
      <c r="Z46" s="494">
        <f>NORMSDIST((Q$43-Y46)/Z$43)*100</f>
        <v>100</v>
      </c>
      <c r="AA46" s="243" t="s">
        <v>345</v>
      </c>
      <c r="AB46" s="435" t="s">
        <v>656</v>
      </c>
    </row>
    <row r="47" spans="1:28" ht="20.100000000000001" customHeight="1">
      <c r="A47" s="52" t="s">
        <v>886</v>
      </c>
      <c r="B47" s="494">
        <v>203</v>
      </c>
      <c r="C47" s="494">
        <v>71</v>
      </c>
      <c r="D47" s="494">
        <v>56</v>
      </c>
      <c r="E47" s="494">
        <v>12</v>
      </c>
      <c r="F47" s="494">
        <v>52</v>
      </c>
      <c r="G47" s="494">
        <v>43</v>
      </c>
      <c r="H47" s="264">
        <v>56</v>
      </c>
      <c r="I47" s="494">
        <f t="shared" ref="I47:I52" si="36">SUM(C47:F47)</f>
        <v>191</v>
      </c>
      <c r="J47" s="494">
        <f t="shared" ref="J47:J52" si="37">SUM(C47:H47)</f>
        <v>290</v>
      </c>
      <c r="K47" s="494">
        <f t="shared" ref="K47:K48" si="38">SUM(J47*1.4+B47)</f>
        <v>609</v>
      </c>
      <c r="L47" s="494">
        <f t="shared" ref="L47:L48" si="39">NORMSDIST((C$43-K47)/L$43)*100</f>
        <v>99.710993192377401</v>
      </c>
      <c r="M47" s="621" t="s">
        <v>345</v>
      </c>
      <c r="N47" s="19"/>
      <c r="O47" s="52"/>
      <c r="P47" s="494"/>
      <c r="Q47" s="494"/>
      <c r="R47" s="494"/>
      <c r="S47" s="494"/>
      <c r="T47" s="494"/>
      <c r="U47" s="494"/>
      <c r="V47" s="264"/>
      <c r="W47" s="494">
        <f t="shared" si="34"/>
        <v>0</v>
      </c>
      <c r="X47" s="494">
        <f t="shared" si="35"/>
        <v>0</v>
      </c>
      <c r="Y47" s="494">
        <f t="shared" ref="Y47:Y54" si="40">SUM(X47*1.4+P47)</f>
        <v>0</v>
      </c>
      <c r="Z47" s="494">
        <f t="shared" ref="Z47:Z57" si="41">NORMSDIST((Q$43-Y47)/Z$43)*100</f>
        <v>100</v>
      </c>
      <c r="AA47" s="243" t="s">
        <v>338</v>
      </c>
      <c r="AB47" s="272"/>
    </row>
    <row r="48" spans="1:28" ht="20.100000000000001" customHeight="1">
      <c r="A48" s="52" t="s">
        <v>896</v>
      </c>
      <c r="B48" s="494">
        <v>249</v>
      </c>
      <c r="C48" s="494">
        <v>93</v>
      </c>
      <c r="D48" s="494">
        <v>48</v>
      </c>
      <c r="E48" s="494">
        <v>18</v>
      </c>
      <c r="F48" s="494">
        <v>63</v>
      </c>
      <c r="G48" s="494">
        <v>67</v>
      </c>
      <c r="H48" s="264">
        <v>60</v>
      </c>
      <c r="I48" s="494">
        <f t="shared" si="36"/>
        <v>222</v>
      </c>
      <c r="J48" s="494">
        <f t="shared" si="37"/>
        <v>349</v>
      </c>
      <c r="K48" s="494">
        <f t="shared" si="38"/>
        <v>737.59999999999991</v>
      </c>
      <c r="L48" s="494">
        <f t="shared" si="39"/>
        <v>57.456167440985872</v>
      </c>
      <c r="M48" s="621" t="s">
        <v>338</v>
      </c>
      <c r="N48" s="19"/>
      <c r="O48" s="52"/>
      <c r="P48" s="494"/>
      <c r="Q48" s="494"/>
      <c r="R48" s="494"/>
      <c r="S48" s="494"/>
      <c r="T48" s="494"/>
      <c r="U48" s="494"/>
      <c r="V48" s="494"/>
      <c r="W48" s="494">
        <f t="shared" si="34"/>
        <v>0</v>
      </c>
      <c r="X48" s="494">
        <f t="shared" si="35"/>
        <v>0</v>
      </c>
      <c r="Y48" s="494">
        <f t="shared" si="40"/>
        <v>0</v>
      </c>
      <c r="Z48" s="494">
        <f t="shared" si="41"/>
        <v>100</v>
      </c>
      <c r="AA48" s="243" t="s">
        <v>345</v>
      </c>
      <c r="AB48" s="435" t="s">
        <v>656</v>
      </c>
    </row>
    <row r="49" spans="1:28" ht="20.100000000000001" customHeight="1">
      <c r="A49" s="52" t="s">
        <v>900</v>
      </c>
      <c r="B49" s="494">
        <v>263</v>
      </c>
      <c r="C49" s="494">
        <v>52</v>
      </c>
      <c r="D49" s="494">
        <v>58</v>
      </c>
      <c r="E49" s="494">
        <v>16</v>
      </c>
      <c r="F49" s="494">
        <v>46</v>
      </c>
      <c r="G49" s="494">
        <v>57</v>
      </c>
      <c r="H49" s="264">
        <v>44</v>
      </c>
      <c r="I49" s="494">
        <f t="shared" si="36"/>
        <v>172</v>
      </c>
      <c r="J49" s="494">
        <f t="shared" si="37"/>
        <v>273</v>
      </c>
      <c r="K49" s="494">
        <f>SUM(J49*1.4+B49)</f>
        <v>645.20000000000005</v>
      </c>
      <c r="L49" s="494">
        <f>NORMSDIST((C$43-K49)/L$43)*100</f>
        <v>97.912482236485616</v>
      </c>
      <c r="M49" s="621" t="s">
        <v>345</v>
      </c>
      <c r="N49" s="19"/>
      <c r="O49" s="106"/>
      <c r="P49" s="497"/>
      <c r="Q49" s="496"/>
      <c r="R49" s="496"/>
      <c r="S49" s="496"/>
      <c r="T49" s="496"/>
      <c r="U49" s="496"/>
      <c r="V49" s="496"/>
      <c r="W49" s="494">
        <f t="shared" si="34"/>
        <v>0</v>
      </c>
      <c r="X49" s="494">
        <f t="shared" si="35"/>
        <v>0</v>
      </c>
      <c r="Y49" s="494">
        <f>SUM(X49*1.4+P49)</f>
        <v>0</v>
      </c>
      <c r="Z49" s="494">
        <f>NORMSDIST((Q$43-Y49)/Z$43)*100</f>
        <v>100</v>
      </c>
      <c r="AA49" s="120" t="s">
        <v>338</v>
      </c>
    </row>
    <row r="50" spans="1:28" ht="20.100000000000001" customHeight="1">
      <c r="A50" s="495" t="s">
        <v>906</v>
      </c>
      <c r="B50" s="494">
        <v>253</v>
      </c>
      <c r="C50" s="494">
        <v>82</v>
      </c>
      <c r="D50" s="103">
        <v>57</v>
      </c>
      <c r="E50" s="103">
        <v>16</v>
      </c>
      <c r="F50" s="103">
        <v>40</v>
      </c>
      <c r="G50" s="103">
        <v>72</v>
      </c>
      <c r="H50" s="103">
        <v>60</v>
      </c>
      <c r="I50" s="103">
        <f>SUM(C50:F50)</f>
        <v>195</v>
      </c>
      <c r="J50" s="103">
        <f>SUM(C50:H50)</f>
        <v>327</v>
      </c>
      <c r="K50" s="494">
        <f>SUM(J50*1.4+B50)</f>
        <v>710.8</v>
      </c>
      <c r="L50" s="494">
        <f>NORMSDIST((C$43-K50)/L$43)*100</f>
        <v>76.546713246378346</v>
      </c>
      <c r="M50" s="621" t="s">
        <v>345</v>
      </c>
      <c r="N50" s="19"/>
      <c r="O50" s="568"/>
      <c r="P50" s="497"/>
      <c r="Q50" s="496"/>
      <c r="R50" s="496"/>
      <c r="S50" s="496"/>
      <c r="T50" s="496"/>
      <c r="U50" s="496"/>
      <c r="V50" s="496"/>
      <c r="W50" s="494">
        <f t="shared" si="34"/>
        <v>0</v>
      </c>
      <c r="X50" s="494">
        <f t="shared" si="35"/>
        <v>0</v>
      </c>
      <c r="Y50" s="494">
        <f>SUM(X50*1.4+P50)</f>
        <v>0</v>
      </c>
      <c r="Z50" s="494">
        <f>NORMSDIST((Q$43-Y50)/Z$43)*100</f>
        <v>100</v>
      </c>
      <c r="AA50" s="184" t="s">
        <v>338</v>
      </c>
    </row>
    <row r="51" spans="1:28" ht="20.100000000000001" customHeight="1">
      <c r="A51" s="52" t="s">
        <v>892</v>
      </c>
      <c r="B51" s="494">
        <v>189</v>
      </c>
      <c r="C51" s="494">
        <v>91</v>
      </c>
      <c r="D51" s="103">
        <v>63</v>
      </c>
      <c r="E51" s="103">
        <v>18</v>
      </c>
      <c r="F51" s="103">
        <v>62</v>
      </c>
      <c r="G51" s="103">
        <v>70</v>
      </c>
      <c r="H51" s="103">
        <v>64</v>
      </c>
      <c r="I51" s="103">
        <f>SUM(C51:F51)</f>
        <v>234</v>
      </c>
      <c r="J51" s="103">
        <f>SUM(C51:H51)</f>
        <v>368</v>
      </c>
      <c r="K51" s="494">
        <f>SUM(J51*1.4+B51)</f>
        <v>704.19999999999993</v>
      </c>
      <c r="L51" s="494">
        <f>NORMSDIST((C$43-K51)/L$43)*100</f>
        <v>80.400111027731214</v>
      </c>
      <c r="M51" s="621" t="s">
        <v>345</v>
      </c>
      <c r="N51" s="19"/>
      <c r="O51" s="568"/>
      <c r="P51" s="497"/>
      <c r="Q51" s="496"/>
      <c r="R51" s="496"/>
      <c r="S51" s="496"/>
      <c r="T51" s="496"/>
      <c r="U51" s="496"/>
      <c r="V51" s="496"/>
      <c r="W51" s="494">
        <f t="shared" si="34"/>
        <v>0</v>
      </c>
      <c r="X51" s="494">
        <f t="shared" si="35"/>
        <v>0</v>
      </c>
      <c r="Y51" s="494">
        <f>SUM(X51*1.4+P51)</f>
        <v>0</v>
      </c>
      <c r="Z51" s="494">
        <f>NORMSDIST((Q$43-Y51)/Z$43)*100</f>
        <v>100</v>
      </c>
      <c r="AA51" s="184" t="s">
        <v>345</v>
      </c>
      <c r="AB51" s="23" t="s">
        <v>111</v>
      </c>
    </row>
    <row r="52" spans="1:28" ht="20.100000000000001" customHeight="1">
      <c r="A52" s="52" t="s">
        <v>908</v>
      </c>
      <c r="B52" s="494">
        <v>244</v>
      </c>
      <c r="C52" s="103">
        <v>78</v>
      </c>
      <c r="D52" s="103">
        <v>57</v>
      </c>
      <c r="E52" s="103">
        <v>16</v>
      </c>
      <c r="F52" s="103">
        <v>54</v>
      </c>
      <c r="G52" s="103">
        <v>60</v>
      </c>
      <c r="H52" s="103">
        <v>80</v>
      </c>
      <c r="I52" s="103">
        <f t="shared" ref="I52" si="42">SUM(C52:F52)</f>
        <v>205</v>
      </c>
      <c r="J52" s="103">
        <f t="shared" ref="J52" si="43">SUM(C52:H52)</f>
        <v>345</v>
      </c>
      <c r="K52" s="494">
        <f t="shared" ref="K52:K54" si="44">SUM(J52*1.4+B52)</f>
        <v>727</v>
      </c>
      <c r="L52" s="494">
        <f t="shared" ref="L52:L63" si="45">NORMSDIST((C$43-K52)/L$43)*100</f>
        <v>65.54217416103242</v>
      </c>
      <c r="M52" s="621" t="s">
        <v>1103</v>
      </c>
      <c r="N52" s="19"/>
      <c r="O52" s="568"/>
      <c r="P52" s="241"/>
      <c r="Q52" s="241"/>
      <c r="R52" s="241"/>
      <c r="S52" s="241"/>
      <c r="T52" s="241"/>
      <c r="U52" s="241"/>
      <c r="V52" s="241"/>
      <c r="W52" s="494">
        <f t="shared" si="34"/>
        <v>0</v>
      </c>
      <c r="X52" s="494">
        <f t="shared" si="35"/>
        <v>0</v>
      </c>
      <c r="Y52" s="494">
        <f t="shared" si="40"/>
        <v>0</v>
      </c>
      <c r="Z52" s="494">
        <f t="shared" si="41"/>
        <v>100</v>
      </c>
      <c r="AA52" s="425" t="s">
        <v>338</v>
      </c>
      <c r="AB52" s="23"/>
    </row>
    <row r="53" spans="1:28" ht="20.100000000000001" customHeight="1">
      <c r="A53" s="568"/>
      <c r="B53" s="241"/>
      <c r="C53" s="494"/>
      <c r="D53" s="494"/>
      <c r="E53" s="494"/>
      <c r="F53" s="494"/>
      <c r="G53" s="494"/>
      <c r="H53" s="494"/>
      <c r="I53" s="494">
        <f t="shared" ref="I47:I54" si="46">SUM(C53:F53)</f>
        <v>0</v>
      </c>
      <c r="J53" s="494">
        <f t="shared" ref="J47:J54" si="47">SUM(C53:H53)</f>
        <v>0</v>
      </c>
      <c r="K53" s="494">
        <f t="shared" si="44"/>
        <v>0</v>
      </c>
      <c r="L53" s="494">
        <f t="shared" si="45"/>
        <v>100</v>
      </c>
      <c r="M53" s="568" t="s">
        <v>338</v>
      </c>
      <c r="N53" s="19"/>
      <c r="O53" s="568"/>
      <c r="P53" s="241"/>
      <c r="Q53" s="494"/>
      <c r="R53" s="494"/>
      <c r="S53" s="494"/>
      <c r="T53" s="494"/>
      <c r="U53" s="494"/>
      <c r="V53" s="494"/>
      <c r="W53" s="494">
        <f t="shared" si="34"/>
        <v>0</v>
      </c>
      <c r="X53" s="494">
        <f t="shared" si="35"/>
        <v>0</v>
      </c>
      <c r="Y53" s="494">
        <f t="shared" si="40"/>
        <v>0</v>
      </c>
      <c r="Z53" s="494">
        <f t="shared" si="41"/>
        <v>100</v>
      </c>
      <c r="AA53" s="425" t="s">
        <v>338</v>
      </c>
      <c r="AB53" s="272"/>
    </row>
    <row r="54" spans="1:28" ht="20.100000000000001" customHeight="1">
      <c r="A54" s="52"/>
      <c r="B54" s="494"/>
      <c r="C54" s="494"/>
      <c r="D54" s="494"/>
      <c r="E54" s="494"/>
      <c r="F54" s="494"/>
      <c r="G54" s="494"/>
      <c r="H54" s="264"/>
      <c r="I54" s="494">
        <f t="shared" si="46"/>
        <v>0</v>
      </c>
      <c r="J54" s="494">
        <f t="shared" si="47"/>
        <v>0</v>
      </c>
      <c r="K54" s="494">
        <f t="shared" si="44"/>
        <v>0</v>
      </c>
      <c r="L54" s="494">
        <f t="shared" si="45"/>
        <v>100</v>
      </c>
      <c r="M54" s="568"/>
      <c r="O54" s="52"/>
      <c r="P54" s="228"/>
      <c r="Q54" s="228"/>
      <c r="R54" s="228"/>
      <c r="S54" s="228"/>
      <c r="T54" s="228"/>
      <c r="U54" s="228"/>
      <c r="V54" s="264"/>
      <c r="W54" s="228">
        <f t="shared" si="34"/>
        <v>0</v>
      </c>
      <c r="X54" s="228">
        <f t="shared" si="35"/>
        <v>0</v>
      </c>
      <c r="Y54" s="228">
        <f t="shared" si="40"/>
        <v>0</v>
      </c>
      <c r="Z54" s="228">
        <f t="shared" si="41"/>
        <v>100</v>
      </c>
      <c r="AA54" s="243"/>
    </row>
    <row r="55" spans="1:28" ht="20.100000000000001" customHeight="1">
      <c r="A55" s="67" t="s">
        <v>50</v>
      </c>
      <c r="B55" s="95">
        <v>216</v>
      </c>
      <c r="C55" s="95">
        <v>71</v>
      </c>
      <c r="D55" s="95">
        <v>64</v>
      </c>
      <c r="E55" s="95">
        <v>16</v>
      </c>
      <c r="F55" s="95">
        <v>60</v>
      </c>
      <c r="G55" s="95">
        <v>42</v>
      </c>
      <c r="H55" s="344">
        <v>56</v>
      </c>
      <c r="I55" s="95">
        <f t="shared" ref="I55:I62" si="48">SUM(C55:F55)</f>
        <v>211</v>
      </c>
      <c r="J55" s="95">
        <f t="shared" ref="J55:J62" si="49">SUM(C55:H55)</f>
        <v>309</v>
      </c>
      <c r="K55" s="95">
        <f>SUM(J55*1.4+B55)</f>
        <v>648.59999999999991</v>
      </c>
      <c r="L55" s="95">
        <f>NORMSDIST((C$43-K55)/L$43)*100</f>
        <v>97.546598114482947</v>
      </c>
      <c r="M55" s="94" t="s">
        <v>345</v>
      </c>
      <c r="O55" s="243"/>
      <c r="P55" s="228"/>
      <c r="Q55" s="232"/>
      <c r="R55" s="232"/>
      <c r="S55" s="232"/>
      <c r="T55" s="232"/>
      <c r="U55" s="232"/>
      <c r="V55" s="232"/>
      <c r="W55" s="232">
        <f>SUM(Q55,R55,T55)</f>
        <v>0</v>
      </c>
      <c r="X55" s="232">
        <f>SUM(Q55,R55,T55,U55,V55)</f>
        <v>0</v>
      </c>
      <c r="Y55" s="230">
        <f>FIXED(X55*1.4,0)+P55</f>
        <v>0</v>
      </c>
      <c r="Z55" s="228">
        <f t="shared" si="41"/>
        <v>100</v>
      </c>
      <c r="AA55" s="29"/>
    </row>
    <row r="56" spans="1:28" ht="20.100000000000001" customHeight="1">
      <c r="A56" s="67" t="s">
        <v>51</v>
      </c>
      <c r="B56" s="95">
        <v>290</v>
      </c>
      <c r="C56" s="95">
        <v>78</v>
      </c>
      <c r="D56" s="95">
        <v>69</v>
      </c>
      <c r="E56" s="95">
        <v>16</v>
      </c>
      <c r="F56" s="95">
        <v>56</v>
      </c>
      <c r="G56" s="95">
        <v>51</v>
      </c>
      <c r="H56" s="344">
        <v>56</v>
      </c>
      <c r="I56" s="95">
        <f t="shared" si="48"/>
        <v>219</v>
      </c>
      <c r="J56" s="95">
        <f t="shared" si="49"/>
        <v>326</v>
      </c>
      <c r="K56" s="95">
        <f t="shared" ref="K56:K57" si="50">SUM(J56*1.4+B56)</f>
        <v>746.4</v>
      </c>
      <c r="L56" s="95">
        <f t="shared" ref="L56:L57" si="51">NORMSDIST((C$43-K56)/L$43)*100</f>
        <v>50.478719247192231</v>
      </c>
      <c r="M56" s="94" t="s">
        <v>338</v>
      </c>
      <c r="O56" s="243"/>
      <c r="P56" s="228"/>
      <c r="Q56" s="232"/>
      <c r="R56" s="232"/>
      <c r="S56" s="232"/>
      <c r="T56" s="232"/>
      <c r="U56" s="232"/>
      <c r="V56" s="232"/>
      <c r="W56" s="232">
        <f>SUM(Q56,R56,T56)</f>
        <v>0</v>
      </c>
      <c r="X56" s="232">
        <f>SUM(Q56,R56,T56,U56,V56)</f>
        <v>0</v>
      </c>
      <c r="Y56" s="230">
        <f>FIXED(X56*1.4,0)+P56</f>
        <v>0</v>
      </c>
      <c r="Z56" s="228">
        <f t="shared" si="41"/>
        <v>100</v>
      </c>
      <c r="AA56" s="29"/>
    </row>
    <row r="57" spans="1:28" ht="20.100000000000001" customHeight="1">
      <c r="A57" s="67" t="s">
        <v>52</v>
      </c>
      <c r="B57" s="95">
        <v>230</v>
      </c>
      <c r="C57" s="95">
        <v>96</v>
      </c>
      <c r="D57" s="95">
        <v>62</v>
      </c>
      <c r="E57" s="95">
        <v>12</v>
      </c>
      <c r="F57" s="95">
        <v>40</v>
      </c>
      <c r="G57" s="95">
        <v>52</v>
      </c>
      <c r="H57" s="95">
        <v>64</v>
      </c>
      <c r="I57" s="95">
        <f t="shared" si="48"/>
        <v>210</v>
      </c>
      <c r="J57" s="95">
        <f t="shared" si="49"/>
        <v>326</v>
      </c>
      <c r="K57" s="95">
        <f t="shared" si="50"/>
        <v>686.4</v>
      </c>
      <c r="L57" s="95">
        <f t="shared" si="51"/>
        <v>88.724380968283612</v>
      </c>
      <c r="M57" s="94" t="s">
        <v>345</v>
      </c>
      <c r="O57" s="381"/>
      <c r="P57" s="230"/>
      <c r="Q57" s="233"/>
      <c r="R57" s="232"/>
      <c r="S57" s="228"/>
      <c r="T57" s="232"/>
      <c r="U57" s="232"/>
      <c r="V57" s="232"/>
      <c r="W57" s="232">
        <f>SUM(Q57,R57,T57)</f>
        <v>0</v>
      </c>
      <c r="X57" s="232">
        <f>SUM(Q57,R57,T57,U57,V57)</f>
        <v>0</v>
      </c>
      <c r="Y57" s="230">
        <f>FIXED(X57*1.4,0)+P57</f>
        <v>0</v>
      </c>
      <c r="Z57" s="228">
        <f t="shared" si="41"/>
        <v>100</v>
      </c>
      <c r="AA57" s="30"/>
    </row>
    <row r="58" spans="1:28" ht="20.100000000000001" customHeight="1">
      <c r="A58" s="32" t="s">
        <v>123</v>
      </c>
      <c r="B58" s="46">
        <v>263</v>
      </c>
      <c r="C58" s="15">
        <v>96</v>
      </c>
      <c r="D58" s="15">
        <v>73</v>
      </c>
      <c r="E58" s="15">
        <v>12</v>
      </c>
      <c r="F58" s="15">
        <v>48</v>
      </c>
      <c r="G58" s="15">
        <v>41</v>
      </c>
      <c r="H58" s="15">
        <v>68</v>
      </c>
      <c r="I58" s="95">
        <f t="shared" si="48"/>
        <v>229</v>
      </c>
      <c r="J58" s="95">
        <f t="shared" si="49"/>
        <v>338</v>
      </c>
      <c r="K58" s="95">
        <f>SUM(J58*1.4+B58)</f>
        <v>736.2</v>
      </c>
      <c r="L58" s="95">
        <f>NORMSDIST((C$43-K58)/L$43)*100</f>
        <v>58.550612621755562</v>
      </c>
      <c r="M58" s="94" t="s">
        <v>338</v>
      </c>
      <c r="O58" s="381"/>
      <c r="P58" s="230"/>
      <c r="Q58" s="233"/>
      <c r="R58" s="232"/>
      <c r="S58" s="228"/>
      <c r="T58" s="232"/>
      <c r="U58" s="232"/>
      <c r="V58" s="232"/>
      <c r="W58" s="232">
        <f t="shared" ref="W58:W63" si="52">SUM(Q58,R58,T58)</f>
        <v>0</v>
      </c>
      <c r="X58" s="232">
        <f t="shared" ref="X58:X63" si="53">SUM(Q58,R58,T58,U58,V58)</f>
        <v>0</v>
      </c>
      <c r="Y58" s="230">
        <f t="shared" ref="Y58:Y63" si="54">FIXED(X58*1.4,0)+P58</f>
        <v>0</v>
      </c>
      <c r="Z58" s="228">
        <f t="shared" ref="Z58:Z63" si="55">NORMSDIST((Q$43-Y58)/Z$43)*100</f>
        <v>100</v>
      </c>
      <c r="AA58" s="30"/>
    </row>
    <row r="59" spans="1:28" ht="20.100000000000001" customHeight="1">
      <c r="A59" s="94" t="s">
        <v>97</v>
      </c>
      <c r="B59" s="46">
        <v>221</v>
      </c>
      <c r="C59" s="15">
        <v>84</v>
      </c>
      <c r="D59" s="15">
        <v>67</v>
      </c>
      <c r="E59" s="15">
        <v>20</v>
      </c>
      <c r="F59" s="15">
        <v>78</v>
      </c>
      <c r="G59" s="15">
        <v>79</v>
      </c>
      <c r="H59" s="15">
        <v>66</v>
      </c>
      <c r="I59" s="95">
        <f t="shared" si="48"/>
        <v>249</v>
      </c>
      <c r="J59" s="95">
        <f t="shared" si="49"/>
        <v>394</v>
      </c>
      <c r="K59" s="95">
        <f>SUM(J59*1.4+B59)</f>
        <v>772.59999999999991</v>
      </c>
      <c r="L59" s="95">
        <f>NORMSDIST((C$43-K59)/L$43)*100</f>
        <v>30.432550478330491</v>
      </c>
      <c r="M59" s="94" t="s">
        <v>338</v>
      </c>
      <c r="O59" s="381"/>
      <c r="P59" s="230"/>
      <c r="Q59" s="233"/>
      <c r="R59" s="232"/>
      <c r="S59" s="228"/>
      <c r="T59" s="232"/>
      <c r="U59" s="232"/>
      <c r="V59" s="232"/>
      <c r="W59" s="232">
        <f t="shared" si="52"/>
        <v>0</v>
      </c>
      <c r="X59" s="232">
        <f t="shared" si="53"/>
        <v>0</v>
      </c>
      <c r="Y59" s="230">
        <f t="shared" si="54"/>
        <v>0</v>
      </c>
      <c r="Z59" s="228">
        <f t="shared" si="55"/>
        <v>100</v>
      </c>
      <c r="AA59" s="30"/>
    </row>
    <row r="60" spans="1:28" ht="20.100000000000001" customHeight="1">
      <c r="A60" s="94" t="s">
        <v>98</v>
      </c>
      <c r="B60" s="46">
        <v>226</v>
      </c>
      <c r="C60" s="15">
        <v>78</v>
      </c>
      <c r="D60" s="15">
        <v>69</v>
      </c>
      <c r="E60" s="15">
        <v>18</v>
      </c>
      <c r="F60" s="15">
        <v>32</v>
      </c>
      <c r="G60" s="15">
        <v>36</v>
      </c>
      <c r="H60" s="15">
        <v>58</v>
      </c>
      <c r="I60" s="95">
        <f t="shared" si="48"/>
        <v>197</v>
      </c>
      <c r="J60" s="95">
        <f t="shared" si="49"/>
        <v>291</v>
      </c>
      <c r="K60" s="95">
        <f>SUM(J60*1.4+B60)</f>
        <v>633.4</v>
      </c>
      <c r="L60" s="95">
        <f>NORMSDIST((C$43-K60)/L$43)*100</f>
        <v>98.845674483464563</v>
      </c>
      <c r="M60" s="94" t="s">
        <v>345</v>
      </c>
      <c r="O60" s="381"/>
      <c r="P60" s="230"/>
      <c r="Q60" s="233"/>
      <c r="R60" s="232"/>
      <c r="S60" s="228"/>
      <c r="T60" s="232"/>
      <c r="U60" s="232"/>
      <c r="V60" s="232"/>
      <c r="W60" s="232">
        <f t="shared" si="52"/>
        <v>0</v>
      </c>
      <c r="X60" s="232">
        <f t="shared" si="53"/>
        <v>0</v>
      </c>
      <c r="Y60" s="230">
        <f t="shared" si="54"/>
        <v>0</v>
      </c>
      <c r="Z60" s="228">
        <f t="shared" si="55"/>
        <v>100</v>
      </c>
      <c r="AA60" s="30"/>
      <c r="AB60" s="96"/>
    </row>
    <row r="61" spans="1:28" ht="20.100000000000001" customHeight="1">
      <c r="A61" s="94" t="s">
        <v>282</v>
      </c>
      <c r="B61" s="45">
        <v>272</v>
      </c>
      <c r="C61" s="45">
        <v>82</v>
      </c>
      <c r="D61" s="45">
        <v>76</v>
      </c>
      <c r="E61" s="45">
        <v>20</v>
      </c>
      <c r="F61" s="45">
        <v>60</v>
      </c>
      <c r="G61" s="45">
        <v>76</v>
      </c>
      <c r="H61" s="45">
        <v>75</v>
      </c>
      <c r="I61" s="95">
        <f t="shared" si="48"/>
        <v>238</v>
      </c>
      <c r="J61" s="95">
        <f t="shared" si="49"/>
        <v>389</v>
      </c>
      <c r="K61" s="95">
        <f t="shared" ref="K61:K62" si="56">SUM(J61*1.4+B61)</f>
        <v>816.59999999999991</v>
      </c>
      <c r="L61" s="95">
        <f t="shared" ref="L61:L62" si="57">NORMSDIST((C$43-K61)/L$43)*100</f>
        <v>8.1961198977584715</v>
      </c>
      <c r="M61" s="94" t="s">
        <v>338</v>
      </c>
      <c r="O61" s="381"/>
      <c r="P61" s="230"/>
      <c r="Q61" s="233"/>
      <c r="R61" s="232"/>
      <c r="S61" s="228"/>
      <c r="T61" s="232"/>
      <c r="U61" s="232"/>
      <c r="V61" s="232"/>
      <c r="W61" s="232">
        <f t="shared" si="52"/>
        <v>0</v>
      </c>
      <c r="X61" s="232">
        <f t="shared" si="53"/>
        <v>0</v>
      </c>
      <c r="Y61" s="230">
        <f t="shared" si="54"/>
        <v>0</v>
      </c>
      <c r="Z61" s="228">
        <f t="shared" si="55"/>
        <v>100</v>
      </c>
      <c r="AA61" s="30"/>
      <c r="AB61" s="96"/>
    </row>
    <row r="62" spans="1:28" ht="20.100000000000001" customHeight="1">
      <c r="A62" s="94" t="s">
        <v>290</v>
      </c>
      <c r="B62" s="45">
        <v>253</v>
      </c>
      <c r="C62" s="95">
        <v>84</v>
      </c>
      <c r="D62" s="95">
        <v>72</v>
      </c>
      <c r="E62" s="95">
        <v>18</v>
      </c>
      <c r="F62" s="95">
        <v>74</v>
      </c>
      <c r="G62" s="95">
        <v>73</v>
      </c>
      <c r="H62" s="95">
        <v>65</v>
      </c>
      <c r="I62" s="95">
        <f t="shared" si="48"/>
        <v>248</v>
      </c>
      <c r="J62" s="95">
        <f t="shared" si="49"/>
        <v>386</v>
      </c>
      <c r="K62" s="95">
        <f t="shared" si="56"/>
        <v>793.4</v>
      </c>
      <c r="L62" s="95">
        <f t="shared" si="57"/>
        <v>17.670378480956149</v>
      </c>
      <c r="M62" s="94" t="s">
        <v>338</v>
      </c>
      <c r="O62" s="381"/>
      <c r="P62" s="230"/>
      <c r="Q62" s="233"/>
      <c r="R62" s="232"/>
      <c r="S62" s="228"/>
      <c r="T62" s="232"/>
      <c r="U62" s="232"/>
      <c r="V62" s="232"/>
      <c r="W62" s="232">
        <f t="shared" si="52"/>
        <v>0</v>
      </c>
      <c r="X62" s="232">
        <f t="shared" si="53"/>
        <v>0</v>
      </c>
      <c r="Y62" s="230">
        <f t="shared" si="54"/>
        <v>0</v>
      </c>
      <c r="Z62" s="228">
        <f t="shared" si="55"/>
        <v>100</v>
      </c>
      <c r="AA62" s="30"/>
      <c r="AB62" s="96"/>
    </row>
    <row r="63" spans="1:28" ht="20.100000000000001" customHeight="1">
      <c r="A63" s="89" t="s">
        <v>449</v>
      </c>
      <c r="B63" s="65">
        <v>249</v>
      </c>
      <c r="C63" s="170">
        <v>65</v>
      </c>
      <c r="D63" s="90">
        <v>60</v>
      </c>
      <c r="E63" s="90" t="s">
        <v>337</v>
      </c>
      <c r="F63" s="90">
        <v>74</v>
      </c>
      <c r="G63" s="90">
        <v>87</v>
      </c>
      <c r="H63" s="90">
        <v>80</v>
      </c>
      <c r="I63" s="91">
        <f t="shared" ref="I63" si="58">SUM(C63,D63,F63)</f>
        <v>199</v>
      </c>
      <c r="J63" s="91">
        <f t="shared" ref="J63" si="59">SUM(C63,D63,F63,G63,H63)</f>
        <v>366</v>
      </c>
      <c r="K63" s="93">
        <f t="shared" ref="K63" si="60">FIXED(J63*1.4,0)+B63</f>
        <v>761</v>
      </c>
      <c r="L63" s="90">
        <f t="shared" si="45"/>
        <v>38.973875244420277</v>
      </c>
      <c r="M63" s="66" t="s">
        <v>338</v>
      </c>
      <c r="O63" s="568"/>
      <c r="P63" s="497"/>
      <c r="Q63" s="566"/>
      <c r="R63" s="494"/>
      <c r="S63" s="494"/>
      <c r="T63" s="494"/>
      <c r="U63" s="494"/>
      <c r="V63" s="494"/>
      <c r="W63" s="232">
        <f t="shared" si="52"/>
        <v>0</v>
      </c>
      <c r="X63" s="232">
        <f t="shared" si="53"/>
        <v>0</v>
      </c>
      <c r="Y63" s="496">
        <f t="shared" si="54"/>
        <v>0</v>
      </c>
      <c r="Z63" s="494">
        <f t="shared" si="55"/>
        <v>100</v>
      </c>
      <c r="AA63" s="30" t="s">
        <v>338</v>
      </c>
      <c r="AB63" s="96"/>
    </row>
    <row r="68" spans="13:27">
      <c r="M68" s="7"/>
      <c r="AA68" s="7"/>
    </row>
    <row r="69" spans="13:27">
      <c r="M69" s="7"/>
      <c r="AA69" s="7"/>
    </row>
    <row r="78" spans="13:27">
      <c r="M78" s="7"/>
      <c r="AA78" s="7"/>
    </row>
  </sheetData>
  <mergeCells count="14">
    <mergeCell ref="S45:T45"/>
    <mergeCell ref="E45:F45"/>
    <mergeCell ref="C43:H43"/>
    <mergeCell ref="O1:AA1"/>
    <mergeCell ref="Q5:V5"/>
    <mergeCell ref="Q6:V6"/>
    <mergeCell ref="Q42:V42"/>
    <mergeCell ref="Q43:V43"/>
    <mergeCell ref="S8:T8"/>
    <mergeCell ref="C5:H5"/>
    <mergeCell ref="C6:H6"/>
    <mergeCell ref="C42:H42"/>
    <mergeCell ref="A1:M1"/>
    <mergeCell ref="E8:F8"/>
  </mergeCells>
  <phoneticPr fontId="9"/>
  <pageMargins left="0.39370078740157483" right="0.39370078740157483" top="0.98425196850393704" bottom="0.98425196850393704" header="0.51181102362204722" footer="0.51181102362204722"/>
  <pageSetup paperSize="9" orientation="portrait" horizontalDpi="4294967293" r:id="rId1"/>
  <headerFooter alignWithMargins="0"/>
  <ignoredErrors>
    <ignoredError sqref="W9:X13 W46:X48 W21:X21 W52:X52 W22:X22 W24:X24 W53:X53 W54:X54 W15:X17 W49:X49 W50:X51 I9:J9 I55:J60 I10:J16 I47:J52 I61:J62" formulaRange="1"/>
    <ignoredError sqref="X30:Z30 W31 X23 I32:J32 I30:L30 I23:J23 I17:J17 I31:J31" formula="1"/>
    <ignoredError sqref="I33:J37" formula="1" formulaRange="1"/>
  </ignoredErrors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34">
    <tabColor theme="5" tint="0.39997558519241921"/>
  </sheetPr>
  <dimension ref="A1:AB46"/>
  <sheetViews>
    <sheetView workbookViewId="0">
      <selection activeCell="I24" sqref="I24:J24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735</v>
      </c>
      <c r="C3" s="11" t="s">
        <v>595</v>
      </c>
      <c r="J3" s="20" t="s">
        <v>591</v>
      </c>
      <c r="K3" s="20" t="s">
        <v>592</v>
      </c>
      <c r="O3" s="380" t="s">
        <v>735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70"/>
      <c r="J4" s="85">
        <v>705</v>
      </c>
      <c r="K4" s="85">
        <v>690</v>
      </c>
      <c r="P4" s="391"/>
      <c r="X4" s="85">
        <v>705</v>
      </c>
      <c r="Y4" s="85">
        <v>690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8" t="s">
        <v>572</v>
      </c>
      <c r="K5" s="568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243" t="s">
        <v>572</v>
      </c>
      <c r="Y5" s="243" t="s">
        <v>643</v>
      </c>
      <c r="Z5" s="243" t="s">
        <v>328</v>
      </c>
    </row>
    <row r="6" spans="1:28" ht="18.75" customHeight="1">
      <c r="B6" s="570"/>
      <c r="C6" s="637">
        <v>696</v>
      </c>
      <c r="D6" s="638"/>
      <c r="E6" s="638"/>
      <c r="F6" s="638"/>
      <c r="G6" s="638"/>
      <c r="H6" s="639"/>
      <c r="I6" s="18">
        <v>1.81</v>
      </c>
      <c r="J6" s="18">
        <v>1.59</v>
      </c>
      <c r="K6" s="16">
        <f>(FIXED(1/J6,3))*100</f>
        <v>62.9</v>
      </c>
      <c r="L6" s="103">
        <v>50</v>
      </c>
      <c r="P6" s="391"/>
      <c r="Q6" s="637">
        <v>696</v>
      </c>
      <c r="R6" s="638"/>
      <c r="S6" s="638"/>
      <c r="T6" s="638"/>
      <c r="U6" s="638"/>
      <c r="V6" s="639"/>
      <c r="W6" s="18">
        <v>1.81</v>
      </c>
      <c r="X6" s="18">
        <v>1.59</v>
      </c>
      <c r="Y6" s="16">
        <f>(FIXED(1/X6,3))*100</f>
        <v>62.9</v>
      </c>
      <c r="Z6" s="103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972</v>
      </c>
      <c r="B9" s="600">
        <v>180</v>
      </c>
      <c r="C9" s="596">
        <v>88</v>
      </c>
      <c r="D9" s="596">
        <v>35</v>
      </c>
      <c r="E9" s="596">
        <v>16</v>
      </c>
      <c r="F9" s="596">
        <v>40</v>
      </c>
      <c r="G9" s="596">
        <v>77</v>
      </c>
      <c r="H9" s="596">
        <v>40</v>
      </c>
      <c r="I9" s="416">
        <f t="shared" ref="I9" si="0">SUM(C9:F9)</f>
        <v>179</v>
      </c>
      <c r="J9" s="416">
        <f t="shared" ref="J9" si="1">SUM(C9:H9)</f>
        <v>296</v>
      </c>
      <c r="K9" s="416">
        <f t="shared" ref="K9:K12" si="2">SUM(J9*1.4+B9)</f>
        <v>594.4</v>
      </c>
      <c r="L9" s="416">
        <f t="shared" ref="L9:L12" si="3">NORMSDIST((C$6-K9)/L$6)*100</f>
        <v>97.892317202668636</v>
      </c>
      <c r="M9" s="414" t="s">
        <v>345</v>
      </c>
      <c r="N9" s="19"/>
      <c r="O9" s="495"/>
      <c r="P9" s="497"/>
      <c r="Q9" s="496"/>
      <c r="R9" s="496"/>
      <c r="S9" s="496"/>
      <c r="T9" s="496"/>
      <c r="U9" s="496"/>
      <c r="V9" s="496"/>
      <c r="W9" s="494">
        <f>SUM(Q9:T9)</f>
        <v>0</v>
      </c>
      <c r="X9" s="494">
        <f t="shared" ref="X9:X16" si="4">SUM(Q9:V9)</f>
        <v>0</v>
      </c>
      <c r="Y9" s="494">
        <f t="shared" ref="Y9:Y16" si="5">SUM(X9*1.4+P9)</f>
        <v>0</v>
      </c>
      <c r="Z9" s="494">
        <f t="shared" ref="Z9:Z16" si="6"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255"/>
      <c r="B10" s="258"/>
      <c r="C10" s="259"/>
      <c r="D10" s="259"/>
      <c r="E10" s="259"/>
      <c r="F10" s="259"/>
      <c r="G10" s="259"/>
      <c r="H10" s="259"/>
      <c r="I10" s="494">
        <f t="shared" ref="I10:I16" si="7">SUM(C10:F10)</f>
        <v>0</v>
      </c>
      <c r="J10" s="494">
        <f t="shared" ref="J10:J12" si="8">SUM(C10:H10)</f>
        <v>0</v>
      </c>
      <c r="K10" s="494">
        <f t="shared" si="2"/>
        <v>0</v>
      </c>
      <c r="L10" s="494">
        <f t="shared" si="3"/>
        <v>100</v>
      </c>
      <c r="M10" s="568" t="s">
        <v>345</v>
      </c>
      <c r="N10" s="19"/>
      <c r="O10" s="255"/>
      <c r="P10" s="258"/>
      <c r="Q10" s="259"/>
      <c r="R10" s="259"/>
      <c r="S10" s="259"/>
      <c r="T10" s="259"/>
      <c r="U10" s="259"/>
      <c r="V10" s="259"/>
      <c r="W10" s="494">
        <f>SUM(Q10:T10)</f>
        <v>0</v>
      </c>
      <c r="X10" s="494">
        <f t="shared" si="4"/>
        <v>0</v>
      </c>
      <c r="Y10" s="494">
        <f t="shared" si="5"/>
        <v>0</v>
      </c>
      <c r="Z10" s="494">
        <f t="shared" si="6"/>
        <v>100</v>
      </c>
      <c r="AA10" s="568" t="s">
        <v>782</v>
      </c>
      <c r="AB10" s="23" t="s">
        <v>111</v>
      </c>
    </row>
    <row r="11" spans="1:28" ht="20.100000000000001" customHeight="1">
      <c r="A11" s="568"/>
      <c r="B11" s="241"/>
      <c r="C11" s="241"/>
      <c r="D11" s="241"/>
      <c r="E11" s="241"/>
      <c r="F11" s="241"/>
      <c r="G11" s="241"/>
      <c r="H11" s="241"/>
      <c r="I11" s="494">
        <f t="shared" si="7"/>
        <v>0</v>
      </c>
      <c r="J11" s="494">
        <f t="shared" si="8"/>
        <v>0</v>
      </c>
      <c r="K11" s="494">
        <f t="shared" si="2"/>
        <v>0</v>
      </c>
      <c r="L11" s="494">
        <f t="shared" si="3"/>
        <v>100</v>
      </c>
      <c r="M11" s="568" t="s">
        <v>338</v>
      </c>
      <c r="N11" s="19"/>
      <c r="O11" s="568"/>
      <c r="P11" s="241"/>
      <c r="Q11" s="241"/>
      <c r="R11" s="241"/>
      <c r="S11" s="241"/>
      <c r="T11" s="241"/>
      <c r="U11" s="241"/>
      <c r="V11" s="241"/>
      <c r="W11" s="494">
        <f>SUM(Q11:T11)</f>
        <v>0</v>
      </c>
      <c r="X11" s="494">
        <f t="shared" si="4"/>
        <v>0</v>
      </c>
      <c r="Y11" s="494">
        <f t="shared" si="5"/>
        <v>0</v>
      </c>
      <c r="Z11" s="494">
        <f t="shared" si="6"/>
        <v>100</v>
      </c>
      <c r="AA11" s="568" t="s">
        <v>338</v>
      </c>
      <c r="AB11" s="272"/>
    </row>
    <row r="12" spans="1:28" ht="20.100000000000001" customHeight="1">
      <c r="A12" s="568"/>
      <c r="B12" s="241"/>
      <c r="C12" s="241"/>
      <c r="D12" s="241"/>
      <c r="E12" s="241"/>
      <c r="F12" s="241"/>
      <c r="G12" s="241"/>
      <c r="H12" s="241"/>
      <c r="I12" s="494">
        <f t="shared" si="7"/>
        <v>0</v>
      </c>
      <c r="J12" s="494">
        <f t="shared" si="8"/>
        <v>0</v>
      </c>
      <c r="K12" s="494">
        <f t="shared" si="2"/>
        <v>0</v>
      </c>
      <c r="L12" s="494">
        <f t="shared" si="3"/>
        <v>100</v>
      </c>
      <c r="M12" s="568" t="s">
        <v>338</v>
      </c>
      <c r="N12" s="19"/>
      <c r="O12" s="568"/>
      <c r="P12" s="241"/>
      <c r="Q12" s="241"/>
      <c r="R12" s="241"/>
      <c r="S12" s="241"/>
      <c r="T12" s="241"/>
      <c r="U12" s="241"/>
      <c r="V12" s="241"/>
      <c r="W12" s="494">
        <f>SUM(Q12:T12)</f>
        <v>0</v>
      </c>
      <c r="X12" s="494">
        <f t="shared" si="4"/>
        <v>0</v>
      </c>
      <c r="Y12" s="494">
        <f t="shared" si="5"/>
        <v>0</v>
      </c>
      <c r="Z12" s="494">
        <f t="shared" si="6"/>
        <v>100</v>
      </c>
      <c r="AA12" s="568" t="s">
        <v>338</v>
      </c>
      <c r="AB12" s="23"/>
    </row>
    <row r="13" spans="1:28" ht="20.100000000000001" customHeight="1">
      <c r="A13" s="34" t="s">
        <v>122</v>
      </c>
      <c r="B13" s="46">
        <v>189</v>
      </c>
      <c r="C13" s="15">
        <v>71</v>
      </c>
      <c r="D13" s="15">
        <v>67</v>
      </c>
      <c r="E13" s="15">
        <v>12</v>
      </c>
      <c r="F13" s="15">
        <v>34</v>
      </c>
      <c r="G13" s="15">
        <v>83</v>
      </c>
      <c r="H13" s="15">
        <v>58</v>
      </c>
      <c r="I13" s="95">
        <f t="shared" si="7"/>
        <v>184</v>
      </c>
      <c r="J13" s="95">
        <f t="shared" ref="J13:J16" si="9">SUM(C13:H13)</f>
        <v>325</v>
      </c>
      <c r="K13" s="95">
        <f t="shared" ref="K13:K16" si="10">SUM(J13*1.4+B13)</f>
        <v>644</v>
      </c>
      <c r="L13" s="95">
        <f t="shared" ref="L13:L16" si="11">NORMSDIST((C$6-K13)/L$6)*100</f>
        <v>85.083004966901868</v>
      </c>
      <c r="M13" s="94" t="s">
        <v>345</v>
      </c>
      <c r="O13" s="379"/>
      <c r="P13" s="240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 t="shared" si="4"/>
        <v>0</v>
      </c>
      <c r="Y13" s="228">
        <f t="shared" si="5"/>
        <v>0</v>
      </c>
      <c r="Z13" s="228">
        <f t="shared" si="6"/>
        <v>100</v>
      </c>
      <c r="AA13" s="243"/>
    </row>
    <row r="14" spans="1:28" ht="20.100000000000001" customHeight="1">
      <c r="A14" s="345" t="s">
        <v>214</v>
      </c>
      <c r="B14" s="352">
        <v>207</v>
      </c>
      <c r="C14" s="348">
        <v>76</v>
      </c>
      <c r="D14" s="348">
        <v>69</v>
      </c>
      <c r="E14" s="348">
        <v>16</v>
      </c>
      <c r="F14" s="348">
        <v>52</v>
      </c>
      <c r="G14" s="348">
        <v>70</v>
      </c>
      <c r="H14" s="348">
        <v>48</v>
      </c>
      <c r="I14" s="95">
        <f t="shared" si="7"/>
        <v>213</v>
      </c>
      <c r="J14" s="95">
        <f t="shared" si="9"/>
        <v>331</v>
      </c>
      <c r="K14" s="95">
        <f t="shared" si="10"/>
        <v>670.4</v>
      </c>
      <c r="L14" s="95">
        <f t="shared" si="11"/>
        <v>69.567449521669587</v>
      </c>
      <c r="M14" s="94" t="s">
        <v>345</v>
      </c>
      <c r="N14" s="19"/>
      <c r="O14" s="52"/>
      <c r="P14" s="228"/>
      <c r="Q14" s="228"/>
      <c r="R14" s="228"/>
      <c r="S14" s="228"/>
      <c r="T14" s="228"/>
      <c r="U14" s="228"/>
      <c r="V14" s="228"/>
      <c r="W14" s="228">
        <f>SUM(Q14:V14)</f>
        <v>0</v>
      </c>
      <c r="X14" s="228">
        <f t="shared" si="4"/>
        <v>0</v>
      </c>
      <c r="Y14" s="228">
        <f t="shared" si="5"/>
        <v>0</v>
      </c>
      <c r="Z14" s="228">
        <f t="shared" si="6"/>
        <v>100</v>
      </c>
      <c r="AA14" s="243"/>
      <c r="AB14" s="96"/>
    </row>
    <row r="15" spans="1:28" ht="20.100000000000001" customHeight="1">
      <c r="A15" s="94" t="s">
        <v>294</v>
      </c>
      <c r="B15" s="45">
        <v>244</v>
      </c>
      <c r="C15" s="45">
        <v>55</v>
      </c>
      <c r="D15" s="45">
        <v>77</v>
      </c>
      <c r="E15" s="45">
        <v>18</v>
      </c>
      <c r="F15" s="45">
        <v>60</v>
      </c>
      <c r="G15" s="45">
        <v>78</v>
      </c>
      <c r="H15" s="45">
        <v>75</v>
      </c>
      <c r="I15" s="95">
        <f t="shared" si="7"/>
        <v>210</v>
      </c>
      <c r="J15" s="95">
        <f t="shared" si="9"/>
        <v>363</v>
      </c>
      <c r="K15" s="95">
        <f t="shared" si="10"/>
        <v>752.2</v>
      </c>
      <c r="L15" s="95">
        <f t="shared" si="11"/>
        <v>13.050651297256028</v>
      </c>
      <c r="M15" s="94" t="s">
        <v>338</v>
      </c>
      <c r="O15" s="13"/>
      <c r="P15" s="227"/>
      <c r="Q15" s="228"/>
      <c r="R15" s="228"/>
      <c r="S15" s="228"/>
      <c r="T15" s="228"/>
      <c r="U15" s="228"/>
      <c r="V15" s="228"/>
      <c r="W15" s="228">
        <f>SUM(Q15:T15)</f>
        <v>0</v>
      </c>
      <c r="X15" s="228">
        <f t="shared" si="4"/>
        <v>0</v>
      </c>
      <c r="Y15" s="228">
        <f t="shared" si="5"/>
        <v>0</v>
      </c>
      <c r="Z15" s="228">
        <f t="shared" si="6"/>
        <v>100</v>
      </c>
      <c r="AA15" s="243"/>
    </row>
    <row r="16" spans="1:28" ht="20.100000000000001" customHeight="1">
      <c r="A16" s="94" t="s">
        <v>295</v>
      </c>
      <c r="B16" s="45">
        <v>226</v>
      </c>
      <c r="C16" s="45">
        <v>80</v>
      </c>
      <c r="D16" s="45">
        <v>73</v>
      </c>
      <c r="E16" s="45">
        <v>16</v>
      </c>
      <c r="F16" s="45">
        <v>48</v>
      </c>
      <c r="G16" s="45">
        <v>63</v>
      </c>
      <c r="H16" s="45">
        <v>64</v>
      </c>
      <c r="I16" s="95">
        <f t="shared" si="7"/>
        <v>217</v>
      </c>
      <c r="J16" s="95">
        <f t="shared" si="9"/>
        <v>344</v>
      </c>
      <c r="K16" s="95">
        <f t="shared" si="10"/>
        <v>707.59999999999991</v>
      </c>
      <c r="L16" s="95">
        <f t="shared" si="11"/>
        <v>40.826900690097048</v>
      </c>
      <c r="M16" s="94" t="s">
        <v>338</v>
      </c>
      <c r="N16" s="19"/>
      <c r="O16" s="52"/>
      <c r="P16" s="228"/>
      <c r="Q16" s="228"/>
      <c r="R16" s="228"/>
      <c r="S16" s="228"/>
      <c r="T16" s="228"/>
      <c r="U16" s="228"/>
      <c r="V16" s="228"/>
      <c r="W16" s="228">
        <f>SUM(Q16:V16)</f>
        <v>0</v>
      </c>
      <c r="X16" s="228">
        <f t="shared" si="4"/>
        <v>0</v>
      </c>
      <c r="Y16" s="228">
        <f t="shared" si="5"/>
        <v>0</v>
      </c>
      <c r="Z16" s="228">
        <f t="shared" si="6"/>
        <v>100</v>
      </c>
      <c r="AA16" s="243"/>
      <c r="AB16" s="96"/>
    </row>
    <row r="17" spans="1:28" ht="20.100000000000001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47"/>
      <c r="M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47"/>
      <c r="AA17" s="19"/>
    </row>
    <row r="18" spans="1:28" ht="18.75" customHeight="1">
      <c r="A18" s="47" t="s">
        <v>736</v>
      </c>
      <c r="B18" s="19"/>
      <c r="C18" s="48" t="s">
        <v>595</v>
      </c>
      <c r="D18" s="19"/>
      <c r="E18" s="19"/>
      <c r="F18" s="19"/>
      <c r="G18" s="19"/>
      <c r="H18" s="19"/>
      <c r="I18" s="19"/>
      <c r="J18" s="49" t="s">
        <v>591</v>
      </c>
      <c r="K18" s="49" t="s">
        <v>592</v>
      </c>
      <c r="L18" s="19"/>
      <c r="M18" s="19"/>
      <c r="O18" s="47" t="s">
        <v>736</v>
      </c>
      <c r="P18" s="19"/>
      <c r="Q18" s="48" t="s">
        <v>595</v>
      </c>
      <c r="R18" s="19"/>
      <c r="S18" s="19"/>
      <c r="T18" s="19"/>
      <c r="U18" s="19"/>
      <c r="V18" s="19"/>
      <c r="W18" s="19"/>
      <c r="X18" s="49" t="s">
        <v>591</v>
      </c>
      <c r="Y18" s="49" t="s">
        <v>592</v>
      </c>
      <c r="Z18" s="19"/>
      <c r="AA18" s="19"/>
    </row>
    <row r="19" spans="1:28" ht="18.75" customHeight="1">
      <c r="A19" s="19"/>
      <c r="B19" s="50"/>
      <c r="C19" s="19"/>
      <c r="D19" s="19"/>
      <c r="E19" s="19"/>
      <c r="F19" s="19"/>
      <c r="G19" s="19"/>
      <c r="H19" s="19"/>
      <c r="I19" s="19"/>
      <c r="J19" s="85">
        <v>720</v>
      </c>
      <c r="K19" s="85">
        <v>720</v>
      </c>
      <c r="L19" s="19"/>
      <c r="M19" s="19"/>
      <c r="O19" s="19"/>
      <c r="P19" s="50"/>
      <c r="Q19" s="19"/>
      <c r="R19" s="19"/>
      <c r="S19" s="19"/>
      <c r="T19" s="19"/>
      <c r="U19" s="19"/>
      <c r="V19" s="19"/>
      <c r="W19" s="19"/>
      <c r="X19" s="85">
        <v>720</v>
      </c>
      <c r="Y19" s="85">
        <v>720</v>
      </c>
      <c r="Z19" s="19"/>
      <c r="AA19" s="19"/>
    </row>
    <row r="20" spans="1:28" ht="18.75" customHeight="1">
      <c r="A20" s="19"/>
      <c r="B20" s="50"/>
      <c r="C20" s="666" t="s">
        <v>644</v>
      </c>
      <c r="D20" s="667"/>
      <c r="E20" s="667"/>
      <c r="F20" s="667"/>
      <c r="G20" s="667"/>
      <c r="H20" s="668"/>
      <c r="I20" s="568" t="s">
        <v>571</v>
      </c>
      <c r="J20" s="568" t="s">
        <v>572</v>
      </c>
      <c r="K20" s="568" t="s">
        <v>643</v>
      </c>
      <c r="L20" s="568" t="s">
        <v>328</v>
      </c>
      <c r="M20" s="19"/>
      <c r="O20" s="19"/>
      <c r="P20" s="50"/>
      <c r="Q20" s="666" t="s">
        <v>644</v>
      </c>
      <c r="R20" s="667"/>
      <c r="S20" s="667"/>
      <c r="T20" s="667"/>
      <c r="U20" s="667"/>
      <c r="V20" s="668"/>
      <c r="W20" s="243" t="s">
        <v>571</v>
      </c>
      <c r="X20" s="243" t="s">
        <v>572</v>
      </c>
      <c r="Y20" s="243" t="s">
        <v>643</v>
      </c>
      <c r="Z20" s="243" t="s">
        <v>328</v>
      </c>
      <c r="AA20" s="19"/>
    </row>
    <row r="21" spans="1:28" ht="18.75" customHeight="1">
      <c r="A21" s="19"/>
      <c r="B21" s="50"/>
      <c r="C21" s="643">
        <v>717</v>
      </c>
      <c r="D21" s="644"/>
      <c r="E21" s="644"/>
      <c r="F21" s="644"/>
      <c r="G21" s="644"/>
      <c r="H21" s="645"/>
      <c r="I21" s="18">
        <v>1.89</v>
      </c>
      <c r="J21" s="18">
        <v>1.8</v>
      </c>
      <c r="K21" s="16">
        <f>(FIXED(1/J21,3))*100</f>
        <v>55.600000000000009</v>
      </c>
      <c r="L21" s="494">
        <v>50</v>
      </c>
      <c r="M21" s="19"/>
      <c r="O21" s="19"/>
      <c r="P21" s="50"/>
      <c r="Q21" s="643">
        <v>717</v>
      </c>
      <c r="R21" s="644"/>
      <c r="S21" s="644"/>
      <c r="T21" s="644"/>
      <c r="U21" s="644"/>
      <c r="V21" s="645"/>
      <c r="W21" s="18">
        <v>1.89</v>
      </c>
      <c r="X21" s="18">
        <v>1.8</v>
      </c>
      <c r="Y21" s="16">
        <f>(FIXED(1/X21,3))*100</f>
        <v>55.600000000000009</v>
      </c>
      <c r="Z21" s="228">
        <v>50</v>
      </c>
      <c r="AA21" s="19"/>
    </row>
    <row r="22" spans="1:28" ht="21.75" customHeight="1">
      <c r="A22" s="19"/>
      <c r="B22" s="19"/>
      <c r="C22" s="19"/>
      <c r="D22" s="19"/>
      <c r="E22" s="51" t="s">
        <v>78</v>
      </c>
      <c r="F22" s="51" t="s">
        <v>79</v>
      </c>
      <c r="G22" s="19"/>
      <c r="H22" s="19"/>
      <c r="I22" s="19"/>
      <c r="J22" s="19"/>
      <c r="K22" s="19"/>
      <c r="L22" s="19"/>
      <c r="M22" s="19"/>
      <c r="O22" s="19"/>
      <c r="P22" s="19"/>
      <c r="Q22" s="19"/>
      <c r="R22" s="19"/>
      <c r="S22" s="51" t="s">
        <v>78</v>
      </c>
      <c r="T22" s="51" t="s">
        <v>79</v>
      </c>
      <c r="U22" s="19"/>
      <c r="V22" s="19"/>
      <c r="W22" s="19"/>
      <c r="X22" s="19"/>
      <c r="Y22" s="19"/>
      <c r="Z22" s="19"/>
      <c r="AA22" s="19"/>
    </row>
    <row r="23" spans="1:28" ht="20.100000000000001" customHeight="1">
      <c r="A23" s="568" t="s">
        <v>80</v>
      </c>
      <c r="B23" s="568" t="s">
        <v>81</v>
      </c>
      <c r="C23" s="568" t="s">
        <v>82</v>
      </c>
      <c r="D23" s="568" t="s">
        <v>83</v>
      </c>
      <c r="E23" s="666" t="s">
        <v>84</v>
      </c>
      <c r="F23" s="668"/>
      <c r="G23" s="568" t="s">
        <v>85</v>
      </c>
      <c r="H23" s="568" t="s">
        <v>86</v>
      </c>
      <c r="I23" s="568" t="s">
        <v>87</v>
      </c>
      <c r="J23" s="568" t="s">
        <v>88</v>
      </c>
      <c r="K23" s="568" t="s">
        <v>318</v>
      </c>
      <c r="L23" s="568" t="s">
        <v>319</v>
      </c>
      <c r="M23" s="568" t="s">
        <v>645</v>
      </c>
      <c r="O23" s="243" t="s">
        <v>80</v>
      </c>
      <c r="P23" s="243" t="s">
        <v>81</v>
      </c>
      <c r="Q23" s="243" t="s">
        <v>82</v>
      </c>
      <c r="R23" s="243" t="s">
        <v>83</v>
      </c>
      <c r="S23" s="666" t="s">
        <v>84</v>
      </c>
      <c r="T23" s="668"/>
      <c r="U23" s="243" t="s">
        <v>85</v>
      </c>
      <c r="V23" s="243" t="s">
        <v>86</v>
      </c>
      <c r="W23" s="243" t="s">
        <v>87</v>
      </c>
      <c r="X23" s="243" t="s">
        <v>88</v>
      </c>
      <c r="Y23" s="243" t="s">
        <v>318</v>
      </c>
      <c r="Z23" s="243" t="s">
        <v>319</v>
      </c>
      <c r="AA23" s="243" t="s">
        <v>645</v>
      </c>
    </row>
    <row r="24" spans="1:28" ht="20.100000000000001" customHeight="1">
      <c r="A24" s="417" t="s">
        <v>973</v>
      </c>
      <c r="B24" s="600">
        <v>230</v>
      </c>
      <c r="C24" s="596">
        <v>73</v>
      </c>
      <c r="D24" s="596">
        <v>66</v>
      </c>
      <c r="E24" s="596">
        <v>16</v>
      </c>
      <c r="F24" s="596">
        <v>48</v>
      </c>
      <c r="G24" s="596">
        <v>52</v>
      </c>
      <c r="H24" s="596">
        <v>50</v>
      </c>
      <c r="I24" s="416">
        <f t="shared" ref="I24" si="12">SUM(C24:F24)</f>
        <v>203</v>
      </c>
      <c r="J24" s="416">
        <f t="shared" ref="J24" si="13">SUM(C24:H24)</f>
        <v>305</v>
      </c>
      <c r="K24" s="416">
        <f t="shared" ref="K24:K26" si="14">SUM(J24*1.4+B24)</f>
        <v>657</v>
      </c>
      <c r="L24" s="416">
        <f t="shared" ref="L24:L26" si="15">NORMSDIST((C$21-K24)/L$21)*100</f>
        <v>88.493032977829174</v>
      </c>
      <c r="M24" s="414" t="s">
        <v>345</v>
      </c>
      <c r="N24" s="19"/>
      <c r="O24" s="568"/>
      <c r="P24" s="241"/>
      <c r="Q24" s="241"/>
      <c r="R24" s="241"/>
      <c r="S24" s="241"/>
      <c r="T24" s="241"/>
      <c r="U24" s="241"/>
      <c r="V24" s="241"/>
      <c r="W24" s="494">
        <f t="shared" ref="W24:W29" si="16">SUM(Q24:T24)</f>
        <v>0</v>
      </c>
      <c r="X24" s="494">
        <f t="shared" ref="X24:X29" si="17">SUM(Q24:V24)</f>
        <v>0</v>
      </c>
      <c r="Y24" s="494">
        <f t="shared" ref="Y24:Y29" si="18">SUM(X24*1.4+P24)</f>
        <v>0</v>
      </c>
      <c r="Z24" s="494">
        <f t="shared" ref="Z24:Z29" si="19">NORMSDIST((Q$21-Y24)/Z$21)*100</f>
        <v>100</v>
      </c>
      <c r="AA24" s="568" t="s">
        <v>349</v>
      </c>
      <c r="AB24" s="23" t="s">
        <v>111</v>
      </c>
    </row>
    <row r="25" spans="1:28" ht="20.100000000000001" customHeight="1">
      <c r="A25" s="546"/>
      <c r="B25" s="258"/>
      <c r="C25" s="547"/>
      <c r="D25" s="494"/>
      <c r="E25" s="494"/>
      <c r="F25" s="494"/>
      <c r="G25" s="494"/>
      <c r="H25" s="494"/>
      <c r="I25" s="494">
        <f t="shared" ref="I25:I26" si="20">SUM(C25:F25)</f>
        <v>0</v>
      </c>
      <c r="J25" s="494">
        <f t="shared" ref="J25:J26" si="21">SUM(C25:H25)</f>
        <v>0</v>
      </c>
      <c r="K25" s="494">
        <f t="shared" si="14"/>
        <v>0</v>
      </c>
      <c r="L25" s="494">
        <f t="shared" si="15"/>
        <v>100</v>
      </c>
      <c r="M25" s="568" t="s">
        <v>345</v>
      </c>
      <c r="N25" s="19"/>
      <c r="O25" s="546"/>
      <c r="P25" s="258"/>
      <c r="Q25" s="547"/>
      <c r="R25" s="494"/>
      <c r="S25" s="494"/>
      <c r="T25" s="494"/>
      <c r="U25" s="494"/>
      <c r="V25" s="494"/>
      <c r="W25" s="494">
        <f t="shared" si="16"/>
        <v>0</v>
      </c>
      <c r="X25" s="494">
        <f t="shared" si="17"/>
        <v>0</v>
      </c>
      <c r="Y25" s="494">
        <f t="shared" si="18"/>
        <v>0</v>
      </c>
      <c r="Z25" s="494">
        <f t="shared" si="19"/>
        <v>100</v>
      </c>
      <c r="AA25" s="568" t="s">
        <v>782</v>
      </c>
      <c r="AB25" s="23" t="s">
        <v>111</v>
      </c>
    </row>
    <row r="26" spans="1:28" ht="20.100000000000001" customHeight="1">
      <c r="A26" s="106"/>
      <c r="B26" s="497"/>
      <c r="C26" s="496"/>
      <c r="D26" s="496"/>
      <c r="E26" s="496"/>
      <c r="F26" s="496"/>
      <c r="G26" s="496"/>
      <c r="H26" s="496"/>
      <c r="I26" s="494">
        <f t="shared" si="20"/>
        <v>0</v>
      </c>
      <c r="J26" s="494">
        <f t="shared" si="21"/>
        <v>0</v>
      </c>
      <c r="K26" s="494">
        <f t="shared" si="14"/>
        <v>0</v>
      </c>
      <c r="L26" s="494">
        <f t="shared" si="15"/>
        <v>100</v>
      </c>
      <c r="M26" s="568" t="s">
        <v>338</v>
      </c>
      <c r="N26" s="19"/>
      <c r="O26" s="106"/>
      <c r="P26" s="497"/>
      <c r="Q26" s="496"/>
      <c r="R26" s="496"/>
      <c r="S26" s="496"/>
      <c r="T26" s="496"/>
      <c r="U26" s="496"/>
      <c r="V26" s="496"/>
      <c r="W26" s="494">
        <f t="shared" si="16"/>
        <v>0</v>
      </c>
      <c r="X26" s="494">
        <f t="shared" si="17"/>
        <v>0</v>
      </c>
      <c r="Y26" s="494">
        <f t="shared" si="18"/>
        <v>0</v>
      </c>
      <c r="Z26" s="494">
        <f t="shared" si="19"/>
        <v>100</v>
      </c>
      <c r="AA26" s="568" t="s">
        <v>338</v>
      </c>
    </row>
    <row r="27" spans="1:28" ht="20.100000000000001" customHeight="1">
      <c r="A27" s="94" t="s">
        <v>295</v>
      </c>
      <c r="B27" s="45">
        <v>226</v>
      </c>
      <c r="C27" s="45">
        <v>80</v>
      </c>
      <c r="D27" s="45">
        <v>73</v>
      </c>
      <c r="E27" s="45">
        <v>16</v>
      </c>
      <c r="F27" s="45">
        <v>48</v>
      </c>
      <c r="G27" s="45">
        <v>63</v>
      </c>
      <c r="H27" s="45">
        <v>64</v>
      </c>
      <c r="I27" s="95">
        <f t="shared" ref="I27:I29" si="22">SUM(C27:F27)</f>
        <v>217</v>
      </c>
      <c r="J27" s="95">
        <f t="shared" ref="J27:J29" si="23">SUM(C27:H27)</f>
        <v>344</v>
      </c>
      <c r="K27" s="95">
        <f t="shared" ref="K27:K29" si="24">SUM(J27*1.4+B27)</f>
        <v>707.59999999999991</v>
      </c>
      <c r="L27" s="95">
        <f t="shared" ref="L27:L29" si="25">NORMSDIST((C$21-K27)/L$21)*100</f>
        <v>57.456167440985872</v>
      </c>
      <c r="M27" s="94" t="s">
        <v>349</v>
      </c>
      <c r="O27" s="2"/>
      <c r="P27" s="1"/>
      <c r="Q27" s="103"/>
      <c r="R27" s="103"/>
      <c r="S27" s="103"/>
      <c r="T27" s="103"/>
      <c r="U27" s="103"/>
      <c r="V27" s="103"/>
      <c r="W27" s="228">
        <f t="shared" si="16"/>
        <v>0</v>
      </c>
      <c r="X27" s="228">
        <f t="shared" si="17"/>
        <v>0</v>
      </c>
      <c r="Y27" s="228">
        <f t="shared" si="18"/>
        <v>0</v>
      </c>
      <c r="Z27" s="228">
        <f t="shared" si="19"/>
        <v>100</v>
      </c>
      <c r="AA27" s="2"/>
    </row>
    <row r="28" spans="1:28" ht="20.100000000000001" customHeight="1">
      <c r="A28" s="349" t="s">
        <v>256</v>
      </c>
      <c r="B28" s="352">
        <v>258</v>
      </c>
      <c r="C28" s="545">
        <v>67</v>
      </c>
      <c r="D28" s="95">
        <v>58</v>
      </c>
      <c r="E28" s="95">
        <v>12</v>
      </c>
      <c r="F28" s="95">
        <v>56</v>
      </c>
      <c r="G28" s="95">
        <v>40</v>
      </c>
      <c r="H28" s="95">
        <v>62</v>
      </c>
      <c r="I28" s="95">
        <f t="shared" si="22"/>
        <v>193</v>
      </c>
      <c r="J28" s="95">
        <f t="shared" si="23"/>
        <v>295</v>
      </c>
      <c r="K28" s="95">
        <f t="shared" si="24"/>
        <v>671</v>
      </c>
      <c r="L28" s="95">
        <f t="shared" si="25"/>
        <v>82.121362038562822</v>
      </c>
      <c r="M28" s="94" t="s">
        <v>345</v>
      </c>
      <c r="O28" s="2"/>
      <c r="P28" s="1"/>
      <c r="Q28" s="103"/>
      <c r="R28" s="103"/>
      <c r="S28" s="103"/>
      <c r="T28" s="103"/>
      <c r="U28" s="103"/>
      <c r="V28" s="103"/>
      <c r="W28" s="228">
        <f t="shared" si="16"/>
        <v>0</v>
      </c>
      <c r="X28" s="228">
        <f t="shared" si="17"/>
        <v>0</v>
      </c>
      <c r="Y28" s="228">
        <f t="shared" si="18"/>
        <v>0</v>
      </c>
      <c r="Z28" s="228">
        <f t="shared" si="19"/>
        <v>100</v>
      </c>
      <c r="AA28" s="2"/>
    </row>
    <row r="29" spans="1:28" ht="20.100000000000001" customHeight="1">
      <c r="A29" s="32" t="s">
        <v>123</v>
      </c>
      <c r="B29" s="46">
        <v>263</v>
      </c>
      <c r="C29" s="15">
        <v>96</v>
      </c>
      <c r="D29" s="15">
        <v>73</v>
      </c>
      <c r="E29" s="15">
        <v>12</v>
      </c>
      <c r="F29" s="15">
        <v>48</v>
      </c>
      <c r="G29" s="15">
        <v>41</v>
      </c>
      <c r="H29" s="15">
        <v>68</v>
      </c>
      <c r="I29" s="95">
        <f t="shared" si="22"/>
        <v>229</v>
      </c>
      <c r="J29" s="95">
        <f t="shared" si="23"/>
        <v>338</v>
      </c>
      <c r="K29" s="95">
        <f t="shared" si="24"/>
        <v>736.2</v>
      </c>
      <c r="L29" s="95">
        <f t="shared" si="25"/>
        <v>35.048922374918824</v>
      </c>
      <c r="M29" s="94" t="s">
        <v>338</v>
      </c>
      <c r="O29" s="2"/>
      <c r="P29" s="1"/>
      <c r="Q29" s="103"/>
      <c r="R29" s="103"/>
      <c r="S29" s="103"/>
      <c r="T29" s="103"/>
      <c r="U29" s="103"/>
      <c r="V29" s="103"/>
      <c r="W29" s="228">
        <f t="shared" si="16"/>
        <v>0</v>
      </c>
      <c r="X29" s="228">
        <f t="shared" si="17"/>
        <v>0</v>
      </c>
      <c r="Y29" s="228">
        <f t="shared" si="18"/>
        <v>0</v>
      </c>
      <c r="Z29" s="228">
        <f t="shared" si="19"/>
        <v>100</v>
      </c>
      <c r="AA29" s="2"/>
    </row>
    <row r="30" spans="1:28" ht="20.100000000000001" customHeight="1">
      <c r="B30" s="391"/>
      <c r="L30" s="391"/>
      <c r="P30" s="391"/>
      <c r="Z30" s="391"/>
    </row>
    <row r="31" spans="1:28" ht="20.100000000000001" customHeight="1">
      <c r="B31" s="391"/>
      <c r="L31" s="391"/>
      <c r="P31" s="391"/>
      <c r="Z31" s="391"/>
    </row>
    <row r="36" spans="13:27">
      <c r="M36" s="7"/>
      <c r="AA36" s="7"/>
    </row>
    <row r="37" spans="13:27">
      <c r="M37" s="7"/>
      <c r="AA37" s="7"/>
    </row>
    <row r="46" spans="13:27">
      <c r="M46" s="7"/>
      <c r="AA46" s="7"/>
    </row>
  </sheetData>
  <mergeCells count="14">
    <mergeCell ref="E8:F8"/>
    <mergeCell ref="S8:T8"/>
    <mergeCell ref="A1:M1"/>
    <mergeCell ref="O1:AA1"/>
    <mergeCell ref="C5:H5"/>
    <mergeCell ref="Q5:V5"/>
    <mergeCell ref="C6:H6"/>
    <mergeCell ref="Q6:V6"/>
    <mergeCell ref="E23:F23"/>
    <mergeCell ref="S23:T23"/>
    <mergeCell ref="C20:H20"/>
    <mergeCell ref="Q20:V20"/>
    <mergeCell ref="C21:H21"/>
    <mergeCell ref="Q21:V21"/>
  </mergeCells>
  <phoneticPr fontId="9"/>
  <pageMargins left="0.7" right="0.7" top="0.75" bottom="0.75" header="0.3" footer="0.3"/>
  <pageSetup paperSize="9" orientation="portrait" r:id="rId1"/>
  <ignoredErrors>
    <ignoredError sqref="W10:X12 W9:X9 W24:X24 W25:X25 W26:X26 I9:J9 I13:J16 I27:J29 I24:J24" formulaRange="1"/>
    <ignoredError sqref="W14:W15" formula="1"/>
  </ignoredErrors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35">
    <tabColor theme="5" tint="0.39997558519241921"/>
  </sheetPr>
  <dimension ref="A1:AB45"/>
  <sheetViews>
    <sheetView topLeftCell="A7" zoomScaleNormal="100" workbookViewId="0">
      <selection activeCell="E33" sqref="E3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737</v>
      </c>
      <c r="C3" s="11" t="s">
        <v>595</v>
      </c>
      <c r="J3" s="20" t="s">
        <v>591</v>
      </c>
      <c r="K3" s="20" t="s">
        <v>592</v>
      </c>
      <c r="O3" s="380" t="s">
        <v>737</v>
      </c>
      <c r="Q3" s="11" t="s">
        <v>595</v>
      </c>
      <c r="X3" s="20" t="s">
        <v>591</v>
      </c>
      <c r="Y3" s="20" t="s">
        <v>592</v>
      </c>
    </row>
    <row r="4" spans="1:28" ht="18.75" customHeight="1">
      <c r="B4" s="570"/>
      <c r="J4" s="85">
        <v>685</v>
      </c>
      <c r="K4" s="85">
        <v>680</v>
      </c>
      <c r="P4" s="391"/>
      <c r="X4" s="85">
        <v>685</v>
      </c>
      <c r="Y4" s="85">
        <v>680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Z5" s="243" t="s">
        <v>328</v>
      </c>
    </row>
    <row r="6" spans="1:28" ht="18.75" customHeight="1">
      <c r="B6" s="570"/>
      <c r="C6" s="637">
        <v>680</v>
      </c>
      <c r="D6" s="638"/>
      <c r="E6" s="638"/>
      <c r="F6" s="638"/>
      <c r="G6" s="638"/>
      <c r="H6" s="639"/>
      <c r="I6" s="18">
        <v>1.45</v>
      </c>
      <c r="J6" s="18">
        <v>1.4</v>
      </c>
      <c r="K6" s="16">
        <f>(FIXED(1/J6,3))*100</f>
        <v>71.399999999999991</v>
      </c>
      <c r="L6" s="103">
        <v>50</v>
      </c>
      <c r="P6" s="391"/>
      <c r="Q6" s="637">
        <v>680</v>
      </c>
      <c r="R6" s="638"/>
      <c r="S6" s="638"/>
      <c r="T6" s="638"/>
      <c r="U6" s="638"/>
      <c r="V6" s="639"/>
      <c r="W6" s="18">
        <v>1.45</v>
      </c>
      <c r="X6" s="18">
        <v>1.4</v>
      </c>
      <c r="Y6" s="16">
        <f>(FIXED(1/X6,3))*100</f>
        <v>71.399999999999991</v>
      </c>
      <c r="Z6" s="103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106"/>
      <c r="B9" s="497"/>
      <c r="C9" s="496"/>
      <c r="D9" s="496"/>
      <c r="E9" s="496"/>
      <c r="F9" s="496"/>
      <c r="G9" s="496"/>
      <c r="H9" s="496"/>
      <c r="I9" s="494">
        <f t="shared" ref="I9:I14" si="0">SUM(C9:F9)</f>
        <v>0</v>
      </c>
      <c r="J9" s="494">
        <f t="shared" ref="J9:J14" si="1">SUM(C9:H9)</f>
        <v>0</v>
      </c>
      <c r="K9" s="494">
        <f t="shared" ref="K9:K14" si="2">SUM(J9*1.4+B9)</f>
        <v>0</v>
      </c>
      <c r="L9" s="494">
        <f t="shared" ref="L9:L14" si="3">NORMSDIST((C$6-K9)/L$6)*100</f>
        <v>100</v>
      </c>
      <c r="M9" s="568" t="s">
        <v>345</v>
      </c>
      <c r="N9" s="19"/>
      <c r="O9" s="106"/>
      <c r="P9" s="497"/>
      <c r="Q9" s="496"/>
      <c r="R9" s="496"/>
      <c r="S9" s="496"/>
      <c r="T9" s="496"/>
      <c r="U9" s="496"/>
      <c r="V9" s="496"/>
      <c r="W9" s="494">
        <f t="shared" ref="W9:W15" si="4">SUM(Q9:T9)</f>
        <v>0</v>
      </c>
      <c r="X9" s="494">
        <f t="shared" ref="X9:X15" si="5">SUM(Q9:V9)</f>
        <v>0</v>
      </c>
      <c r="Y9" s="494">
        <f t="shared" ref="Y9:Y15" si="6">SUM(X9*1.4+P9)</f>
        <v>0</v>
      </c>
      <c r="Z9" s="494">
        <f t="shared" ref="Z9:Z15" si="7"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260"/>
      <c r="B10" s="232"/>
      <c r="C10" s="232"/>
      <c r="D10" s="232"/>
      <c r="E10" s="232"/>
      <c r="F10" s="232"/>
      <c r="G10" s="494"/>
      <c r="H10" s="494"/>
      <c r="I10" s="494">
        <f t="shared" si="0"/>
        <v>0</v>
      </c>
      <c r="J10" s="494">
        <f t="shared" si="1"/>
        <v>0</v>
      </c>
      <c r="K10" s="494">
        <f t="shared" si="2"/>
        <v>0</v>
      </c>
      <c r="L10" s="494">
        <f t="shared" si="3"/>
        <v>100</v>
      </c>
      <c r="M10" s="568" t="s">
        <v>338</v>
      </c>
      <c r="O10" s="260"/>
      <c r="P10" s="232"/>
      <c r="Q10" s="232"/>
      <c r="R10" s="232"/>
      <c r="S10" s="232"/>
      <c r="T10" s="232"/>
      <c r="U10" s="228"/>
      <c r="V10" s="228"/>
      <c r="W10" s="228">
        <f t="shared" si="4"/>
        <v>0</v>
      </c>
      <c r="X10" s="228">
        <f t="shared" si="5"/>
        <v>0</v>
      </c>
      <c r="Y10" s="228">
        <f t="shared" si="6"/>
        <v>0</v>
      </c>
      <c r="Z10" s="228">
        <f t="shared" si="7"/>
        <v>100</v>
      </c>
      <c r="AA10" s="243" t="s">
        <v>338</v>
      </c>
    </row>
    <row r="11" spans="1:28" ht="20.100000000000001" customHeight="1">
      <c r="A11" s="227"/>
      <c r="B11" s="33"/>
      <c r="C11" s="494"/>
      <c r="D11" s="494"/>
      <c r="E11" s="494"/>
      <c r="F11" s="494"/>
      <c r="G11" s="494"/>
      <c r="H11" s="494"/>
      <c r="I11" s="494">
        <f t="shared" si="0"/>
        <v>0</v>
      </c>
      <c r="J11" s="494">
        <f t="shared" si="1"/>
        <v>0</v>
      </c>
      <c r="K11" s="494">
        <f t="shared" si="2"/>
        <v>0</v>
      </c>
      <c r="L11" s="494">
        <f t="shared" si="3"/>
        <v>100</v>
      </c>
      <c r="M11" s="568"/>
      <c r="O11" s="227"/>
      <c r="P11" s="33"/>
      <c r="Q11" s="228"/>
      <c r="R11" s="228"/>
      <c r="S11" s="228"/>
      <c r="T11" s="228"/>
      <c r="U11" s="228"/>
      <c r="V11" s="228"/>
      <c r="W11" s="228">
        <f t="shared" si="4"/>
        <v>0</v>
      </c>
      <c r="X11" s="228">
        <f t="shared" si="5"/>
        <v>0</v>
      </c>
      <c r="Y11" s="228">
        <f t="shared" si="6"/>
        <v>0</v>
      </c>
      <c r="Z11" s="228">
        <f t="shared" si="7"/>
        <v>100</v>
      </c>
      <c r="AA11" s="243"/>
    </row>
    <row r="12" spans="1:28" ht="20.100000000000001" customHeight="1">
      <c r="A12" s="13"/>
      <c r="B12" s="227"/>
      <c r="C12" s="494"/>
      <c r="D12" s="494"/>
      <c r="E12" s="494"/>
      <c r="F12" s="494"/>
      <c r="G12" s="494"/>
      <c r="H12" s="494"/>
      <c r="I12" s="494">
        <f t="shared" si="0"/>
        <v>0</v>
      </c>
      <c r="J12" s="494">
        <f t="shared" si="1"/>
        <v>0</v>
      </c>
      <c r="K12" s="494">
        <f t="shared" si="2"/>
        <v>0</v>
      </c>
      <c r="L12" s="494">
        <f t="shared" si="3"/>
        <v>100</v>
      </c>
      <c r="M12" s="13"/>
      <c r="O12" s="13"/>
      <c r="P12" s="227"/>
      <c r="Q12" s="228"/>
      <c r="R12" s="228"/>
      <c r="S12" s="228"/>
      <c r="T12" s="228"/>
      <c r="U12" s="228"/>
      <c r="V12" s="228"/>
      <c r="W12" s="228">
        <f t="shared" si="4"/>
        <v>0</v>
      </c>
      <c r="X12" s="228">
        <f t="shared" si="5"/>
        <v>0</v>
      </c>
      <c r="Y12" s="228">
        <f t="shared" si="6"/>
        <v>0</v>
      </c>
      <c r="Z12" s="228">
        <f t="shared" si="7"/>
        <v>100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494"/>
      <c r="H13" s="494"/>
      <c r="I13" s="494">
        <f t="shared" si="0"/>
        <v>0</v>
      </c>
      <c r="J13" s="494">
        <f t="shared" si="1"/>
        <v>0</v>
      </c>
      <c r="K13" s="494">
        <f t="shared" si="2"/>
        <v>0</v>
      </c>
      <c r="L13" s="494">
        <f t="shared" si="3"/>
        <v>100</v>
      </c>
      <c r="M13" s="13"/>
      <c r="O13" s="13"/>
      <c r="P13" s="227"/>
      <c r="Q13" s="228"/>
      <c r="R13" s="228"/>
      <c r="S13" s="228"/>
      <c r="T13" s="228"/>
      <c r="U13" s="228"/>
      <c r="V13" s="228"/>
      <c r="W13" s="228">
        <f t="shared" si="4"/>
        <v>0</v>
      </c>
      <c r="X13" s="228">
        <f t="shared" si="5"/>
        <v>0</v>
      </c>
      <c r="Y13" s="228">
        <f t="shared" si="6"/>
        <v>0</v>
      </c>
      <c r="Z13" s="228">
        <f t="shared" si="7"/>
        <v>100</v>
      </c>
      <c r="AA13" s="13"/>
    </row>
    <row r="14" spans="1:28" ht="20.100000000000001" customHeight="1">
      <c r="A14" s="13"/>
      <c r="B14" s="227"/>
      <c r="C14" s="494"/>
      <c r="D14" s="494"/>
      <c r="E14" s="494"/>
      <c r="F14" s="494"/>
      <c r="G14" s="494"/>
      <c r="H14" s="494"/>
      <c r="I14" s="494">
        <f t="shared" si="0"/>
        <v>0</v>
      </c>
      <c r="J14" s="494">
        <f t="shared" si="1"/>
        <v>0</v>
      </c>
      <c r="K14" s="494">
        <f t="shared" si="2"/>
        <v>0</v>
      </c>
      <c r="L14" s="494">
        <f t="shared" si="3"/>
        <v>100</v>
      </c>
      <c r="M14" s="13"/>
      <c r="O14" s="13"/>
      <c r="P14" s="227"/>
      <c r="Q14" s="228"/>
      <c r="R14" s="228"/>
      <c r="S14" s="228"/>
      <c r="T14" s="228"/>
      <c r="U14" s="228"/>
      <c r="V14" s="228"/>
      <c r="W14" s="228">
        <f t="shared" si="4"/>
        <v>0</v>
      </c>
      <c r="X14" s="228">
        <f t="shared" si="5"/>
        <v>0</v>
      </c>
      <c r="Y14" s="228">
        <f t="shared" si="6"/>
        <v>0</v>
      </c>
      <c r="Z14" s="228">
        <f t="shared" si="7"/>
        <v>100</v>
      </c>
      <c r="AA14" s="13"/>
    </row>
    <row r="15" spans="1:28" ht="20.100000000000001" customHeight="1">
      <c r="A15" s="32" t="s">
        <v>124</v>
      </c>
      <c r="B15" s="46">
        <v>203</v>
      </c>
      <c r="C15" s="15">
        <v>69</v>
      </c>
      <c r="D15" s="15">
        <v>75</v>
      </c>
      <c r="E15" s="15">
        <v>16</v>
      </c>
      <c r="F15" s="15">
        <v>36</v>
      </c>
      <c r="G15" s="15">
        <v>38</v>
      </c>
      <c r="H15" s="15">
        <v>40</v>
      </c>
      <c r="I15" s="95">
        <f t="shared" ref="I15" si="8">SUM(C15:F15)</f>
        <v>196</v>
      </c>
      <c r="J15" s="95">
        <f t="shared" ref="J15" si="9">SUM(C15:H15)</f>
        <v>274</v>
      </c>
      <c r="K15" s="95">
        <f t="shared" ref="K15" si="10">SUM(J15*1.4+B15)</f>
        <v>586.59999999999991</v>
      </c>
      <c r="L15" s="95">
        <f t="shared" ref="L15" si="11">NORMSDIST((C$6-K15)/L$6)*100</f>
        <v>96.911896453566143</v>
      </c>
      <c r="M15" s="94" t="s">
        <v>345</v>
      </c>
      <c r="O15" s="243"/>
      <c r="P15" s="227"/>
      <c r="Q15" s="228"/>
      <c r="R15" s="228"/>
      <c r="S15" s="228"/>
      <c r="T15" s="228"/>
      <c r="U15" s="228"/>
      <c r="V15" s="228"/>
      <c r="W15" s="228">
        <f t="shared" si="4"/>
        <v>0</v>
      </c>
      <c r="X15" s="228">
        <f t="shared" si="5"/>
        <v>0</v>
      </c>
      <c r="Y15" s="228">
        <f t="shared" si="6"/>
        <v>0</v>
      </c>
      <c r="Z15" s="228">
        <f t="shared" si="7"/>
        <v>100</v>
      </c>
      <c r="AA15" s="243"/>
    </row>
    <row r="16" spans="1:28" ht="20.100000000000001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47"/>
      <c r="M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47"/>
      <c r="AA16" s="19"/>
    </row>
    <row r="17" spans="1:28" ht="18.75" customHeight="1">
      <c r="A17" s="47" t="s">
        <v>738</v>
      </c>
      <c r="B17" s="19"/>
      <c r="C17" s="48" t="s">
        <v>595</v>
      </c>
      <c r="D17" s="19"/>
      <c r="E17" s="19"/>
      <c r="F17" s="19"/>
      <c r="G17" s="19"/>
      <c r="H17" s="19"/>
      <c r="I17" s="19"/>
      <c r="J17" s="49" t="s">
        <v>591</v>
      </c>
      <c r="K17" s="49" t="s">
        <v>592</v>
      </c>
      <c r="L17" s="19"/>
      <c r="M17" s="19"/>
      <c r="O17" s="47" t="s">
        <v>738</v>
      </c>
      <c r="P17" s="19"/>
      <c r="Q17" s="48" t="s">
        <v>595</v>
      </c>
      <c r="R17" s="19"/>
      <c r="S17" s="19"/>
      <c r="T17" s="19"/>
      <c r="U17" s="19"/>
      <c r="V17" s="19"/>
      <c r="W17" s="19"/>
      <c r="X17" s="49" t="s">
        <v>591</v>
      </c>
      <c r="Y17" s="49" t="s">
        <v>592</v>
      </c>
      <c r="Z17" s="19"/>
      <c r="AA17" s="19"/>
    </row>
    <row r="18" spans="1:28" ht="18.75" customHeight="1">
      <c r="A18" s="19"/>
      <c r="B18" s="50"/>
      <c r="C18" s="19"/>
      <c r="D18" s="19"/>
      <c r="E18" s="19"/>
      <c r="F18" s="19"/>
      <c r="G18" s="19"/>
      <c r="H18" s="19"/>
      <c r="I18" s="19"/>
      <c r="J18" s="85">
        <v>715</v>
      </c>
      <c r="K18" s="85">
        <v>710</v>
      </c>
      <c r="L18" s="19"/>
      <c r="M18" s="19"/>
      <c r="O18" s="19"/>
      <c r="P18" s="50"/>
      <c r="Q18" s="19"/>
      <c r="R18" s="19"/>
      <c r="S18" s="19"/>
      <c r="T18" s="19"/>
      <c r="U18" s="19"/>
      <c r="V18" s="19"/>
      <c r="W18" s="19"/>
      <c r="X18" s="85">
        <v>715</v>
      </c>
      <c r="Y18" s="85">
        <v>710</v>
      </c>
      <c r="Z18" s="19"/>
      <c r="AA18" s="19"/>
    </row>
    <row r="19" spans="1:28" ht="18.75" customHeight="1">
      <c r="A19" s="19"/>
      <c r="B19" s="50"/>
      <c r="C19" s="666" t="s">
        <v>644</v>
      </c>
      <c r="D19" s="667"/>
      <c r="E19" s="667"/>
      <c r="F19" s="667"/>
      <c r="G19" s="667"/>
      <c r="H19" s="668"/>
      <c r="I19" s="568" t="s">
        <v>571</v>
      </c>
      <c r="J19" s="568" t="s">
        <v>572</v>
      </c>
      <c r="K19" s="568" t="s">
        <v>643</v>
      </c>
      <c r="L19" s="568" t="s">
        <v>328</v>
      </c>
      <c r="M19" s="19"/>
      <c r="O19" s="19"/>
      <c r="P19" s="50"/>
      <c r="Q19" s="666" t="s">
        <v>644</v>
      </c>
      <c r="R19" s="667"/>
      <c r="S19" s="667"/>
      <c r="T19" s="667"/>
      <c r="U19" s="667"/>
      <c r="V19" s="668"/>
      <c r="W19" s="243" t="s">
        <v>571</v>
      </c>
      <c r="X19" s="243" t="s">
        <v>572</v>
      </c>
      <c r="Y19" s="243" t="s">
        <v>643</v>
      </c>
      <c r="Z19" s="243" t="s">
        <v>328</v>
      </c>
      <c r="AA19" s="19"/>
    </row>
    <row r="20" spans="1:28" ht="18.75" customHeight="1">
      <c r="A20" s="19"/>
      <c r="B20" s="50"/>
      <c r="C20" s="643">
        <v>713</v>
      </c>
      <c r="D20" s="644"/>
      <c r="E20" s="644"/>
      <c r="F20" s="644"/>
      <c r="G20" s="644"/>
      <c r="H20" s="645"/>
      <c r="I20" s="18">
        <v>1.67</v>
      </c>
      <c r="J20" s="18">
        <v>1.42</v>
      </c>
      <c r="K20" s="16">
        <f>(FIXED(1/J20,3))*100</f>
        <v>70.399999999999991</v>
      </c>
      <c r="L20" s="494">
        <v>50</v>
      </c>
      <c r="M20" s="19"/>
      <c r="O20" s="19"/>
      <c r="P20" s="50"/>
      <c r="Q20" s="643">
        <v>713</v>
      </c>
      <c r="R20" s="644"/>
      <c r="S20" s="644"/>
      <c r="T20" s="644"/>
      <c r="U20" s="644"/>
      <c r="V20" s="645"/>
      <c r="W20" s="18">
        <v>1.67</v>
      </c>
      <c r="X20" s="18">
        <v>1.42</v>
      </c>
      <c r="Y20" s="16">
        <f>(FIXED(1/X20,3))*100</f>
        <v>70.399999999999991</v>
      </c>
      <c r="Z20" s="228">
        <v>50</v>
      </c>
      <c r="AA20" s="19"/>
    </row>
    <row r="21" spans="1:28" ht="21.75" customHeight="1">
      <c r="A21" s="19"/>
      <c r="B21" s="19"/>
      <c r="C21" s="19"/>
      <c r="D21" s="19"/>
      <c r="E21" s="51" t="s">
        <v>78</v>
      </c>
      <c r="F21" s="51" t="s">
        <v>79</v>
      </c>
      <c r="G21" s="19"/>
      <c r="H21" s="19"/>
      <c r="I21" s="19"/>
      <c r="J21" s="19"/>
      <c r="K21" s="19"/>
      <c r="L21" s="19"/>
      <c r="M21" s="19"/>
      <c r="O21" s="19"/>
      <c r="P21" s="19"/>
      <c r="Q21" s="19"/>
      <c r="R21" s="19"/>
      <c r="S21" s="51" t="s">
        <v>78</v>
      </c>
      <c r="T21" s="51" t="s">
        <v>79</v>
      </c>
      <c r="U21" s="19"/>
      <c r="V21" s="19"/>
      <c r="W21" s="19"/>
      <c r="X21" s="19"/>
      <c r="Y21" s="19"/>
      <c r="Z21" s="19"/>
      <c r="AA21" s="19"/>
    </row>
    <row r="22" spans="1:28" ht="20.100000000000001" customHeight="1">
      <c r="A22" s="568" t="s">
        <v>80</v>
      </c>
      <c r="B22" s="568" t="s">
        <v>81</v>
      </c>
      <c r="C22" s="568" t="s">
        <v>82</v>
      </c>
      <c r="D22" s="568" t="s">
        <v>83</v>
      </c>
      <c r="E22" s="666" t="s">
        <v>84</v>
      </c>
      <c r="F22" s="668"/>
      <c r="G22" s="568" t="s">
        <v>85</v>
      </c>
      <c r="H22" s="568" t="s">
        <v>86</v>
      </c>
      <c r="I22" s="568" t="s">
        <v>87</v>
      </c>
      <c r="J22" s="568" t="s">
        <v>88</v>
      </c>
      <c r="K22" s="568" t="s">
        <v>318</v>
      </c>
      <c r="L22" s="568" t="s">
        <v>319</v>
      </c>
      <c r="M22" s="568" t="s">
        <v>645</v>
      </c>
      <c r="O22" s="243" t="s">
        <v>80</v>
      </c>
      <c r="P22" s="243" t="s">
        <v>81</v>
      </c>
      <c r="Q22" s="243" t="s">
        <v>82</v>
      </c>
      <c r="R22" s="243" t="s">
        <v>83</v>
      </c>
      <c r="S22" s="666" t="s">
        <v>84</v>
      </c>
      <c r="T22" s="668"/>
      <c r="U22" s="243" t="s">
        <v>85</v>
      </c>
      <c r="V22" s="243" t="s">
        <v>86</v>
      </c>
      <c r="W22" s="243" t="s">
        <v>87</v>
      </c>
      <c r="X22" s="243" t="s">
        <v>88</v>
      </c>
      <c r="Y22" s="243" t="s">
        <v>318</v>
      </c>
      <c r="Z22" s="243" t="s">
        <v>319</v>
      </c>
      <c r="AA22" s="243" t="s">
        <v>645</v>
      </c>
    </row>
    <row r="23" spans="1:28" ht="20.100000000000001" customHeight="1">
      <c r="A23" s="425" t="s">
        <v>1037</v>
      </c>
      <c r="B23" s="426">
        <v>258</v>
      </c>
      <c r="C23" s="426">
        <v>65</v>
      </c>
      <c r="D23" s="426">
        <v>66</v>
      </c>
      <c r="E23" s="426">
        <v>18</v>
      </c>
      <c r="F23" s="426">
        <v>62</v>
      </c>
      <c r="G23" s="426">
        <v>75</v>
      </c>
      <c r="H23" s="426">
        <v>76</v>
      </c>
      <c r="I23" s="426">
        <f t="shared" ref="I23" si="12">C23+D23+E23+F23</f>
        <v>211</v>
      </c>
      <c r="J23" s="426">
        <f t="shared" ref="J23" si="13">I23+G23+H23</f>
        <v>362</v>
      </c>
      <c r="K23" s="357">
        <f t="shared" ref="K23:K28" si="14">SUM(J23*1.4+B23)</f>
        <v>764.8</v>
      </c>
      <c r="L23" s="357">
        <f t="shared" ref="L23:L28" si="15">NORMSDIST((C$20-K23)/L$20)*100</f>
        <v>15.010107125827766</v>
      </c>
      <c r="M23" s="425" t="s">
        <v>338</v>
      </c>
      <c r="O23" s="260"/>
      <c r="P23" s="232"/>
      <c r="Q23" s="232"/>
      <c r="R23" s="232"/>
      <c r="S23" s="232"/>
      <c r="T23" s="232"/>
      <c r="U23" s="228"/>
      <c r="V23" s="228"/>
      <c r="W23" s="228">
        <f t="shared" ref="W23:W28" si="16">SUM(Q23:T23)</f>
        <v>0</v>
      </c>
      <c r="X23" s="228">
        <f t="shared" ref="X23:X28" si="17">SUM(Q23:V23)</f>
        <v>0</v>
      </c>
      <c r="Y23" s="228">
        <f t="shared" ref="Y23:Y28" si="18">SUM(X23*1.4+P23)</f>
        <v>0</v>
      </c>
      <c r="Z23" s="228">
        <f t="shared" ref="Z23:Z28" si="19">NORMSDIST((Q$20-Y23)/Z$20)*100</f>
        <v>100</v>
      </c>
      <c r="AA23" s="243" t="s">
        <v>345</v>
      </c>
      <c r="AB23" s="145"/>
    </row>
    <row r="24" spans="1:28" ht="20.100000000000001" customHeight="1">
      <c r="A24" s="52"/>
      <c r="B24" s="494"/>
      <c r="C24" s="494"/>
      <c r="D24" s="494"/>
      <c r="E24" s="494"/>
      <c r="F24" s="494"/>
      <c r="G24" s="494"/>
      <c r="H24" s="494"/>
      <c r="I24" s="494">
        <f t="shared" ref="I24:I28" si="20">SUM(C24:F24)</f>
        <v>0</v>
      </c>
      <c r="J24" s="494">
        <f t="shared" ref="J24:J28" si="21">SUM(C24:H24)</f>
        <v>0</v>
      </c>
      <c r="K24" s="494">
        <f t="shared" si="14"/>
        <v>0</v>
      </c>
      <c r="L24" s="494">
        <f t="shared" si="15"/>
        <v>100</v>
      </c>
      <c r="M24" s="568" t="s">
        <v>345</v>
      </c>
      <c r="O24" s="52"/>
      <c r="P24" s="228"/>
      <c r="Q24" s="228"/>
      <c r="R24" s="228"/>
      <c r="S24" s="228"/>
      <c r="T24" s="228"/>
      <c r="U24" s="228"/>
      <c r="V24" s="228"/>
      <c r="W24" s="228">
        <f t="shared" si="16"/>
        <v>0</v>
      </c>
      <c r="X24" s="228">
        <f t="shared" si="17"/>
        <v>0</v>
      </c>
      <c r="Y24" s="228">
        <f t="shared" si="18"/>
        <v>0</v>
      </c>
      <c r="Z24" s="228">
        <f t="shared" si="19"/>
        <v>100</v>
      </c>
      <c r="AA24" s="243" t="s">
        <v>345</v>
      </c>
      <c r="AB24" s="145"/>
    </row>
    <row r="25" spans="1:28" ht="20.100000000000001" customHeight="1">
      <c r="A25" s="52"/>
      <c r="B25" s="494"/>
      <c r="C25" s="494"/>
      <c r="D25" s="494"/>
      <c r="E25" s="494"/>
      <c r="F25" s="494"/>
      <c r="G25" s="494"/>
      <c r="H25" s="494"/>
      <c r="I25" s="494">
        <f t="shared" si="20"/>
        <v>0</v>
      </c>
      <c r="J25" s="494">
        <f t="shared" si="21"/>
        <v>0</v>
      </c>
      <c r="K25" s="494">
        <f t="shared" si="14"/>
        <v>0</v>
      </c>
      <c r="L25" s="494">
        <f t="shared" si="15"/>
        <v>100</v>
      </c>
      <c r="M25" s="568" t="s">
        <v>345</v>
      </c>
      <c r="O25" s="52"/>
      <c r="P25" s="228"/>
      <c r="Q25" s="228"/>
      <c r="R25" s="228"/>
      <c r="S25" s="228"/>
      <c r="T25" s="228"/>
      <c r="U25" s="228"/>
      <c r="V25" s="228"/>
      <c r="W25" s="228">
        <f t="shared" si="16"/>
        <v>0</v>
      </c>
      <c r="X25" s="228">
        <f t="shared" si="17"/>
        <v>0</v>
      </c>
      <c r="Y25" s="228">
        <f t="shared" si="18"/>
        <v>0</v>
      </c>
      <c r="Z25" s="228">
        <f t="shared" si="19"/>
        <v>100</v>
      </c>
      <c r="AA25" s="243" t="s">
        <v>345</v>
      </c>
      <c r="AB25" s="145"/>
    </row>
    <row r="26" spans="1:28" ht="20.100000000000001" customHeight="1">
      <c r="A26" s="2"/>
      <c r="B26" s="1"/>
      <c r="C26" s="103"/>
      <c r="D26" s="103"/>
      <c r="E26" s="103"/>
      <c r="F26" s="103"/>
      <c r="G26" s="103"/>
      <c r="H26" s="103"/>
      <c r="I26" s="494">
        <f t="shared" si="20"/>
        <v>0</v>
      </c>
      <c r="J26" s="494">
        <f t="shared" si="21"/>
        <v>0</v>
      </c>
      <c r="K26" s="494">
        <f t="shared" si="14"/>
        <v>0</v>
      </c>
      <c r="L26" s="494">
        <f t="shared" si="15"/>
        <v>100</v>
      </c>
      <c r="M26" s="2"/>
      <c r="O26" s="2"/>
      <c r="P26" s="1"/>
      <c r="Q26" s="103"/>
      <c r="R26" s="103"/>
      <c r="S26" s="103"/>
      <c r="T26" s="103"/>
      <c r="U26" s="103"/>
      <c r="V26" s="103"/>
      <c r="W26" s="228">
        <f t="shared" si="16"/>
        <v>0</v>
      </c>
      <c r="X26" s="228">
        <f t="shared" si="17"/>
        <v>0</v>
      </c>
      <c r="Y26" s="228">
        <f t="shared" si="18"/>
        <v>0</v>
      </c>
      <c r="Z26" s="228">
        <f t="shared" si="19"/>
        <v>100</v>
      </c>
      <c r="AA26" s="2"/>
    </row>
    <row r="27" spans="1:28" ht="20.100000000000001" customHeight="1">
      <c r="A27" s="2"/>
      <c r="B27" s="1"/>
      <c r="C27" s="103"/>
      <c r="D27" s="103"/>
      <c r="E27" s="103"/>
      <c r="F27" s="103"/>
      <c r="G27" s="103"/>
      <c r="H27" s="103"/>
      <c r="I27" s="494">
        <f t="shared" si="20"/>
        <v>0</v>
      </c>
      <c r="J27" s="494">
        <f t="shared" si="21"/>
        <v>0</v>
      </c>
      <c r="K27" s="494">
        <f t="shared" si="14"/>
        <v>0</v>
      </c>
      <c r="L27" s="494">
        <f t="shared" si="15"/>
        <v>100</v>
      </c>
      <c r="M27" s="2"/>
      <c r="O27" s="2"/>
      <c r="P27" s="1"/>
      <c r="Q27" s="103"/>
      <c r="R27" s="103"/>
      <c r="S27" s="103"/>
      <c r="T27" s="103"/>
      <c r="U27" s="103"/>
      <c r="V27" s="103"/>
      <c r="W27" s="228">
        <f t="shared" si="16"/>
        <v>0</v>
      </c>
      <c r="X27" s="228">
        <f t="shared" si="17"/>
        <v>0</v>
      </c>
      <c r="Y27" s="228">
        <f t="shared" si="18"/>
        <v>0</v>
      </c>
      <c r="Z27" s="228">
        <f t="shared" si="19"/>
        <v>100</v>
      </c>
      <c r="AA27" s="2"/>
    </row>
    <row r="28" spans="1:28" ht="20.100000000000001" customHeight="1">
      <c r="A28" s="52"/>
      <c r="B28" s="494"/>
      <c r="C28" s="42"/>
      <c r="D28" s="24"/>
      <c r="E28" s="494"/>
      <c r="F28" s="24"/>
      <c r="G28" s="24"/>
      <c r="H28" s="24"/>
      <c r="I28" s="494">
        <f t="shared" si="20"/>
        <v>0</v>
      </c>
      <c r="J28" s="494">
        <f t="shared" si="21"/>
        <v>0</v>
      </c>
      <c r="K28" s="494">
        <f t="shared" si="14"/>
        <v>0</v>
      </c>
      <c r="L28" s="494">
        <f t="shared" si="15"/>
        <v>100</v>
      </c>
      <c r="M28" s="30"/>
      <c r="N28" s="19"/>
      <c r="O28" s="52"/>
      <c r="P28" s="228"/>
      <c r="Q28" s="42"/>
      <c r="R28" s="24"/>
      <c r="S28" s="228"/>
      <c r="T28" s="24"/>
      <c r="U28" s="24"/>
      <c r="V28" s="24"/>
      <c r="W28" s="228">
        <f t="shared" si="16"/>
        <v>0</v>
      </c>
      <c r="X28" s="228">
        <f t="shared" si="17"/>
        <v>0</v>
      </c>
      <c r="Y28" s="228">
        <f t="shared" si="18"/>
        <v>0</v>
      </c>
      <c r="Z28" s="228">
        <f t="shared" si="19"/>
        <v>100</v>
      </c>
      <c r="AA28" s="30"/>
      <c r="AB28" s="23"/>
    </row>
    <row r="29" spans="1:28" ht="20.100000000000001" customHeight="1">
      <c r="B29" s="391"/>
      <c r="L29" s="391"/>
      <c r="P29" s="391"/>
      <c r="Z29" s="391"/>
    </row>
    <row r="30" spans="1:28" ht="20.100000000000001" customHeight="1">
      <c r="B30" s="391"/>
      <c r="L30" s="391"/>
      <c r="P30" s="391"/>
      <c r="Z30" s="391"/>
    </row>
    <row r="35" spans="13:27">
      <c r="M35" s="7"/>
      <c r="AA35" s="7"/>
    </row>
    <row r="36" spans="13:27">
      <c r="M36" s="7"/>
      <c r="AA36" s="7"/>
    </row>
    <row r="45" spans="13:27">
      <c r="M45" s="7"/>
      <c r="AA45" s="7"/>
    </row>
  </sheetData>
  <mergeCells count="14">
    <mergeCell ref="E22:F22"/>
    <mergeCell ref="S22:T22"/>
    <mergeCell ref="E8:F8"/>
    <mergeCell ref="S8:T8"/>
    <mergeCell ref="C19:H19"/>
    <mergeCell ref="Q19:V19"/>
    <mergeCell ref="C20:H20"/>
    <mergeCell ref="Q20:V20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ignoredErrors>
    <ignoredError sqref="W24:X25 W9:X9 W10 W23:X23" formulaRange="1"/>
    <ignoredError sqref="X10" formula="1" formulaRange="1"/>
  </ignoredErrors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41">
    <tabColor theme="5" tint="0.39997558519241921"/>
  </sheetPr>
  <dimension ref="A1:AA44"/>
  <sheetViews>
    <sheetView workbookViewId="0">
      <selection activeCell="A2" sqref="A1:M27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739</v>
      </c>
      <c r="C3" s="11" t="s">
        <v>595</v>
      </c>
      <c r="J3" s="20" t="s">
        <v>591</v>
      </c>
      <c r="K3" s="20" t="s">
        <v>592</v>
      </c>
      <c r="O3" s="380" t="s">
        <v>739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85">
        <v>625</v>
      </c>
      <c r="K4" s="85">
        <v>620</v>
      </c>
      <c r="P4" s="391"/>
      <c r="X4" s="85">
        <v>625</v>
      </c>
      <c r="Y4" s="85">
        <v>620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633</v>
      </c>
      <c r="D6" s="638"/>
      <c r="E6" s="638"/>
      <c r="F6" s="638"/>
      <c r="G6" s="638"/>
      <c r="H6" s="639"/>
      <c r="I6" s="18">
        <v>1.87</v>
      </c>
      <c r="J6" s="18">
        <v>1.73</v>
      </c>
      <c r="K6" s="16">
        <f>(FIXED(1/J6,3))*100</f>
        <v>57.8</v>
      </c>
      <c r="L6" s="103">
        <v>60</v>
      </c>
      <c r="P6" s="391"/>
      <c r="Q6" s="637">
        <v>633</v>
      </c>
      <c r="R6" s="638"/>
      <c r="S6" s="638"/>
      <c r="T6" s="638"/>
      <c r="U6" s="638"/>
      <c r="V6" s="639"/>
      <c r="W6" s="18">
        <v>1.87</v>
      </c>
      <c r="X6" s="18">
        <v>1.73</v>
      </c>
      <c r="Y6" s="16">
        <f>(FIXED(1/X6,3))*100</f>
        <v>57.8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1"/>
      <c r="B9" s="12"/>
      <c r="C9" s="103"/>
      <c r="D9" s="103"/>
      <c r="E9" s="103"/>
      <c r="F9" s="103"/>
      <c r="G9" s="103"/>
      <c r="H9" s="103"/>
      <c r="I9" s="494">
        <f>SUM(C9:F9)</f>
        <v>0</v>
      </c>
      <c r="J9" s="494">
        <f>SUM(C9:H9)</f>
        <v>0</v>
      </c>
      <c r="K9" s="494">
        <f t="shared" ref="K9:K15" si="0">SUM(J9*1.4+B9)</f>
        <v>0</v>
      </c>
      <c r="L9" s="494">
        <f t="shared" ref="L9:L15" si="1">NORMSDIST((C$6-K9)/L$6)*100</f>
        <v>100</v>
      </c>
      <c r="M9" s="562"/>
      <c r="O9" s="1"/>
      <c r="P9" s="12"/>
      <c r="Q9" s="103"/>
      <c r="R9" s="103"/>
      <c r="S9" s="103"/>
      <c r="T9" s="103"/>
      <c r="U9" s="103"/>
      <c r="V9" s="103"/>
      <c r="W9" s="228">
        <f>SUM(Q9:T9)</f>
        <v>0</v>
      </c>
      <c r="X9" s="228">
        <f>SUM(Q9:V9)</f>
        <v>0</v>
      </c>
      <c r="Y9" s="228">
        <f t="shared" ref="Y9:Y15" si="2">SUM(X9*1.4+P9)</f>
        <v>0</v>
      </c>
      <c r="Z9" s="228">
        <f t="shared" ref="Z9:Z15" si="3">NORMSDIST((Q$6-Y9)/Z$6)*100</f>
        <v>100</v>
      </c>
      <c r="AA9" s="379"/>
    </row>
    <row r="10" spans="1:27" ht="20.100000000000001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 t="shared" si="0"/>
        <v>0</v>
      </c>
      <c r="L10" s="494">
        <f t="shared" si="1"/>
        <v>100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 t="shared" si="2"/>
        <v>0</v>
      </c>
      <c r="Z10" s="228">
        <f t="shared" si="3"/>
        <v>100</v>
      </c>
      <c r="AA10" s="2"/>
    </row>
    <row r="11" spans="1:27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 t="shared" si="0"/>
        <v>0</v>
      </c>
      <c r="L11" s="494">
        <f t="shared" si="1"/>
        <v>100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 t="shared" si="2"/>
        <v>0</v>
      </c>
      <c r="Z11" s="228">
        <f t="shared" si="3"/>
        <v>100</v>
      </c>
      <c r="AA11" s="2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 t="shared" si="0"/>
        <v>0</v>
      </c>
      <c r="L12" s="494">
        <f t="shared" si="1"/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 t="shared" si="2"/>
        <v>0</v>
      </c>
      <c r="Z12" s="228">
        <f t="shared" si="3"/>
        <v>100</v>
      </c>
      <c r="AA12" s="2"/>
    </row>
    <row r="13" spans="1:27" ht="20.100000000000001" customHeight="1">
      <c r="A13" s="2"/>
      <c r="B13" s="1"/>
      <c r="C13" s="103"/>
      <c r="D13" s="103"/>
      <c r="E13" s="103"/>
      <c r="F13" s="103"/>
      <c r="G13" s="103"/>
      <c r="H13" s="103"/>
      <c r="I13" s="494">
        <f>SUM(C13:F13)</f>
        <v>0</v>
      </c>
      <c r="J13" s="494">
        <f>SUM(C13:H13)</f>
        <v>0</v>
      </c>
      <c r="K13" s="494">
        <f t="shared" si="0"/>
        <v>0</v>
      </c>
      <c r="L13" s="494">
        <f t="shared" si="1"/>
        <v>100</v>
      </c>
      <c r="M13" s="2"/>
      <c r="O13" s="2"/>
      <c r="P13" s="1"/>
      <c r="Q13" s="103"/>
      <c r="R13" s="103"/>
      <c r="S13" s="103"/>
      <c r="T13" s="103"/>
      <c r="U13" s="103"/>
      <c r="V13" s="103"/>
      <c r="W13" s="228">
        <f>SUM(Q13:T13)</f>
        <v>0</v>
      </c>
      <c r="X13" s="228">
        <f>SUM(Q13:V13)</f>
        <v>0</v>
      </c>
      <c r="Y13" s="228">
        <f t="shared" si="2"/>
        <v>0</v>
      </c>
      <c r="Z13" s="228">
        <f t="shared" si="3"/>
        <v>100</v>
      </c>
      <c r="AA13" s="2"/>
    </row>
    <row r="14" spans="1:27" ht="20.100000000000001" customHeight="1">
      <c r="A14" s="495"/>
      <c r="B14" s="568"/>
      <c r="C14" s="494"/>
      <c r="D14" s="494"/>
      <c r="E14" s="494"/>
      <c r="F14" s="494"/>
      <c r="G14" s="494"/>
      <c r="H14" s="494"/>
      <c r="I14" s="494">
        <f>C14+D14+E14+F14</f>
        <v>0</v>
      </c>
      <c r="J14" s="494">
        <f>G14+H14+I14</f>
        <v>0</v>
      </c>
      <c r="K14" s="494">
        <f t="shared" si="0"/>
        <v>0</v>
      </c>
      <c r="L14" s="494">
        <f t="shared" si="1"/>
        <v>100</v>
      </c>
      <c r="M14" s="568" t="s">
        <v>345</v>
      </c>
      <c r="N14" s="19"/>
      <c r="O14" s="229"/>
      <c r="P14" s="243"/>
      <c r="Q14" s="228"/>
      <c r="R14" s="228"/>
      <c r="S14" s="228"/>
      <c r="T14" s="228"/>
      <c r="U14" s="228"/>
      <c r="V14" s="228"/>
      <c r="W14" s="228">
        <f>Q14+R14+S14+T14</f>
        <v>0</v>
      </c>
      <c r="X14" s="228">
        <f>U14+V14+W14</f>
        <v>0</v>
      </c>
      <c r="Y14" s="228">
        <f t="shared" si="2"/>
        <v>0</v>
      </c>
      <c r="Z14" s="228">
        <f t="shared" si="3"/>
        <v>100</v>
      </c>
      <c r="AA14" s="243" t="s">
        <v>345</v>
      </c>
    </row>
    <row r="15" spans="1:27" ht="20.100000000000001" customHeight="1">
      <c r="A15" s="495"/>
      <c r="B15" s="241"/>
      <c r="C15" s="142"/>
      <c r="D15" s="143"/>
      <c r="E15" s="494"/>
      <c r="F15" s="143"/>
      <c r="G15" s="143"/>
      <c r="H15" s="143"/>
      <c r="I15" s="232">
        <f>SUM(C15,D15,F15)</f>
        <v>0</v>
      </c>
      <c r="J15" s="232">
        <f>SUM(C15,D15,F15,G15,H15)</f>
        <v>0</v>
      </c>
      <c r="K15" s="494">
        <f t="shared" si="0"/>
        <v>0</v>
      </c>
      <c r="L15" s="494">
        <f t="shared" si="1"/>
        <v>100</v>
      </c>
      <c r="M15" s="30" t="s">
        <v>338</v>
      </c>
      <c r="O15" s="229"/>
      <c r="P15" s="241"/>
      <c r="Q15" s="142"/>
      <c r="R15" s="143"/>
      <c r="S15" s="228"/>
      <c r="T15" s="143"/>
      <c r="U15" s="143"/>
      <c r="V15" s="143"/>
      <c r="W15" s="232">
        <f>SUM(Q15,R15,T15)</f>
        <v>0</v>
      </c>
      <c r="X15" s="232">
        <f>SUM(Q15,R15,T15,U15,V15)</f>
        <v>0</v>
      </c>
      <c r="Y15" s="228">
        <f t="shared" si="2"/>
        <v>0</v>
      </c>
      <c r="Z15" s="228">
        <f t="shared" si="3"/>
        <v>100</v>
      </c>
      <c r="AA15" s="30" t="s">
        <v>338</v>
      </c>
    </row>
    <row r="16" spans="1:27" ht="20.100000000000001" customHeight="1">
      <c r="L16" s="561"/>
      <c r="Z16" s="380"/>
    </row>
    <row r="17" spans="1:27" ht="18.75" customHeight="1">
      <c r="A17" s="561" t="s">
        <v>740</v>
      </c>
      <c r="C17" s="11" t="s">
        <v>595</v>
      </c>
      <c r="J17" s="20" t="s">
        <v>591</v>
      </c>
      <c r="K17" s="20" t="s">
        <v>592</v>
      </c>
      <c r="O17" s="380" t="s">
        <v>740</v>
      </c>
      <c r="Q17" s="11" t="s">
        <v>595</v>
      </c>
      <c r="X17" s="20" t="s">
        <v>591</v>
      </c>
      <c r="Y17" s="20" t="s">
        <v>592</v>
      </c>
    </row>
    <row r="18" spans="1:27" ht="18.75" customHeight="1">
      <c r="B18" s="570"/>
      <c r="J18" s="85">
        <v>645</v>
      </c>
      <c r="K18" s="85">
        <v>650</v>
      </c>
      <c r="P18" s="391"/>
      <c r="X18" s="85">
        <v>645</v>
      </c>
      <c r="Y18" s="85">
        <v>650</v>
      </c>
    </row>
    <row r="19" spans="1:27" ht="18.75" customHeight="1">
      <c r="B19" s="570"/>
      <c r="C19" s="666" t="s">
        <v>644</v>
      </c>
      <c r="D19" s="667"/>
      <c r="E19" s="667"/>
      <c r="F19" s="667"/>
      <c r="G19" s="667"/>
      <c r="H19" s="668"/>
      <c r="I19" s="562" t="s">
        <v>571</v>
      </c>
      <c r="J19" s="562" t="s">
        <v>572</v>
      </c>
      <c r="K19" s="562" t="s">
        <v>643</v>
      </c>
      <c r="L19" s="568" t="s">
        <v>328</v>
      </c>
      <c r="P19" s="391"/>
      <c r="Q19" s="666" t="s">
        <v>644</v>
      </c>
      <c r="R19" s="667"/>
      <c r="S19" s="667"/>
      <c r="T19" s="667"/>
      <c r="U19" s="667"/>
      <c r="V19" s="668"/>
      <c r="W19" s="379" t="s">
        <v>571</v>
      </c>
      <c r="X19" s="379" t="s">
        <v>572</v>
      </c>
      <c r="Y19" s="379" t="s">
        <v>643</v>
      </c>
      <c r="Z19" s="243" t="s">
        <v>328</v>
      </c>
    </row>
    <row r="20" spans="1:27" ht="18.75" customHeight="1">
      <c r="B20" s="570"/>
      <c r="C20" s="637">
        <v>660</v>
      </c>
      <c r="D20" s="638"/>
      <c r="E20" s="638"/>
      <c r="F20" s="638"/>
      <c r="G20" s="638"/>
      <c r="H20" s="639"/>
      <c r="I20" s="18">
        <v>1.58</v>
      </c>
      <c r="J20" s="18">
        <v>1.54</v>
      </c>
      <c r="K20" s="16">
        <f>(FIXED(1/J20,3))*100</f>
        <v>64.900000000000006</v>
      </c>
      <c r="L20" s="103">
        <v>60</v>
      </c>
      <c r="P20" s="391"/>
      <c r="Q20" s="637">
        <v>660</v>
      </c>
      <c r="R20" s="638"/>
      <c r="S20" s="638"/>
      <c r="T20" s="638"/>
      <c r="U20" s="638"/>
      <c r="V20" s="639"/>
      <c r="W20" s="18">
        <v>1.58</v>
      </c>
      <c r="X20" s="18">
        <v>1.54</v>
      </c>
      <c r="Y20" s="16">
        <f>(FIXED(1/X20,3))*100</f>
        <v>64.900000000000006</v>
      </c>
      <c r="Z20" s="103">
        <v>60</v>
      </c>
    </row>
    <row r="21" spans="1:27" ht="21.75" customHeight="1">
      <c r="E21" s="563" t="s">
        <v>78</v>
      </c>
      <c r="F21" s="563" t="s">
        <v>79</v>
      </c>
      <c r="S21" s="375" t="s">
        <v>78</v>
      </c>
      <c r="T21" s="375" t="s">
        <v>79</v>
      </c>
    </row>
    <row r="22" spans="1:27" ht="20.100000000000001" customHeight="1">
      <c r="A22" s="562" t="s">
        <v>80</v>
      </c>
      <c r="B22" s="562" t="s">
        <v>81</v>
      </c>
      <c r="C22" s="562" t="s">
        <v>82</v>
      </c>
      <c r="D22" s="562" t="s">
        <v>83</v>
      </c>
      <c r="E22" s="626" t="s">
        <v>84</v>
      </c>
      <c r="F22" s="627"/>
      <c r="G22" s="562" t="s">
        <v>85</v>
      </c>
      <c r="H22" s="562" t="s">
        <v>86</v>
      </c>
      <c r="I22" s="562" t="s">
        <v>87</v>
      </c>
      <c r="J22" s="562" t="s">
        <v>88</v>
      </c>
      <c r="K22" s="562" t="s">
        <v>318</v>
      </c>
      <c r="L22" s="562" t="s">
        <v>319</v>
      </c>
      <c r="M22" s="562" t="s">
        <v>645</v>
      </c>
      <c r="O22" s="379" t="s">
        <v>80</v>
      </c>
      <c r="P22" s="379" t="s">
        <v>81</v>
      </c>
      <c r="Q22" s="379" t="s">
        <v>82</v>
      </c>
      <c r="R22" s="379" t="s">
        <v>83</v>
      </c>
      <c r="S22" s="626" t="s">
        <v>84</v>
      </c>
      <c r="T22" s="627"/>
      <c r="U22" s="379" t="s">
        <v>85</v>
      </c>
      <c r="V22" s="379" t="s">
        <v>86</v>
      </c>
      <c r="W22" s="379" t="s">
        <v>87</v>
      </c>
      <c r="X22" s="379" t="s">
        <v>88</v>
      </c>
      <c r="Y22" s="379" t="s">
        <v>318</v>
      </c>
      <c r="Z22" s="379" t="s">
        <v>319</v>
      </c>
      <c r="AA22" s="379" t="s">
        <v>645</v>
      </c>
    </row>
    <row r="23" spans="1:27" ht="20.100000000000001" customHeight="1">
      <c r="A23" s="568"/>
      <c r="B23" s="494"/>
      <c r="C23" s="496"/>
      <c r="D23" s="496"/>
      <c r="E23" s="496"/>
      <c r="F23" s="496"/>
      <c r="G23" s="496"/>
      <c r="H23" s="496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NORMSDIST((C$20-K23)/L$20)*100</f>
        <v>100</v>
      </c>
      <c r="M23" s="568"/>
      <c r="N23" s="19"/>
      <c r="O23" s="243"/>
      <c r="P23" s="228"/>
      <c r="Q23" s="230"/>
      <c r="R23" s="230"/>
      <c r="S23" s="230"/>
      <c r="T23" s="230"/>
      <c r="U23" s="230"/>
      <c r="V23" s="230"/>
      <c r="W23" s="228">
        <f>SUM(Q23:T23)</f>
        <v>0</v>
      </c>
      <c r="X23" s="228">
        <f>SUM(Q23:V23)</f>
        <v>0</v>
      </c>
      <c r="Y23" s="228">
        <f>SUM(X23*1.4+P23)</f>
        <v>0</v>
      </c>
      <c r="Z23" s="228">
        <f>NORMSDIST((Q$20-Y23)/Z$20)*100</f>
        <v>100</v>
      </c>
      <c r="AA23" s="243"/>
    </row>
    <row r="24" spans="1:27" ht="20.100000000000001" customHeight="1">
      <c r="A24" s="568"/>
      <c r="B24" s="494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4">
        <f>NORMSDIST((C$20-K24)/L$20)*100</f>
        <v>100</v>
      </c>
      <c r="M24" s="568"/>
      <c r="N24" s="19"/>
      <c r="O24" s="243"/>
      <c r="P24" s="228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NORMSDIST((Q$20-Y24)/Z$20)*100</f>
        <v>100</v>
      </c>
      <c r="AA24" s="243"/>
    </row>
    <row r="25" spans="1:27" ht="20.100000000000001" customHeight="1">
      <c r="A25" s="13"/>
      <c r="B25" s="227"/>
      <c r="C25" s="494"/>
      <c r="D25" s="494"/>
      <c r="E25" s="494"/>
      <c r="F25" s="494"/>
      <c r="G25" s="494"/>
      <c r="H25" s="494"/>
      <c r="I25" s="494">
        <f>SUM(C25:F25)</f>
        <v>0</v>
      </c>
      <c r="J25" s="494">
        <f>SUM(C25:H25)</f>
        <v>0</v>
      </c>
      <c r="K25" s="494">
        <f>SUM(J25*1.4+B25)</f>
        <v>0</v>
      </c>
      <c r="L25" s="494">
        <f>NORMSDIST((C$20-K25)/L$20)*100</f>
        <v>100</v>
      </c>
      <c r="M25" s="13"/>
      <c r="N25" s="19"/>
      <c r="O25" s="13"/>
      <c r="P25" s="227"/>
      <c r="Q25" s="228"/>
      <c r="R25" s="228"/>
      <c r="S25" s="228"/>
      <c r="T25" s="228"/>
      <c r="U25" s="228"/>
      <c r="V25" s="228"/>
      <c r="W25" s="228">
        <f>SUM(Q25:T25)</f>
        <v>0</v>
      </c>
      <c r="X25" s="228">
        <f>SUM(Q25:V25)</f>
        <v>0</v>
      </c>
      <c r="Y25" s="228">
        <f>SUM(X25*1.4+P25)</f>
        <v>0</v>
      </c>
      <c r="Z25" s="228">
        <f>NORMSDIST((Q$20-Y25)/Z$20)*100</f>
        <v>100</v>
      </c>
      <c r="AA25" s="13"/>
    </row>
    <row r="26" spans="1:27" ht="20.100000000000001" customHeight="1">
      <c r="A26" s="13"/>
      <c r="B26" s="227"/>
      <c r="C26" s="494"/>
      <c r="D26" s="494"/>
      <c r="E26" s="494"/>
      <c r="F26" s="494"/>
      <c r="G26" s="494"/>
      <c r="H26" s="494"/>
      <c r="I26" s="494">
        <f>SUM(C26:F26)</f>
        <v>0</v>
      </c>
      <c r="J26" s="494">
        <f>SUM(C26:H26)</f>
        <v>0</v>
      </c>
      <c r="K26" s="494">
        <f>SUM(J26*1.4+B26)</f>
        <v>0</v>
      </c>
      <c r="L26" s="494">
        <f>NORMSDIST((C$20-K26)/L$20)*100</f>
        <v>100</v>
      </c>
      <c r="M26" s="13"/>
      <c r="N26" s="19"/>
      <c r="O26" s="13"/>
      <c r="P26" s="227"/>
      <c r="Q26" s="228"/>
      <c r="R26" s="228"/>
      <c r="S26" s="228"/>
      <c r="T26" s="228"/>
      <c r="U26" s="228"/>
      <c r="V26" s="228"/>
      <c r="W26" s="228">
        <f>SUM(Q26:T26)</f>
        <v>0</v>
      </c>
      <c r="X26" s="228">
        <f>SUM(Q26:V26)</f>
        <v>0</v>
      </c>
      <c r="Y26" s="228">
        <f>SUM(X26*1.4+P26)</f>
        <v>0</v>
      </c>
      <c r="Z26" s="228">
        <f>NORMSDIST((Q$20-Y26)/Z$20)*100</f>
        <v>100</v>
      </c>
      <c r="AA26" s="13"/>
    </row>
    <row r="27" spans="1:27" ht="20.100000000000001" customHeight="1">
      <c r="A27" s="13"/>
      <c r="B27" s="227"/>
      <c r="C27" s="494"/>
      <c r="D27" s="494"/>
      <c r="E27" s="494"/>
      <c r="F27" s="494"/>
      <c r="G27" s="494"/>
      <c r="H27" s="494"/>
      <c r="I27" s="494">
        <f>SUM(C27:F27)</f>
        <v>0</v>
      </c>
      <c r="J27" s="494">
        <f>SUM(C27:H27)</f>
        <v>0</v>
      </c>
      <c r="K27" s="494">
        <f>SUM(J27*1.4+B27)</f>
        <v>0</v>
      </c>
      <c r="L27" s="494">
        <f>NORMSDIST((C$20-K27)/L$20)*100</f>
        <v>100</v>
      </c>
      <c r="M27" s="13"/>
      <c r="N27" s="19"/>
      <c r="O27" s="13"/>
      <c r="P27" s="227"/>
      <c r="Q27" s="228"/>
      <c r="R27" s="228"/>
      <c r="S27" s="228"/>
      <c r="T27" s="228"/>
      <c r="U27" s="228"/>
      <c r="V27" s="228"/>
      <c r="W27" s="228">
        <f>SUM(Q27:T27)</f>
        <v>0</v>
      </c>
      <c r="X27" s="228">
        <f>SUM(Q27:V27)</f>
        <v>0</v>
      </c>
      <c r="Y27" s="228">
        <f>SUM(X27*1.4+P27)</f>
        <v>0</v>
      </c>
      <c r="Z27" s="228">
        <f>NORMSDIST((Q$20-Y27)/Z$20)*100</f>
        <v>100</v>
      </c>
      <c r="AA27" s="13"/>
    </row>
    <row r="28" spans="1:27" ht="20.100000000000001" customHeight="1">
      <c r="B28" s="391"/>
      <c r="L28" s="391"/>
      <c r="P28" s="391"/>
      <c r="Z28" s="391"/>
    </row>
    <row r="29" spans="1:27" ht="20.100000000000001" customHeight="1">
      <c r="B29" s="391"/>
      <c r="L29" s="391"/>
      <c r="P29" s="391"/>
      <c r="Z29" s="391"/>
    </row>
    <row r="34" spans="13:27">
      <c r="M34" s="7"/>
      <c r="AA34" s="7"/>
    </row>
    <row r="35" spans="13:27">
      <c r="M35" s="7"/>
      <c r="AA35" s="7"/>
    </row>
    <row r="44" spans="13:27">
      <c r="M44" s="7"/>
      <c r="AA44" s="7"/>
    </row>
  </sheetData>
  <mergeCells count="14">
    <mergeCell ref="A1:M1"/>
    <mergeCell ref="O1:AA1"/>
    <mergeCell ref="C5:H5"/>
    <mergeCell ref="Q5:V5"/>
    <mergeCell ref="C6:H6"/>
    <mergeCell ref="Q6:V6"/>
    <mergeCell ref="E22:F22"/>
    <mergeCell ref="S22:T22"/>
    <mergeCell ref="E8:F8"/>
    <mergeCell ref="S8:T8"/>
    <mergeCell ref="C19:H19"/>
    <mergeCell ref="Q19:V19"/>
    <mergeCell ref="C20:H20"/>
    <mergeCell ref="Q20:V20"/>
  </mergeCells>
  <phoneticPr fontId="9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43">
    <tabColor theme="5" tint="0.39997558519241921"/>
  </sheetPr>
  <dimension ref="A1:AA41"/>
  <sheetViews>
    <sheetView workbookViewId="0">
      <selection activeCell="A2" sqref="A1:M24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561" t="s">
        <v>741</v>
      </c>
      <c r="C3" s="11" t="s">
        <v>595</v>
      </c>
      <c r="J3" s="20" t="s">
        <v>591</v>
      </c>
      <c r="K3" s="20" t="s">
        <v>592</v>
      </c>
      <c r="O3" s="380" t="s">
        <v>741</v>
      </c>
      <c r="Q3" s="11" t="s">
        <v>595</v>
      </c>
      <c r="X3" s="20" t="s">
        <v>591</v>
      </c>
      <c r="Y3" s="20" t="s">
        <v>592</v>
      </c>
    </row>
    <row r="4" spans="1:27" ht="18.75" customHeight="1">
      <c r="B4" s="570"/>
      <c r="J4" s="130">
        <v>510</v>
      </c>
      <c r="K4" s="130">
        <v>540</v>
      </c>
      <c r="P4" s="391"/>
      <c r="X4" s="130">
        <v>510</v>
      </c>
      <c r="Y4" s="130">
        <v>540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37">
        <v>542</v>
      </c>
      <c r="D6" s="638"/>
      <c r="E6" s="638"/>
      <c r="F6" s="638"/>
      <c r="G6" s="638"/>
      <c r="H6" s="639"/>
      <c r="I6" s="35">
        <v>1.39</v>
      </c>
      <c r="J6" s="35">
        <v>1.33</v>
      </c>
      <c r="K6" s="36">
        <f>(FIXED(1/J6,3))*100</f>
        <v>75.2</v>
      </c>
      <c r="L6" s="103">
        <v>60</v>
      </c>
      <c r="P6" s="391"/>
      <c r="Q6" s="637">
        <v>542</v>
      </c>
      <c r="R6" s="638"/>
      <c r="S6" s="638"/>
      <c r="T6" s="638"/>
      <c r="U6" s="638"/>
      <c r="V6" s="639"/>
      <c r="W6" s="35">
        <v>1.39</v>
      </c>
      <c r="X6" s="35">
        <v>1.33</v>
      </c>
      <c r="Y6" s="36">
        <f>(FIXED(1/X6,3))*100</f>
        <v>75.2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568"/>
      <c r="B9" s="494"/>
      <c r="C9" s="496"/>
      <c r="D9" s="496"/>
      <c r="E9" s="496"/>
      <c r="F9" s="496"/>
      <c r="G9" s="496"/>
      <c r="H9" s="496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2"/>
      <c r="N9" s="19"/>
      <c r="O9" s="243"/>
      <c r="P9" s="228"/>
      <c r="Q9" s="230"/>
      <c r="R9" s="230"/>
      <c r="S9" s="230"/>
      <c r="T9" s="230"/>
      <c r="U9" s="230"/>
      <c r="V9" s="230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379"/>
    </row>
    <row r="10" spans="1:27" ht="20.100000000000001" customHeight="1">
      <c r="A10" s="1"/>
      <c r="B10" s="12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2"/>
      <c r="O10" s="1"/>
      <c r="P10" s="12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379"/>
    </row>
    <row r="11" spans="1:27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"/>
    </row>
    <row r="12" spans="1:27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"/>
    </row>
    <row r="13" spans="1:27" ht="20.100000000000001" customHeight="1">
      <c r="L13" s="561"/>
      <c r="Z13" s="380"/>
    </row>
    <row r="14" spans="1:27" ht="18.75" customHeight="1">
      <c r="A14" s="561" t="s">
        <v>742</v>
      </c>
      <c r="C14" s="11" t="s">
        <v>595</v>
      </c>
      <c r="J14" s="20" t="s">
        <v>591</v>
      </c>
      <c r="K14" s="20" t="s">
        <v>592</v>
      </c>
      <c r="O14" s="380" t="s">
        <v>742</v>
      </c>
      <c r="Q14" s="11" t="s">
        <v>595</v>
      </c>
      <c r="X14" s="20" t="s">
        <v>591</v>
      </c>
      <c r="Y14" s="20" t="s">
        <v>592</v>
      </c>
    </row>
    <row r="15" spans="1:27" ht="18.75" customHeight="1">
      <c r="B15" s="570"/>
      <c r="J15" s="85">
        <v>535</v>
      </c>
      <c r="K15" s="85">
        <v>550</v>
      </c>
      <c r="P15" s="391"/>
      <c r="X15" s="85">
        <v>535</v>
      </c>
      <c r="Y15" s="85">
        <v>550</v>
      </c>
    </row>
    <row r="16" spans="1:27" ht="18.75" customHeight="1">
      <c r="B16" s="570"/>
      <c r="C16" s="666" t="s">
        <v>644</v>
      </c>
      <c r="D16" s="667"/>
      <c r="E16" s="667"/>
      <c r="F16" s="667"/>
      <c r="G16" s="667"/>
      <c r="H16" s="668"/>
      <c r="I16" s="562" t="s">
        <v>571</v>
      </c>
      <c r="J16" s="562" t="s">
        <v>572</v>
      </c>
      <c r="K16" s="562" t="s">
        <v>643</v>
      </c>
      <c r="L16" s="568" t="s">
        <v>328</v>
      </c>
      <c r="P16" s="391"/>
      <c r="Q16" s="666" t="s">
        <v>644</v>
      </c>
      <c r="R16" s="667"/>
      <c r="S16" s="667"/>
      <c r="T16" s="667"/>
      <c r="U16" s="667"/>
      <c r="V16" s="668"/>
      <c r="W16" s="379" t="s">
        <v>571</v>
      </c>
      <c r="X16" s="379" t="s">
        <v>572</v>
      </c>
      <c r="Y16" s="379" t="s">
        <v>643</v>
      </c>
      <c r="Z16" s="243" t="s">
        <v>328</v>
      </c>
    </row>
    <row r="17" spans="1:27" ht="18.75" customHeight="1">
      <c r="B17" s="570"/>
      <c r="C17" s="637">
        <v>560</v>
      </c>
      <c r="D17" s="638"/>
      <c r="E17" s="638"/>
      <c r="F17" s="638"/>
      <c r="G17" s="638"/>
      <c r="H17" s="639"/>
      <c r="I17" s="18">
        <v>1.41</v>
      </c>
      <c r="J17" s="18">
        <v>1.33</v>
      </c>
      <c r="K17" s="16">
        <f>(FIXED(1/J17,3))*100</f>
        <v>75.2</v>
      </c>
      <c r="L17" s="103">
        <v>60</v>
      </c>
      <c r="P17" s="391"/>
      <c r="Q17" s="637">
        <v>560</v>
      </c>
      <c r="R17" s="638"/>
      <c r="S17" s="638"/>
      <c r="T17" s="638"/>
      <c r="U17" s="638"/>
      <c r="V17" s="639"/>
      <c r="W17" s="18">
        <v>1.41</v>
      </c>
      <c r="X17" s="18">
        <v>1.33</v>
      </c>
      <c r="Y17" s="16">
        <f>(FIXED(1/X17,3))*100</f>
        <v>75.2</v>
      </c>
      <c r="Z17" s="103">
        <v>60</v>
      </c>
    </row>
    <row r="18" spans="1:27" ht="21.75" customHeight="1">
      <c r="E18" s="563" t="s">
        <v>78</v>
      </c>
      <c r="F18" s="563" t="s">
        <v>79</v>
      </c>
      <c r="S18" s="375" t="s">
        <v>78</v>
      </c>
      <c r="T18" s="375" t="s">
        <v>79</v>
      </c>
    </row>
    <row r="19" spans="1:27" ht="20.100000000000001" customHeight="1">
      <c r="A19" s="562" t="s">
        <v>80</v>
      </c>
      <c r="B19" s="562" t="s">
        <v>81</v>
      </c>
      <c r="C19" s="562" t="s">
        <v>82</v>
      </c>
      <c r="D19" s="562" t="s">
        <v>83</v>
      </c>
      <c r="E19" s="626" t="s">
        <v>84</v>
      </c>
      <c r="F19" s="627"/>
      <c r="G19" s="562" t="s">
        <v>85</v>
      </c>
      <c r="H19" s="562" t="s">
        <v>86</v>
      </c>
      <c r="I19" s="562" t="s">
        <v>87</v>
      </c>
      <c r="J19" s="562" t="s">
        <v>88</v>
      </c>
      <c r="K19" s="562" t="s">
        <v>318</v>
      </c>
      <c r="L19" s="562" t="s">
        <v>319</v>
      </c>
      <c r="M19" s="562" t="s">
        <v>645</v>
      </c>
      <c r="O19" s="379" t="s">
        <v>80</v>
      </c>
      <c r="P19" s="379" t="s">
        <v>81</v>
      </c>
      <c r="Q19" s="379" t="s">
        <v>82</v>
      </c>
      <c r="R19" s="379" t="s">
        <v>83</v>
      </c>
      <c r="S19" s="626" t="s">
        <v>84</v>
      </c>
      <c r="T19" s="627"/>
      <c r="U19" s="379" t="s">
        <v>85</v>
      </c>
      <c r="V19" s="379" t="s">
        <v>86</v>
      </c>
      <c r="W19" s="379" t="s">
        <v>87</v>
      </c>
      <c r="X19" s="379" t="s">
        <v>88</v>
      </c>
      <c r="Y19" s="379" t="s">
        <v>318</v>
      </c>
      <c r="Z19" s="379" t="s">
        <v>319</v>
      </c>
      <c r="AA19" s="379" t="s">
        <v>645</v>
      </c>
    </row>
    <row r="20" spans="1:27" ht="20.100000000000001" customHeight="1">
      <c r="A20" s="568"/>
      <c r="B20" s="494"/>
      <c r="C20" s="494"/>
      <c r="D20" s="496"/>
      <c r="E20" s="496"/>
      <c r="F20" s="496"/>
      <c r="G20" s="496"/>
      <c r="H20" s="496"/>
      <c r="I20" s="494">
        <f>SUM(C20:F20)</f>
        <v>0</v>
      </c>
      <c r="J20" s="494">
        <f>SUM(C20:H20)</f>
        <v>0</v>
      </c>
      <c r="K20" s="494">
        <f>SUM(J20*1.4+B20)</f>
        <v>0</v>
      </c>
      <c r="L20" s="494">
        <f>NORMSDIST((C$17-K20)/L$17)*100</f>
        <v>100</v>
      </c>
      <c r="M20" s="568" t="s">
        <v>345</v>
      </c>
      <c r="N20" s="19"/>
      <c r="O20" s="243"/>
      <c r="P20" s="228"/>
      <c r="Q20" s="228"/>
      <c r="R20" s="230"/>
      <c r="S20" s="230"/>
      <c r="T20" s="230"/>
      <c r="U20" s="230"/>
      <c r="V20" s="230"/>
      <c r="W20" s="228">
        <f>SUM(Q20:T20)</f>
        <v>0</v>
      </c>
      <c r="X20" s="228">
        <f>SUM(Q20:V20)</f>
        <v>0</v>
      </c>
      <c r="Y20" s="228">
        <f>SUM(X20*1.4+P20)</f>
        <v>0</v>
      </c>
      <c r="Z20" s="228">
        <f>NORMSDIST((Q$17-Y20)/Z$17)*100</f>
        <v>100</v>
      </c>
      <c r="AA20" s="243" t="s">
        <v>345</v>
      </c>
    </row>
    <row r="21" spans="1:27" ht="20.100000000000001" customHeight="1">
      <c r="A21" s="568"/>
      <c r="B21" s="494"/>
      <c r="C21" s="494"/>
      <c r="D21" s="494"/>
      <c r="E21" s="494"/>
      <c r="F21" s="494"/>
      <c r="G21" s="494"/>
      <c r="H21" s="494"/>
      <c r="I21" s="494">
        <f>SUM(C21:F21)</f>
        <v>0</v>
      </c>
      <c r="J21" s="494">
        <f>SUM(C21:H21)</f>
        <v>0</v>
      </c>
      <c r="K21" s="494">
        <f>SUM(J21*1.4+B21)</f>
        <v>0</v>
      </c>
      <c r="L21" s="494">
        <f>NORMSDIST((C$17-K21)/L$17)*100</f>
        <v>100</v>
      </c>
      <c r="M21" s="568"/>
      <c r="N21" s="19"/>
      <c r="O21" s="243"/>
      <c r="P21" s="228"/>
      <c r="Q21" s="228"/>
      <c r="R21" s="228"/>
      <c r="S21" s="228"/>
      <c r="T21" s="228"/>
      <c r="U21" s="228"/>
      <c r="V21" s="228"/>
      <c r="W21" s="228">
        <f>SUM(Q21:T21)</f>
        <v>0</v>
      </c>
      <c r="X21" s="228">
        <f>SUM(Q21:V21)</f>
        <v>0</v>
      </c>
      <c r="Y21" s="228">
        <f>SUM(X21*1.4+P21)</f>
        <v>0</v>
      </c>
      <c r="Z21" s="228">
        <f>NORMSDIST((Q$17-Y21)/Z$17)*100</f>
        <v>100</v>
      </c>
      <c r="AA21" s="243"/>
    </row>
    <row r="22" spans="1:27" ht="20.100000000000001" customHeight="1">
      <c r="A22" s="13"/>
      <c r="B22" s="227"/>
      <c r="C22" s="494"/>
      <c r="D22" s="494"/>
      <c r="E22" s="494"/>
      <c r="F22" s="494"/>
      <c r="G22" s="494"/>
      <c r="H22" s="494"/>
      <c r="I22" s="494">
        <f>SUM(C22:F22)</f>
        <v>0</v>
      </c>
      <c r="J22" s="494">
        <f>SUM(C22:H22)</f>
        <v>0</v>
      </c>
      <c r="K22" s="494">
        <f>SUM(J22*1.4+B22)</f>
        <v>0</v>
      </c>
      <c r="L22" s="494">
        <f>NORMSDIST((C$17-K22)/L$17)*100</f>
        <v>100</v>
      </c>
      <c r="M22" s="13"/>
      <c r="N22" s="19"/>
      <c r="O22" s="13"/>
      <c r="P22" s="227"/>
      <c r="Q22" s="228"/>
      <c r="R22" s="228"/>
      <c r="S22" s="228"/>
      <c r="T22" s="228"/>
      <c r="U22" s="228"/>
      <c r="V22" s="228"/>
      <c r="W22" s="228">
        <f>SUM(Q22:T22)</f>
        <v>0</v>
      </c>
      <c r="X22" s="228">
        <f>SUM(Q22:V22)</f>
        <v>0</v>
      </c>
      <c r="Y22" s="228">
        <f>SUM(X22*1.4+P22)</f>
        <v>0</v>
      </c>
      <c r="Z22" s="228">
        <f>NORMSDIST((Q$17-Y22)/Z$17)*100</f>
        <v>100</v>
      </c>
      <c r="AA22" s="13"/>
    </row>
    <row r="23" spans="1:27" ht="20.100000000000001" customHeight="1">
      <c r="A23" s="13"/>
      <c r="B23" s="227"/>
      <c r="C23" s="494"/>
      <c r="D23" s="494"/>
      <c r="E23" s="494"/>
      <c r="F23" s="494"/>
      <c r="G23" s="494"/>
      <c r="H23" s="494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NORMSDIST((C$17-K23)/L$17)*100</f>
        <v>100</v>
      </c>
      <c r="M23" s="13"/>
      <c r="N23" s="19"/>
      <c r="O23" s="13"/>
      <c r="P23" s="227"/>
      <c r="Q23" s="228"/>
      <c r="R23" s="228"/>
      <c r="S23" s="228"/>
      <c r="T23" s="228"/>
      <c r="U23" s="228"/>
      <c r="V23" s="228"/>
      <c r="W23" s="228">
        <f>SUM(Q23:T23)</f>
        <v>0</v>
      </c>
      <c r="X23" s="228">
        <f>SUM(Q23:V23)</f>
        <v>0</v>
      </c>
      <c r="Y23" s="228">
        <f>SUM(X23*1.4+P23)</f>
        <v>0</v>
      </c>
      <c r="Z23" s="228">
        <f>NORMSDIST((Q$17-Y23)/Z$17)*100</f>
        <v>100</v>
      </c>
      <c r="AA23" s="13"/>
    </row>
    <row r="24" spans="1:27" ht="20.100000000000001" customHeight="1">
      <c r="A24" s="13"/>
      <c r="B24" s="227"/>
      <c r="C24" s="494"/>
      <c r="D24" s="494"/>
      <c r="E24" s="494"/>
      <c r="F24" s="494"/>
      <c r="G24" s="494"/>
      <c r="H24" s="494"/>
      <c r="I24" s="494">
        <f>SUM(C24:F24)</f>
        <v>0</v>
      </c>
      <c r="J24" s="494">
        <f>SUM(C24:H24)</f>
        <v>0</v>
      </c>
      <c r="K24" s="494">
        <f>SUM(J24*1.4+B24)</f>
        <v>0</v>
      </c>
      <c r="L24" s="494">
        <f>NORMSDIST((C$17-K24)/L$17)*100</f>
        <v>100</v>
      </c>
      <c r="M24" s="13"/>
      <c r="N24" s="19"/>
      <c r="O24" s="13"/>
      <c r="P24" s="227"/>
      <c r="Q24" s="228"/>
      <c r="R24" s="228"/>
      <c r="S24" s="228"/>
      <c r="T24" s="228"/>
      <c r="U24" s="228"/>
      <c r="V24" s="228"/>
      <c r="W24" s="228">
        <f>SUM(Q24:T24)</f>
        <v>0</v>
      </c>
      <c r="X24" s="228">
        <f>SUM(Q24:V24)</f>
        <v>0</v>
      </c>
      <c r="Y24" s="228">
        <f>SUM(X24*1.4+P24)</f>
        <v>0</v>
      </c>
      <c r="Z24" s="228">
        <f>NORMSDIST((Q$17-Y24)/Z$17)*100</f>
        <v>100</v>
      </c>
      <c r="AA24" s="13"/>
    </row>
    <row r="25" spans="1:27" ht="20.100000000000001" customHeight="1">
      <c r="B25" s="391"/>
      <c r="L25" s="391"/>
      <c r="P25" s="391"/>
      <c r="Z25" s="391"/>
    </row>
    <row r="26" spans="1:27" ht="20.100000000000001" customHeight="1">
      <c r="B26" s="391"/>
      <c r="L26" s="391"/>
      <c r="P26" s="391"/>
      <c r="Z26" s="391"/>
    </row>
    <row r="31" spans="1:27">
      <c r="M31" s="7"/>
      <c r="AA31" s="7"/>
    </row>
    <row r="32" spans="1:27">
      <c r="M32" s="7"/>
      <c r="AA32" s="7"/>
    </row>
    <row r="41" spans="13:27">
      <c r="M41" s="7"/>
      <c r="AA41" s="7"/>
    </row>
  </sheetData>
  <mergeCells count="14">
    <mergeCell ref="A1:M1"/>
    <mergeCell ref="O1:AA1"/>
    <mergeCell ref="C5:H5"/>
    <mergeCell ref="Q5:V5"/>
    <mergeCell ref="C6:H6"/>
    <mergeCell ref="Q6:V6"/>
    <mergeCell ref="E19:F19"/>
    <mergeCell ref="S19:T19"/>
    <mergeCell ref="E8:F8"/>
    <mergeCell ref="S8:T8"/>
    <mergeCell ref="C16:H16"/>
    <mergeCell ref="Q16:V16"/>
    <mergeCell ref="C17:H17"/>
    <mergeCell ref="Q17:V17"/>
  </mergeCells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2" tint="-0.249977111117893"/>
  </sheetPr>
  <dimension ref="A1:W21"/>
  <sheetViews>
    <sheetView workbookViewId="0">
      <selection activeCell="R25" sqref="R25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2" customWidth="1"/>
  </cols>
  <sheetData>
    <row r="1" spans="1:23" ht="26.25" customHeight="1">
      <c r="A1" s="625" t="s">
        <v>823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3" ht="19.5" customHeight="1">
      <c r="A3" s="624" t="s">
        <v>0</v>
      </c>
      <c r="B3" s="624"/>
      <c r="C3" s="624"/>
      <c r="D3" s="589"/>
      <c r="E3" s="589"/>
      <c r="F3" s="176"/>
      <c r="G3" s="176"/>
      <c r="H3" s="176"/>
      <c r="I3" s="176"/>
      <c r="J3" s="176"/>
      <c r="K3" s="176"/>
      <c r="L3" s="176"/>
      <c r="M3" s="624" t="s">
        <v>822</v>
      </c>
      <c r="N3" s="624"/>
      <c r="O3" s="624"/>
      <c r="P3" s="592"/>
      <c r="Q3" s="592"/>
      <c r="V3" s="176"/>
    </row>
    <row r="4" spans="1:23">
      <c r="E4" s="375" t="s">
        <v>78</v>
      </c>
      <c r="F4" s="375" t="s">
        <v>79</v>
      </c>
      <c r="Q4" s="375" t="s">
        <v>78</v>
      </c>
      <c r="R4" s="375" t="s">
        <v>79</v>
      </c>
    </row>
    <row r="5" spans="1:23" ht="20.100000000000001" customHeight="1">
      <c r="A5" s="378" t="s">
        <v>80</v>
      </c>
      <c r="B5" s="378" t="s">
        <v>81</v>
      </c>
      <c r="C5" s="378" t="s">
        <v>82</v>
      </c>
      <c r="D5" s="378" t="s">
        <v>83</v>
      </c>
      <c r="E5" s="628" t="s">
        <v>84</v>
      </c>
      <c r="F5" s="628"/>
      <c r="G5" s="378" t="s">
        <v>85</v>
      </c>
      <c r="H5" s="378" t="s">
        <v>86</v>
      </c>
      <c r="I5" s="378" t="s">
        <v>87</v>
      </c>
      <c r="J5" s="378" t="s">
        <v>88</v>
      </c>
      <c r="K5" s="378" t="s">
        <v>89</v>
      </c>
      <c r="L5" s="7"/>
      <c r="M5" s="379" t="s">
        <v>80</v>
      </c>
      <c r="N5" s="379" t="s">
        <v>81</v>
      </c>
      <c r="O5" s="379" t="s">
        <v>82</v>
      </c>
      <c r="P5" s="379" t="s">
        <v>83</v>
      </c>
      <c r="Q5" s="629" t="s">
        <v>84</v>
      </c>
      <c r="R5" s="629"/>
      <c r="S5" s="379" t="s">
        <v>85</v>
      </c>
      <c r="T5" s="379" t="s">
        <v>86</v>
      </c>
      <c r="U5" s="379" t="s">
        <v>87</v>
      </c>
      <c r="V5" s="379" t="s">
        <v>88</v>
      </c>
      <c r="W5" s="379" t="s">
        <v>89</v>
      </c>
    </row>
    <row r="6" spans="1:23" ht="20.100000000000001" customHeight="1">
      <c r="A6" s="425" t="s">
        <v>1033</v>
      </c>
      <c r="B6" s="426">
        <v>272</v>
      </c>
      <c r="C6" s="426">
        <v>76</v>
      </c>
      <c r="D6" s="426">
        <v>67</v>
      </c>
      <c r="E6" s="426">
        <v>8</v>
      </c>
      <c r="F6" s="426">
        <v>48</v>
      </c>
      <c r="G6" s="426">
        <v>45</v>
      </c>
      <c r="H6" s="426">
        <v>76</v>
      </c>
      <c r="I6" s="426">
        <f>C6+D6+E6+F6</f>
        <v>199</v>
      </c>
      <c r="J6" s="426">
        <f>I6+G6+H6</f>
        <v>320</v>
      </c>
      <c r="K6" s="425" t="s">
        <v>284</v>
      </c>
      <c r="L6" s="7"/>
      <c r="M6" s="425"/>
      <c r="N6" s="426"/>
      <c r="O6" s="426"/>
      <c r="P6" s="426"/>
      <c r="Q6" s="426"/>
      <c r="R6" s="426"/>
      <c r="S6" s="426"/>
      <c r="T6" s="426"/>
      <c r="U6" s="426">
        <f>O6+P6+Q6+R6</f>
        <v>0</v>
      </c>
      <c r="V6" s="426">
        <f>U6+S6+T6</f>
        <v>0</v>
      </c>
      <c r="W6" s="409" t="s">
        <v>281</v>
      </c>
    </row>
    <row r="7" spans="1:23" ht="20.100000000000001" customHeight="1">
      <c r="A7" s="425" t="s">
        <v>1034</v>
      </c>
      <c r="B7" s="426">
        <v>230</v>
      </c>
      <c r="C7" s="426">
        <v>70</v>
      </c>
      <c r="D7" s="426">
        <v>51</v>
      </c>
      <c r="E7" s="426">
        <v>16</v>
      </c>
      <c r="F7" s="426">
        <v>68</v>
      </c>
      <c r="G7" s="426">
        <v>53</v>
      </c>
      <c r="H7" s="426">
        <v>60</v>
      </c>
      <c r="I7" s="426">
        <f t="shared" ref="I7:I18" si="0">C7+D7+E7+F7</f>
        <v>205</v>
      </c>
      <c r="J7" s="426">
        <f t="shared" ref="J7:J18" si="1">I7+G7+H7</f>
        <v>318</v>
      </c>
      <c r="K7" s="425" t="s">
        <v>1035</v>
      </c>
      <c r="L7" s="7"/>
      <c r="M7" s="425"/>
      <c r="N7" s="426"/>
      <c r="O7" s="426"/>
      <c r="P7" s="426"/>
      <c r="Q7" s="426"/>
      <c r="R7" s="426"/>
      <c r="S7" s="426"/>
      <c r="T7" s="426"/>
      <c r="U7" s="426">
        <f t="shared" ref="U7:U18" si="2">O7+P7+Q7+R7</f>
        <v>0</v>
      </c>
      <c r="V7" s="426">
        <f t="shared" ref="V7:V18" si="3">U7+S7+T7</f>
        <v>0</v>
      </c>
      <c r="W7" s="409" t="s">
        <v>284</v>
      </c>
    </row>
    <row r="8" spans="1:23" ht="20.100000000000001" customHeight="1">
      <c r="A8" s="425" t="s">
        <v>1036</v>
      </c>
      <c r="B8" s="426">
        <v>290</v>
      </c>
      <c r="C8" s="426">
        <v>90</v>
      </c>
      <c r="D8" s="426">
        <v>80</v>
      </c>
      <c r="E8" s="426">
        <v>20</v>
      </c>
      <c r="F8" s="426">
        <v>64</v>
      </c>
      <c r="G8" s="426">
        <v>75</v>
      </c>
      <c r="H8" s="426">
        <v>96</v>
      </c>
      <c r="I8" s="426">
        <f t="shared" si="0"/>
        <v>254</v>
      </c>
      <c r="J8" s="426">
        <f t="shared" si="1"/>
        <v>425</v>
      </c>
      <c r="K8" s="425" t="s">
        <v>291</v>
      </c>
      <c r="L8" s="7"/>
      <c r="M8" s="425"/>
      <c r="N8" s="426"/>
      <c r="O8" s="426"/>
      <c r="P8" s="426"/>
      <c r="Q8" s="426"/>
      <c r="R8" s="426"/>
      <c r="S8" s="426"/>
      <c r="T8" s="426"/>
      <c r="U8" s="426">
        <f t="shared" si="2"/>
        <v>0</v>
      </c>
      <c r="V8" s="426">
        <f t="shared" si="3"/>
        <v>0</v>
      </c>
      <c r="W8" s="409" t="s">
        <v>284</v>
      </c>
    </row>
    <row r="9" spans="1:23" ht="20.100000000000001" customHeight="1">
      <c r="A9" s="425" t="s">
        <v>1037</v>
      </c>
      <c r="B9" s="426">
        <v>258</v>
      </c>
      <c r="C9" s="426">
        <v>65</v>
      </c>
      <c r="D9" s="426">
        <v>66</v>
      </c>
      <c r="E9" s="426">
        <v>18</v>
      </c>
      <c r="F9" s="426">
        <v>62</v>
      </c>
      <c r="G9" s="426">
        <v>75</v>
      </c>
      <c r="H9" s="426">
        <v>76</v>
      </c>
      <c r="I9" s="426">
        <f t="shared" si="0"/>
        <v>211</v>
      </c>
      <c r="J9" s="426">
        <f t="shared" si="1"/>
        <v>362</v>
      </c>
      <c r="K9" s="425" t="s">
        <v>1038</v>
      </c>
      <c r="L9" s="7"/>
      <c r="M9" s="425"/>
      <c r="N9" s="426"/>
      <c r="O9" s="426"/>
      <c r="P9" s="426"/>
      <c r="Q9" s="426"/>
      <c r="R9" s="426"/>
      <c r="S9" s="426"/>
      <c r="T9" s="426"/>
      <c r="U9" s="426">
        <f t="shared" si="2"/>
        <v>0</v>
      </c>
      <c r="V9" s="426">
        <f t="shared" si="3"/>
        <v>0</v>
      </c>
      <c r="W9" s="409" t="s">
        <v>287</v>
      </c>
    </row>
    <row r="10" spans="1:23" ht="19.5" customHeight="1">
      <c r="A10" s="425" t="s">
        <v>1039</v>
      </c>
      <c r="B10" s="426">
        <v>184</v>
      </c>
      <c r="C10" s="426">
        <v>83</v>
      </c>
      <c r="D10" s="426">
        <v>71</v>
      </c>
      <c r="E10" s="426">
        <v>16</v>
      </c>
      <c r="F10" s="426">
        <v>53</v>
      </c>
      <c r="G10" s="426">
        <v>51</v>
      </c>
      <c r="H10" s="426">
        <v>60</v>
      </c>
      <c r="I10" s="426">
        <f t="shared" si="0"/>
        <v>223</v>
      </c>
      <c r="J10" s="426">
        <f t="shared" si="1"/>
        <v>334</v>
      </c>
      <c r="K10" s="425" t="s">
        <v>776</v>
      </c>
      <c r="M10" s="425"/>
      <c r="N10" s="426"/>
      <c r="O10" s="426"/>
      <c r="P10" s="426"/>
      <c r="Q10" s="426"/>
      <c r="R10" s="426"/>
      <c r="S10" s="426"/>
      <c r="T10" s="426"/>
      <c r="U10" s="426">
        <f t="shared" si="2"/>
        <v>0</v>
      </c>
      <c r="V10" s="426">
        <f t="shared" si="3"/>
        <v>0</v>
      </c>
      <c r="W10" s="409" t="s">
        <v>289</v>
      </c>
    </row>
    <row r="11" spans="1:23" ht="20.100000000000001" customHeight="1">
      <c r="A11" s="425" t="s">
        <v>1040</v>
      </c>
      <c r="B11" s="426">
        <v>235</v>
      </c>
      <c r="C11" s="426">
        <v>73</v>
      </c>
      <c r="D11" s="426">
        <v>63</v>
      </c>
      <c r="E11" s="426">
        <v>16</v>
      </c>
      <c r="F11" s="426">
        <v>47</v>
      </c>
      <c r="G11" s="426">
        <v>71</v>
      </c>
      <c r="H11" s="426">
        <v>52</v>
      </c>
      <c r="I11" s="426">
        <f t="shared" si="0"/>
        <v>199</v>
      </c>
      <c r="J11" s="426">
        <f t="shared" si="1"/>
        <v>322</v>
      </c>
      <c r="K11" s="425" t="s">
        <v>776</v>
      </c>
      <c r="L11" s="7"/>
      <c r="M11" s="425"/>
      <c r="N11" s="426"/>
      <c r="O11" s="426"/>
      <c r="P11" s="426"/>
      <c r="Q11" s="426"/>
      <c r="R11" s="426"/>
      <c r="S11" s="426"/>
      <c r="T11" s="426"/>
      <c r="U11" s="426">
        <f t="shared" si="2"/>
        <v>0</v>
      </c>
      <c r="V11" s="426">
        <f t="shared" si="3"/>
        <v>0</v>
      </c>
      <c r="W11" s="409" t="s">
        <v>291</v>
      </c>
    </row>
    <row r="12" spans="1:23" ht="20.100000000000001" customHeight="1">
      <c r="A12" s="425" t="s">
        <v>1041</v>
      </c>
      <c r="B12" s="426">
        <v>221</v>
      </c>
      <c r="C12" s="357">
        <v>79</v>
      </c>
      <c r="D12" s="357">
        <v>65</v>
      </c>
      <c r="E12" s="357">
        <v>16</v>
      </c>
      <c r="F12" s="357">
        <v>52</v>
      </c>
      <c r="G12" s="357">
        <v>79</v>
      </c>
      <c r="H12" s="357">
        <v>76</v>
      </c>
      <c r="I12" s="426">
        <f t="shared" si="0"/>
        <v>212</v>
      </c>
      <c r="J12" s="426">
        <f t="shared" si="1"/>
        <v>367</v>
      </c>
      <c r="K12" s="425" t="s">
        <v>1101</v>
      </c>
      <c r="L12" s="7"/>
      <c r="M12" s="425"/>
      <c r="N12" s="426"/>
      <c r="O12" s="357"/>
      <c r="P12" s="357"/>
      <c r="Q12" s="357"/>
      <c r="R12" s="357"/>
      <c r="S12" s="357"/>
      <c r="T12" s="357"/>
      <c r="U12" s="426">
        <f t="shared" si="2"/>
        <v>0</v>
      </c>
      <c r="V12" s="426">
        <f t="shared" si="3"/>
        <v>0</v>
      </c>
      <c r="W12" s="409" t="s">
        <v>291</v>
      </c>
    </row>
    <row r="13" spans="1:23" ht="19.5" customHeight="1">
      <c r="A13" s="425" t="s">
        <v>1042</v>
      </c>
      <c r="B13" s="426">
        <v>198</v>
      </c>
      <c r="C13" s="426">
        <v>68</v>
      </c>
      <c r="D13" s="426">
        <v>51</v>
      </c>
      <c r="E13" s="426">
        <v>16</v>
      </c>
      <c r="F13" s="426">
        <v>40</v>
      </c>
      <c r="G13" s="426">
        <v>65</v>
      </c>
      <c r="H13" s="426">
        <v>44</v>
      </c>
      <c r="I13" s="426">
        <f t="shared" si="0"/>
        <v>175</v>
      </c>
      <c r="J13" s="426">
        <f t="shared" si="1"/>
        <v>284</v>
      </c>
      <c r="K13" s="425" t="s">
        <v>778</v>
      </c>
      <c r="L13" s="7"/>
      <c r="M13" s="425"/>
      <c r="N13" s="426"/>
      <c r="O13" s="426"/>
      <c r="P13" s="426"/>
      <c r="Q13" s="426"/>
      <c r="R13" s="426"/>
      <c r="S13" s="426"/>
      <c r="T13" s="426"/>
      <c r="U13" s="426">
        <f>O13+P13+Q13+R13</f>
        <v>0</v>
      </c>
      <c r="V13" s="426">
        <f>U13+S13+T13</f>
        <v>0</v>
      </c>
      <c r="W13" s="409" t="s">
        <v>293</v>
      </c>
    </row>
    <row r="14" spans="1:23" ht="20.100000000000001" customHeight="1">
      <c r="A14" s="425" t="s">
        <v>1043</v>
      </c>
      <c r="B14" s="426">
        <v>216</v>
      </c>
      <c r="C14" s="426">
        <v>77</v>
      </c>
      <c r="D14" s="426">
        <v>80</v>
      </c>
      <c r="E14" s="426">
        <v>20</v>
      </c>
      <c r="F14" s="426">
        <v>44</v>
      </c>
      <c r="G14" s="426">
        <v>42</v>
      </c>
      <c r="H14" s="426">
        <v>76</v>
      </c>
      <c r="I14" s="426">
        <f t="shared" si="0"/>
        <v>221</v>
      </c>
      <c r="J14" s="426">
        <f t="shared" si="1"/>
        <v>339</v>
      </c>
      <c r="K14" s="425" t="s">
        <v>307</v>
      </c>
      <c r="L14" s="7"/>
      <c r="M14" s="425"/>
      <c r="N14" s="426"/>
      <c r="O14" s="426"/>
      <c r="P14" s="426"/>
      <c r="Q14" s="426"/>
      <c r="R14" s="426"/>
      <c r="S14" s="426"/>
      <c r="T14" s="426"/>
      <c r="U14" s="426">
        <f>O14+P14+Q14+R14</f>
        <v>0</v>
      </c>
      <c r="V14" s="426">
        <f>U14+S14+T14</f>
        <v>0</v>
      </c>
      <c r="W14" s="409" t="s">
        <v>296</v>
      </c>
    </row>
    <row r="15" spans="1:23" ht="20.100000000000001" customHeight="1">
      <c r="A15" s="425" t="s">
        <v>1044</v>
      </c>
      <c r="B15" s="426">
        <v>226</v>
      </c>
      <c r="C15" s="426">
        <v>70</v>
      </c>
      <c r="D15" s="426">
        <v>67</v>
      </c>
      <c r="E15" s="426">
        <v>16</v>
      </c>
      <c r="F15" s="426">
        <v>60</v>
      </c>
      <c r="G15" s="426">
        <v>45</v>
      </c>
      <c r="H15" s="426">
        <v>56</v>
      </c>
      <c r="I15" s="426">
        <f t="shared" si="0"/>
        <v>213</v>
      </c>
      <c r="J15" s="426">
        <f t="shared" si="1"/>
        <v>314</v>
      </c>
      <c r="K15" s="425" t="s">
        <v>1045</v>
      </c>
      <c r="L15" s="7"/>
      <c r="M15" s="425"/>
      <c r="N15" s="426"/>
      <c r="O15" s="426"/>
      <c r="P15" s="426"/>
      <c r="Q15" s="426"/>
      <c r="R15" s="426"/>
      <c r="S15" s="426"/>
      <c r="T15" s="426"/>
      <c r="U15" s="426">
        <f>O15+P15+Q15+R15</f>
        <v>0</v>
      </c>
      <c r="V15" s="426">
        <f>U15+S15+T15</f>
        <v>0</v>
      </c>
      <c r="W15" s="409" t="s">
        <v>776</v>
      </c>
    </row>
    <row r="16" spans="1:23" ht="19.5" customHeight="1">
      <c r="A16" s="425" t="s">
        <v>1046</v>
      </c>
      <c r="B16" s="426">
        <v>193</v>
      </c>
      <c r="C16" s="357">
        <v>55</v>
      </c>
      <c r="D16" s="357">
        <v>48</v>
      </c>
      <c r="E16" s="357">
        <v>16</v>
      </c>
      <c r="F16" s="357">
        <v>24</v>
      </c>
      <c r="G16" s="357">
        <v>46</v>
      </c>
      <c r="H16" s="357">
        <v>54</v>
      </c>
      <c r="I16" s="426">
        <f t="shared" si="0"/>
        <v>143</v>
      </c>
      <c r="J16" s="426">
        <f t="shared" si="1"/>
        <v>243</v>
      </c>
      <c r="K16" s="425" t="s">
        <v>1045</v>
      </c>
      <c r="M16" s="425"/>
      <c r="N16" s="426"/>
      <c r="O16" s="357"/>
      <c r="P16" s="357"/>
      <c r="Q16" s="357"/>
      <c r="R16" s="357"/>
      <c r="S16" s="357"/>
      <c r="T16" s="357"/>
      <c r="U16" s="426">
        <f t="shared" si="2"/>
        <v>0</v>
      </c>
      <c r="V16" s="426">
        <f t="shared" si="3"/>
        <v>0</v>
      </c>
      <c r="W16" s="409" t="s">
        <v>777</v>
      </c>
    </row>
    <row r="17" spans="1:23" ht="19.5" customHeight="1">
      <c r="A17" s="425" t="s">
        <v>1047</v>
      </c>
      <c r="B17" s="426">
        <v>189</v>
      </c>
      <c r="C17" s="357">
        <v>80</v>
      </c>
      <c r="D17" s="357">
        <v>63</v>
      </c>
      <c r="E17" s="357">
        <v>8</v>
      </c>
      <c r="F17" s="357">
        <v>28</v>
      </c>
      <c r="G17" s="357">
        <v>45</v>
      </c>
      <c r="H17" s="357">
        <v>32</v>
      </c>
      <c r="I17" s="426">
        <f t="shared" si="0"/>
        <v>179</v>
      </c>
      <c r="J17" s="426">
        <f t="shared" si="1"/>
        <v>256</v>
      </c>
      <c r="K17" s="425" t="s">
        <v>1048</v>
      </c>
      <c r="M17" s="425"/>
      <c r="N17" s="426"/>
      <c r="O17" s="357"/>
      <c r="P17" s="357"/>
      <c r="Q17" s="357"/>
      <c r="R17" s="357"/>
      <c r="S17" s="357"/>
      <c r="T17" s="357"/>
      <c r="U17" s="426">
        <f t="shared" si="2"/>
        <v>0</v>
      </c>
      <c r="V17" s="426">
        <f t="shared" si="3"/>
        <v>0</v>
      </c>
      <c r="W17" s="409" t="s">
        <v>777</v>
      </c>
    </row>
    <row r="18" spans="1:23" ht="20.100000000000001" customHeight="1">
      <c r="A18" s="425" t="s">
        <v>1049</v>
      </c>
      <c r="B18" s="426">
        <v>180</v>
      </c>
      <c r="C18" s="426">
        <v>78</v>
      </c>
      <c r="D18" s="426">
        <v>41</v>
      </c>
      <c r="E18" s="426">
        <v>16</v>
      </c>
      <c r="F18" s="426">
        <v>32</v>
      </c>
      <c r="G18" s="426">
        <v>58</v>
      </c>
      <c r="H18" s="426">
        <v>28</v>
      </c>
      <c r="I18" s="426">
        <f t="shared" si="0"/>
        <v>167</v>
      </c>
      <c r="J18" s="426">
        <f t="shared" si="1"/>
        <v>253</v>
      </c>
      <c r="K18" s="425" t="s">
        <v>1050</v>
      </c>
      <c r="L18" s="7"/>
      <c r="M18" s="425"/>
      <c r="N18" s="426"/>
      <c r="O18" s="426"/>
      <c r="P18" s="426"/>
      <c r="Q18" s="426"/>
      <c r="R18" s="426"/>
      <c r="S18" s="426"/>
      <c r="T18" s="426"/>
      <c r="U18" s="426">
        <f t="shared" si="2"/>
        <v>0</v>
      </c>
      <c r="V18" s="426">
        <f t="shared" si="3"/>
        <v>0</v>
      </c>
      <c r="W18" s="409" t="s">
        <v>301</v>
      </c>
    </row>
    <row r="19" spans="1:23" ht="19.5" customHeight="1">
      <c r="A19" s="379"/>
      <c r="B19" s="377"/>
      <c r="C19" s="388"/>
      <c r="D19" s="388"/>
      <c r="E19" s="388"/>
      <c r="F19" s="388"/>
      <c r="G19" s="388"/>
      <c r="H19" s="388"/>
      <c r="I19" s="388"/>
      <c r="J19" s="388"/>
      <c r="K19" s="382"/>
      <c r="M19" s="379"/>
      <c r="N19" s="377"/>
      <c r="O19" s="388"/>
      <c r="P19" s="388"/>
      <c r="Q19" s="388"/>
      <c r="R19" s="388"/>
      <c r="S19" s="388"/>
      <c r="T19" s="388"/>
      <c r="U19" s="388"/>
      <c r="V19" s="388"/>
      <c r="W19" s="382"/>
    </row>
    <row r="20" spans="1:23" ht="19.5" customHeight="1">
      <c r="A20" s="106"/>
      <c r="B20" s="105"/>
      <c r="C20" s="104"/>
      <c r="D20" s="104"/>
      <c r="E20" s="104"/>
      <c r="F20" s="104"/>
      <c r="G20" s="104"/>
      <c r="H20" s="104"/>
      <c r="I20" s="103"/>
      <c r="J20" s="103"/>
      <c r="K20" s="382"/>
      <c r="M20" s="106"/>
      <c r="N20" s="105"/>
      <c r="O20" s="104"/>
      <c r="P20" s="104"/>
      <c r="Q20" s="104"/>
      <c r="R20" s="104"/>
      <c r="S20" s="104"/>
      <c r="T20" s="104"/>
      <c r="U20" s="103"/>
      <c r="V20" s="103"/>
      <c r="W20" s="382"/>
    </row>
    <row r="21" spans="1:23" ht="19.5" customHeight="1">
      <c r="A21" s="230"/>
      <c r="B21" s="231"/>
      <c r="C21" s="230"/>
      <c r="D21" s="104"/>
      <c r="E21" s="622" t="s">
        <v>77</v>
      </c>
      <c r="F21" s="623"/>
      <c r="G21" s="228">
        <f>AVERAGE(G6:G20)</f>
        <v>57.692307692307693</v>
      </c>
      <c r="H21" s="228">
        <f>AVERAGE(H6:H20)</f>
        <v>60.46153846153846</v>
      </c>
      <c r="I21" s="103"/>
      <c r="J21" s="103"/>
      <c r="K21" s="379"/>
      <c r="M21" s="230"/>
      <c r="N21" s="231"/>
      <c r="O21" s="230"/>
      <c r="P21" s="104"/>
      <c r="Q21" s="622" t="s">
        <v>77</v>
      </c>
      <c r="R21" s="623"/>
      <c r="S21" s="228" t="e">
        <f>AVERAGE(S6:S20)</f>
        <v>#DIV/0!</v>
      </c>
      <c r="T21" s="228" t="e">
        <f>AVERAGE(T6:T20)</f>
        <v>#DIV/0!</v>
      </c>
      <c r="U21" s="103"/>
      <c r="V21" s="103"/>
      <c r="W21" s="379"/>
    </row>
  </sheetData>
  <mergeCells count="8">
    <mergeCell ref="E21:F21"/>
    <mergeCell ref="A1:K1"/>
    <mergeCell ref="M1:W1"/>
    <mergeCell ref="A3:C3"/>
    <mergeCell ref="M3:O3"/>
    <mergeCell ref="E5:F5"/>
    <mergeCell ref="Q5:R5"/>
    <mergeCell ref="Q21:R21"/>
  </mergeCells>
  <phoneticPr fontId="9"/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52">
    <tabColor theme="5" tint="0.39997558519241921"/>
  </sheetPr>
  <dimension ref="A1:AB47"/>
  <sheetViews>
    <sheetView workbookViewId="0">
      <selection activeCell="P16" sqref="P16:R16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743</v>
      </c>
      <c r="B3" s="689"/>
      <c r="C3" s="689"/>
      <c r="D3" s="689"/>
      <c r="J3" s="20" t="s">
        <v>591</v>
      </c>
      <c r="K3" s="20" t="s">
        <v>592</v>
      </c>
      <c r="O3" s="380" t="s">
        <v>743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85">
        <v>480</v>
      </c>
      <c r="K4" s="85">
        <v>480</v>
      </c>
      <c r="P4" s="391"/>
      <c r="X4" s="85">
        <v>480</v>
      </c>
      <c r="Y4" s="85">
        <v>480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496</v>
      </c>
      <c r="D6" s="638"/>
      <c r="E6" s="638"/>
      <c r="F6" s="638"/>
      <c r="G6" s="638"/>
      <c r="H6" s="639"/>
      <c r="I6" s="18">
        <v>1.5</v>
      </c>
      <c r="J6" s="18">
        <v>1.63</v>
      </c>
      <c r="K6" s="16">
        <f>(FIXED(1/J6,3))*100</f>
        <v>61.3</v>
      </c>
      <c r="L6" s="103">
        <v>60</v>
      </c>
      <c r="P6" s="391"/>
      <c r="Q6" s="637">
        <v>496</v>
      </c>
      <c r="R6" s="638"/>
      <c r="S6" s="638"/>
      <c r="T6" s="638"/>
      <c r="U6" s="638"/>
      <c r="V6" s="639"/>
      <c r="W6" s="18">
        <v>1.5</v>
      </c>
      <c r="X6" s="18">
        <v>1.63</v>
      </c>
      <c r="Y6" s="16">
        <f>(FIXED(1/X6,3))*100</f>
        <v>61.3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2"/>
      <c r="B9" s="494"/>
      <c r="C9" s="494"/>
      <c r="D9" s="494"/>
      <c r="E9" s="494"/>
      <c r="F9" s="494"/>
      <c r="G9" s="494"/>
      <c r="H9" s="494"/>
      <c r="I9" s="494">
        <f t="shared" ref="I9:I14" si="0">SUM(C9:F9)</f>
        <v>0</v>
      </c>
      <c r="J9" s="494">
        <f t="shared" ref="J9:J14" si="1">SUM(C9:H9)</f>
        <v>0</v>
      </c>
      <c r="K9" s="494">
        <f t="shared" ref="K9:K14" si="2">SUM(J9*1.4+B9)</f>
        <v>0</v>
      </c>
      <c r="L9" s="494">
        <f t="shared" ref="L9:L14" si="3">NORMSDIST((C$6-K9)/L$6)*100</f>
        <v>99.999999999999986</v>
      </c>
      <c r="M9" s="568" t="s">
        <v>338</v>
      </c>
      <c r="N9" s="19"/>
      <c r="O9" s="52"/>
      <c r="P9" s="228"/>
      <c r="Q9" s="228"/>
      <c r="R9" s="228"/>
      <c r="S9" s="228"/>
      <c r="T9" s="228"/>
      <c r="U9" s="228"/>
      <c r="V9" s="228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99.999999999999986</v>
      </c>
      <c r="AA9" s="243" t="s">
        <v>338</v>
      </c>
    </row>
    <row r="10" spans="1:28" ht="20.100000000000001" customHeight="1">
      <c r="A10" s="495"/>
      <c r="B10" s="497"/>
      <c r="C10" s="496"/>
      <c r="D10" s="496"/>
      <c r="E10" s="496"/>
      <c r="F10" s="496"/>
      <c r="G10" s="496"/>
      <c r="H10" s="496"/>
      <c r="I10" s="494">
        <f t="shared" si="0"/>
        <v>0</v>
      </c>
      <c r="J10" s="494">
        <f t="shared" si="1"/>
        <v>0</v>
      </c>
      <c r="K10" s="494">
        <f t="shared" si="2"/>
        <v>0</v>
      </c>
      <c r="L10" s="494">
        <f t="shared" si="3"/>
        <v>99.999999999999986</v>
      </c>
      <c r="M10" s="568" t="s">
        <v>345</v>
      </c>
      <c r="N10" s="19"/>
      <c r="O10" s="495"/>
      <c r="P10" s="497"/>
      <c r="Q10" s="496"/>
      <c r="R10" s="496"/>
      <c r="S10" s="496"/>
      <c r="T10" s="496"/>
      <c r="U10" s="496"/>
      <c r="V10" s="496"/>
      <c r="W10" s="494">
        <f>SUM(Q10:T10)</f>
        <v>0</v>
      </c>
      <c r="X10" s="494">
        <f>SUM(Q10:V10)</f>
        <v>0</v>
      </c>
      <c r="Y10" s="494">
        <f>SUM(X10*1.4+P10)</f>
        <v>0</v>
      </c>
      <c r="Z10" s="494">
        <f>NORMSDIST((Q$6-Y10)/Z$6)*100</f>
        <v>99.999999999999986</v>
      </c>
      <c r="AA10" s="568" t="s">
        <v>345</v>
      </c>
      <c r="AB10" s="23" t="s">
        <v>111</v>
      </c>
    </row>
    <row r="11" spans="1:28" ht="20.100000000000001" customHeight="1">
      <c r="A11" s="568"/>
      <c r="B11" s="241"/>
      <c r="C11" s="241"/>
      <c r="D11" s="241"/>
      <c r="E11" s="241"/>
      <c r="F11" s="241"/>
      <c r="G11" s="241"/>
      <c r="H11" s="241"/>
      <c r="I11" s="494">
        <f t="shared" si="0"/>
        <v>0</v>
      </c>
      <c r="J11" s="494">
        <f t="shared" si="1"/>
        <v>0</v>
      </c>
      <c r="K11" s="494">
        <f t="shared" si="2"/>
        <v>0</v>
      </c>
      <c r="L11" s="494">
        <f t="shared" si="3"/>
        <v>99.999999999999986</v>
      </c>
      <c r="M11" s="568" t="s">
        <v>338</v>
      </c>
      <c r="N11" s="19"/>
      <c r="O11" s="568"/>
      <c r="P11" s="241"/>
      <c r="Q11" s="241"/>
      <c r="R11" s="241"/>
      <c r="S11" s="241"/>
      <c r="T11" s="241"/>
      <c r="U11" s="241"/>
      <c r="V11" s="241"/>
      <c r="W11" s="494">
        <f>SUM(Q11:T11)</f>
        <v>0</v>
      </c>
      <c r="X11" s="494">
        <f>SUM(Q11:V11)</f>
        <v>0</v>
      </c>
      <c r="Y11" s="494">
        <f>SUM(X11*1.4+P11)</f>
        <v>0</v>
      </c>
      <c r="Z11" s="494">
        <f>NORMSDIST((Q$6-Y11)/Z$6)*100</f>
        <v>99.999999999999986</v>
      </c>
      <c r="AA11" s="568" t="s">
        <v>338</v>
      </c>
    </row>
    <row r="12" spans="1:28" ht="20.100000000000001" customHeight="1">
      <c r="A12" s="67" t="s">
        <v>75</v>
      </c>
      <c r="B12" s="95">
        <v>161</v>
      </c>
      <c r="C12" s="95">
        <v>73</v>
      </c>
      <c r="D12" s="95">
        <v>46</v>
      </c>
      <c r="E12" s="95">
        <v>4</v>
      </c>
      <c r="F12" s="95">
        <v>32</v>
      </c>
      <c r="G12" s="95">
        <v>35</v>
      </c>
      <c r="H12" s="95">
        <v>44</v>
      </c>
      <c r="I12" s="95">
        <f t="shared" si="0"/>
        <v>155</v>
      </c>
      <c r="J12" s="95">
        <f t="shared" si="1"/>
        <v>234</v>
      </c>
      <c r="K12" s="95">
        <f t="shared" si="2"/>
        <v>488.59999999999997</v>
      </c>
      <c r="L12" s="95">
        <f t="shared" si="3"/>
        <v>54.907842693075651</v>
      </c>
      <c r="M12" s="94" t="s">
        <v>338</v>
      </c>
      <c r="N12" s="19"/>
      <c r="O12" s="568"/>
      <c r="P12" s="241"/>
      <c r="Q12" s="241"/>
      <c r="R12" s="241"/>
      <c r="S12" s="241"/>
      <c r="T12" s="241"/>
      <c r="U12" s="241"/>
      <c r="V12" s="241"/>
      <c r="W12" s="494"/>
      <c r="X12" s="494"/>
      <c r="Y12" s="494"/>
      <c r="Z12" s="494"/>
      <c r="AA12" s="568"/>
    </row>
    <row r="13" spans="1:28" ht="20.100000000000001" customHeight="1">
      <c r="A13" s="34" t="s">
        <v>136</v>
      </c>
      <c r="B13" s="46">
        <v>156</v>
      </c>
      <c r="C13" s="15">
        <v>56</v>
      </c>
      <c r="D13" s="15">
        <v>45</v>
      </c>
      <c r="E13" s="15">
        <v>12</v>
      </c>
      <c r="F13" s="15">
        <v>24</v>
      </c>
      <c r="G13" s="15">
        <v>20</v>
      </c>
      <c r="H13" s="15">
        <v>32</v>
      </c>
      <c r="I13" s="95">
        <f t="shared" si="0"/>
        <v>137</v>
      </c>
      <c r="J13" s="95">
        <f t="shared" si="1"/>
        <v>189</v>
      </c>
      <c r="K13" s="95">
        <f t="shared" si="2"/>
        <v>420.59999999999997</v>
      </c>
      <c r="L13" s="95">
        <f t="shared" si="3"/>
        <v>89.556281841721869</v>
      </c>
      <c r="M13" s="94" t="s">
        <v>345</v>
      </c>
      <c r="N13" s="19"/>
      <c r="O13" s="243"/>
      <c r="P13" s="241"/>
      <c r="Q13" s="241"/>
      <c r="R13" s="241"/>
      <c r="S13" s="241"/>
      <c r="T13" s="241"/>
      <c r="U13" s="241"/>
      <c r="V13" s="241"/>
      <c r="W13" s="228">
        <f>SUM(Q13:T13)</f>
        <v>0</v>
      </c>
      <c r="X13" s="228">
        <f>SUM(Q13:V13)</f>
        <v>0</v>
      </c>
      <c r="Y13" s="228">
        <f>SUM(X13*1.4+P13)</f>
        <v>0</v>
      </c>
      <c r="Z13" s="228">
        <f>NORMSDIST((Q$6-Y13)/Z$6)*100</f>
        <v>99.999999999999986</v>
      </c>
      <c r="AA13" s="243" t="s">
        <v>338</v>
      </c>
    </row>
    <row r="14" spans="1:28" ht="20.100000000000001" customHeight="1">
      <c r="A14" s="94" t="s">
        <v>308</v>
      </c>
      <c r="B14" s="45">
        <v>180</v>
      </c>
      <c r="C14" s="45">
        <v>61</v>
      </c>
      <c r="D14" s="45">
        <v>60</v>
      </c>
      <c r="E14" s="45">
        <v>16</v>
      </c>
      <c r="F14" s="45">
        <v>40</v>
      </c>
      <c r="G14" s="45">
        <v>47</v>
      </c>
      <c r="H14" s="45">
        <v>52</v>
      </c>
      <c r="I14" s="95">
        <f t="shared" si="0"/>
        <v>177</v>
      </c>
      <c r="J14" s="95">
        <f t="shared" si="1"/>
        <v>276</v>
      </c>
      <c r="K14" s="95">
        <f t="shared" si="2"/>
        <v>566.4</v>
      </c>
      <c r="L14" s="95">
        <f t="shared" si="3"/>
        <v>12.033108003976022</v>
      </c>
      <c r="M14" s="94" t="s">
        <v>338</v>
      </c>
      <c r="O14" s="243"/>
      <c r="P14" s="241"/>
      <c r="Q14" s="241"/>
      <c r="R14" s="241"/>
      <c r="S14" s="241"/>
      <c r="T14" s="241"/>
      <c r="U14" s="241"/>
      <c r="V14" s="241"/>
      <c r="W14" s="228">
        <f>SUM(Q14:T14)</f>
        <v>0</v>
      </c>
      <c r="X14" s="228">
        <f>SUM(Q14:V14)</f>
        <v>0</v>
      </c>
      <c r="Y14" s="228">
        <f>SUM(X14*1.4+P14)</f>
        <v>0</v>
      </c>
      <c r="Z14" s="228">
        <f>NORMSDIST((Q$6-Y14)/Z$6)*100</f>
        <v>99.999999999999986</v>
      </c>
      <c r="AA14" s="13"/>
    </row>
    <row r="15" spans="1:28" ht="20.100000000000001" customHeight="1">
      <c r="L15" s="561"/>
      <c r="Z15" s="380"/>
    </row>
    <row r="16" spans="1:28" ht="18.75" customHeight="1">
      <c r="A16" s="47" t="s">
        <v>744</v>
      </c>
      <c r="B16" s="689"/>
      <c r="C16" s="689"/>
      <c r="D16" s="689"/>
      <c r="J16" s="20" t="s">
        <v>591</v>
      </c>
      <c r="K16" s="20" t="s">
        <v>592</v>
      </c>
      <c r="O16" s="47" t="s">
        <v>744</v>
      </c>
      <c r="P16" s="689"/>
      <c r="Q16" s="689"/>
      <c r="R16" s="689"/>
      <c r="X16" s="20" t="s">
        <v>591</v>
      </c>
      <c r="Y16" s="20" t="s">
        <v>592</v>
      </c>
    </row>
    <row r="17" spans="1:28" ht="18.75" customHeight="1">
      <c r="B17" s="570"/>
      <c r="J17" s="85">
        <v>490</v>
      </c>
      <c r="K17" s="85">
        <v>500</v>
      </c>
      <c r="P17" s="391"/>
      <c r="X17" s="85">
        <v>490</v>
      </c>
      <c r="Y17" s="85">
        <v>500</v>
      </c>
    </row>
    <row r="18" spans="1:28" ht="18.75" customHeight="1">
      <c r="B18" s="570"/>
      <c r="C18" s="666" t="s">
        <v>644</v>
      </c>
      <c r="D18" s="667"/>
      <c r="E18" s="667"/>
      <c r="F18" s="667"/>
      <c r="G18" s="667"/>
      <c r="H18" s="668"/>
      <c r="I18" s="562" t="s">
        <v>571</v>
      </c>
      <c r="J18" s="562" t="s">
        <v>572</v>
      </c>
      <c r="K18" s="562" t="s">
        <v>643</v>
      </c>
      <c r="L18" s="568" t="s">
        <v>328</v>
      </c>
      <c r="P18" s="391"/>
      <c r="Q18" s="666" t="s">
        <v>644</v>
      </c>
      <c r="R18" s="667"/>
      <c r="S18" s="667"/>
      <c r="T18" s="667"/>
      <c r="U18" s="667"/>
      <c r="V18" s="668"/>
      <c r="W18" s="379" t="s">
        <v>571</v>
      </c>
      <c r="X18" s="379" t="s">
        <v>572</v>
      </c>
      <c r="Y18" s="379" t="s">
        <v>643</v>
      </c>
      <c r="Z18" s="243" t="s">
        <v>328</v>
      </c>
    </row>
    <row r="19" spans="1:28" ht="18.75" customHeight="1">
      <c r="B19" s="570"/>
      <c r="C19" s="637">
        <v>508</v>
      </c>
      <c r="D19" s="638"/>
      <c r="E19" s="638"/>
      <c r="F19" s="638"/>
      <c r="G19" s="638"/>
      <c r="H19" s="639"/>
      <c r="I19" s="18">
        <v>1.77</v>
      </c>
      <c r="J19" s="18">
        <v>1.57</v>
      </c>
      <c r="K19" s="16">
        <f>(FIXED(1/J19,3))*100</f>
        <v>63.7</v>
      </c>
      <c r="L19" s="103">
        <v>60</v>
      </c>
      <c r="P19" s="391"/>
      <c r="Q19" s="637">
        <v>508</v>
      </c>
      <c r="R19" s="638"/>
      <c r="S19" s="638"/>
      <c r="T19" s="638"/>
      <c r="U19" s="638"/>
      <c r="V19" s="639"/>
      <c r="W19" s="18">
        <v>1.77</v>
      </c>
      <c r="X19" s="18">
        <v>1.57</v>
      </c>
      <c r="Y19" s="16">
        <f>(FIXED(1/X19,3))*100</f>
        <v>63.7</v>
      </c>
      <c r="Z19" s="103">
        <v>60</v>
      </c>
    </row>
    <row r="20" spans="1:28" ht="22.5" customHeight="1">
      <c r="E20" s="563" t="s">
        <v>78</v>
      </c>
      <c r="F20" s="563" t="s">
        <v>79</v>
      </c>
      <c r="S20" s="375" t="s">
        <v>78</v>
      </c>
      <c r="T20" s="375" t="s">
        <v>79</v>
      </c>
    </row>
    <row r="21" spans="1:28" ht="20.100000000000001" customHeight="1">
      <c r="A21" s="562" t="s">
        <v>80</v>
      </c>
      <c r="B21" s="562" t="s">
        <v>81</v>
      </c>
      <c r="C21" s="562" t="s">
        <v>82</v>
      </c>
      <c r="D21" s="562" t="s">
        <v>83</v>
      </c>
      <c r="E21" s="626" t="s">
        <v>84</v>
      </c>
      <c r="F21" s="627"/>
      <c r="G21" s="562" t="s">
        <v>85</v>
      </c>
      <c r="H21" s="562" t="s">
        <v>86</v>
      </c>
      <c r="I21" s="562" t="s">
        <v>87</v>
      </c>
      <c r="J21" s="562" t="s">
        <v>88</v>
      </c>
      <c r="K21" s="562" t="s">
        <v>318</v>
      </c>
      <c r="L21" s="562" t="s">
        <v>319</v>
      </c>
      <c r="M21" s="562" t="s">
        <v>645</v>
      </c>
      <c r="O21" s="379" t="s">
        <v>80</v>
      </c>
      <c r="P21" s="379" t="s">
        <v>81</v>
      </c>
      <c r="Q21" s="379" t="s">
        <v>82</v>
      </c>
      <c r="R21" s="379" t="s">
        <v>83</v>
      </c>
      <c r="S21" s="626" t="s">
        <v>84</v>
      </c>
      <c r="T21" s="627"/>
      <c r="U21" s="379" t="s">
        <v>85</v>
      </c>
      <c r="V21" s="379" t="s">
        <v>86</v>
      </c>
      <c r="W21" s="379" t="s">
        <v>87</v>
      </c>
      <c r="X21" s="379" t="s">
        <v>88</v>
      </c>
      <c r="Y21" s="379" t="s">
        <v>318</v>
      </c>
      <c r="Z21" s="379" t="s">
        <v>319</v>
      </c>
      <c r="AA21" s="379" t="s">
        <v>645</v>
      </c>
    </row>
    <row r="22" spans="1:28" ht="20.100000000000001" customHeight="1">
      <c r="A22" s="495"/>
      <c r="B22" s="497"/>
      <c r="C22" s="496"/>
      <c r="D22" s="496"/>
      <c r="E22" s="496"/>
      <c r="F22" s="496"/>
      <c r="G22" s="496"/>
      <c r="H22" s="496"/>
      <c r="I22" s="494">
        <f>SUM(C22:F22)</f>
        <v>0</v>
      </c>
      <c r="J22" s="494">
        <f>SUM(C22:H22)</f>
        <v>0</v>
      </c>
      <c r="K22" s="494">
        <f t="shared" ref="K22" si="4">SUM(J22*1.4+B22)</f>
        <v>0</v>
      </c>
      <c r="L22" s="494">
        <f t="shared" ref="L22" si="5">NORMSDIST((C$19-K22)/L$19)*100</f>
        <v>100</v>
      </c>
      <c r="M22" s="568" t="s">
        <v>345</v>
      </c>
      <c r="N22" s="19"/>
      <c r="O22" s="495"/>
      <c r="P22" s="497"/>
      <c r="Q22" s="496"/>
      <c r="R22" s="496"/>
      <c r="S22" s="496"/>
      <c r="T22" s="496"/>
      <c r="U22" s="496"/>
      <c r="V22" s="496"/>
      <c r="W22" s="494">
        <f>SUM(Q22:T22)</f>
        <v>0</v>
      </c>
      <c r="X22" s="494">
        <f>SUM(Q22:V22)</f>
        <v>0</v>
      </c>
      <c r="Y22" s="494">
        <f t="shared" ref="Y22:Y30" si="6">SUM(X22*1.4+P22)</f>
        <v>0</v>
      </c>
      <c r="Z22" s="494">
        <f t="shared" ref="Z22:Z30" si="7">NORMSDIST((Q$19-Y22)/Z$19)*100</f>
        <v>100</v>
      </c>
      <c r="AA22" s="568" t="s">
        <v>345</v>
      </c>
      <c r="AB22" s="23" t="s">
        <v>111</v>
      </c>
    </row>
    <row r="23" spans="1:28" ht="20.100000000000001" customHeight="1">
      <c r="A23" s="568"/>
      <c r="B23" s="241"/>
      <c r="C23" s="241"/>
      <c r="D23" s="241"/>
      <c r="E23" s="241"/>
      <c r="F23" s="241"/>
      <c r="G23" s="241"/>
      <c r="H23" s="241"/>
      <c r="I23" s="494">
        <f>SUM(C23:F23)</f>
        <v>0</v>
      </c>
      <c r="J23" s="494">
        <f>SUM(C23:H23)</f>
        <v>0</v>
      </c>
      <c r="K23" s="494">
        <f>SUM(J23*1.4+B23)</f>
        <v>0</v>
      </c>
      <c r="L23" s="494">
        <f>NORMSDIST((C$19-K23)/L$19)*100</f>
        <v>100</v>
      </c>
      <c r="M23" s="568" t="s">
        <v>338</v>
      </c>
      <c r="N23" s="19"/>
      <c r="O23" s="568"/>
      <c r="P23" s="241"/>
      <c r="Q23" s="241"/>
      <c r="R23" s="241"/>
      <c r="S23" s="241"/>
      <c r="T23" s="241"/>
      <c r="U23" s="241"/>
      <c r="V23" s="241"/>
      <c r="W23" s="494">
        <f>SUM(Q23:T23)</f>
        <v>0</v>
      </c>
      <c r="X23" s="494">
        <f>SUM(Q23:V23)</f>
        <v>0</v>
      </c>
      <c r="Y23" s="494">
        <f>SUM(X23*1.4+P23)</f>
        <v>0</v>
      </c>
      <c r="Z23" s="494">
        <f>NORMSDIST((Q$19-Y23)/Z$19)*100</f>
        <v>100</v>
      </c>
      <c r="AA23" s="568" t="s">
        <v>338</v>
      </c>
    </row>
    <row r="24" spans="1:28" ht="20.100000000000001" customHeight="1">
      <c r="A24" s="568"/>
      <c r="B24" s="241"/>
      <c r="C24" s="494"/>
      <c r="D24" s="494"/>
      <c r="E24" s="494"/>
      <c r="F24" s="494"/>
      <c r="G24" s="494"/>
      <c r="H24" s="494"/>
      <c r="I24" s="587">
        <f>C24+D24+E24+F24</f>
        <v>0</v>
      </c>
      <c r="J24" s="587">
        <f>I24+G24+H24</f>
        <v>0</v>
      </c>
      <c r="K24" s="494">
        <f t="shared" ref="K24:K30" si="8">SUM(J24*1.4+B24)</f>
        <v>0</v>
      </c>
      <c r="L24" s="494">
        <f t="shared" ref="L24:L30" si="9">NORMSDIST((C$19-K24)/L$19)*100</f>
        <v>100</v>
      </c>
      <c r="M24" s="568" t="s">
        <v>338</v>
      </c>
      <c r="N24" s="19"/>
      <c r="O24" s="568"/>
      <c r="P24" s="241"/>
      <c r="Q24" s="494"/>
      <c r="R24" s="494"/>
      <c r="S24" s="494"/>
      <c r="T24" s="494"/>
      <c r="U24" s="494"/>
      <c r="V24" s="494"/>
      <c r="W24" s="587">
        <f>Q24+R24+S24+T24</f>
        <v>0</v>
      </c>
      <c r="X24" s="587">
        <f>W24+U24+V24</f>
        <v>0</v>
      </c>
      <c r="Y24" s="494">
        <f t="shared" si="6"/>
        <v>0</v>
      </c>
      <c r="Z24" s="494">
        <f t="shared" si="7"/>
        <v>100</v>
      </c>
      <c r="AA24" s="568" t="s">
        <v>338</v>
      </c>
    </row>
    <row r="25" spans="1:28" ht="20.100000000000001" customHeight="1">
      <c r="A25" s="568"/>
      <c r="B25" s="496"/>
      <c r="C25" s="496"/>
      <c r="D25" s="496"/>
      <c r="E25" s="496"/>
      <c r="F25" s="496"/>
      <c r="G25" s="496"/>
      <c r="H25" s="496"/>
      <c r="I25" s="494">
        <f>SUM(C25:F25)</f>
        <v>0</v>
      </c>
      <c r="J25" s="494">
        <f>SUM(C25:H25)</f>
        <v>0</v>
      </c>
      <c r="K25" s="494">
        <f t="shared" si="8"/>
        <v>0</v>
      </c>
      <c r="L25" s="494">
        <f t="shared" si="9"/>
        <v>100</v>
      </c>
      <c r="M25" s="568"/>
      <c r="N25" s="19"/>
      <c r="O25" s="568"/>
      <c r="P25" s="496"/>
      <c r="Q25" s="496"/>
      <c r="R25" s="496"/>
      <c r="S25" s="496"/>
      <c r="T25" s="496"/>
      <c r="U25" s="496"/>
      <c r="V25" s="496"/>
      <c r="W25" s="494">
        <f t="shared" ref="W25:W30" si="10">SUM(Q25:T25)</f>
        <v>0</v>
      </c>
      <c r="X25" s="494">
        <f t="shared" ref="X25:X30" si="11">SUM(Q25:V25)</f>
        <v>0</v>
      </c>
      <c r="Y25" s="494">
        <f t="shared" si="6"/>
        <v>0</v>
      </c>
      <c r="Z25" s="494">
        <f t="shared" si="7"/>
        <v>100</v>
      </c>
      <c r="AA25" s="568"/>
    </row>
    <row r="26" spans="1:28" ht="20.100000000000001" customHeight="1">
      <c r="A26" s="34" t="s">
        <v>138</v>
      </c>
      <c r="B26" s="46">
        <v>180</v>
      </c>
      <c r="C26" s="15">
        <v>59</v>
      </c>
      <c r="D26" s="15">
        <v>45</v>
      </c>
      <c r="E26" s="15">
        <v>12</v>
      </c>
      <c r="F26" s="15">
        <v>36</v>
      </c>
      <c r="G26" s="15">
        <v>31</v>
      </c>
      <c r="H26" s="15">
        <v>24</v>
      </c>
      <c r="I26" s="95">
        <f>SUM(C26:F26)</f>
        <v>152</v>
      </c>
      <c r="J26" s="95">
        <f>SUM(C26:H26)</f>
        <v>207</v>
      </c>
      <c r="K26" s="95">
        <f t="shared" si="8"/>
        <v>469.79999999999995</v>
      </c>
      <c r="L26" s="95">
        <f t="shared" si="9"/>
        <v>73.782900483736213</v>
      </c>
      <c r="M26" s="94" t="s">
        <v>345</v>
      </c>
      <c r="N26" s="19"/>
      <c r="O26" s="568"/>
      <c r="P26" s="496"/>
      <c r="Q26" s="496"/>
      <c r="R26" s="496"/>
      <c r="S26" s="496"/>
      <c r="T26" s="496"/>
      <c r="U26" s="496"/>
      <c r="V26" s="496"/>
      <c r="W26" s="494">
        <f t="shared" si="10"/>
        <v>0</v>
      </c>
      <c r="X26" s="494">
        <f t="shared" si="11"/>
        <v>0</v>
      </c>
      <c r="Y26" s="494">
        <f t="shared" ref="Y26" si="12">SUM(X26*1.4+P26)</f>
        <v>0</v>
      </c>
      <c r="Z26" s="494">
        <f t="shared" ref="Z26" si="13">NORMSDIST((Q$19-Y26)/Z$19)*100</f>
        <v>100</v>
      </c>
      <c r="AA26" s="568"/>
    </row>
    <row r="27" spans="1:28" ht="20.100000000000001" customHeight="1">
      <c r="A27" s="94" t="s">
        <v>309</v>
      </c>
      <c r="B27" s="45">
        <v>193</v>
      </c>
      <c r="C27" s="45">
        <v>76</v>
      </c>
      <c r="D27" s="45">
        <v>71</v>
      </c>
      <c r="E27" s="45">
        <v>20</v>
      </c>
      <c r="F27" s="45">
        <v>44</v>
      </c>
      <c r="G27" s="45">
        <v>45</v>
      </c>
      <c r="H27" s="45">
        <v>60</v>
      </c>
      <c r="I27" s="95">
        <f>SUM(C27:F27)</f>
        <v>211</v>
      </c>
      <c r="J27" s="95">
        <f>SUM(C27:H27)</f>
        <v>316</v>
      </c>
      <c r="K27" s="95">
        <f>SUM(J27*1.4+B27)</f>
        <v>635.4</v>
      </c>
      <c r="L27" s="95">
        <f>NORMSDIST((C$19-K27)/L$19)*100</f>
        <v>1.6862964671946965</v>
      </c>
      <c r="M27" s="94" t="s">
        <v>338</v>
      </c>
      <c r="N27" s="19"/>
      <c r="O27" s="568"/>
      <c r="P27" s="496"/>
      <c r="Q27" s="496"/>
      <c r="R27" s="496"/>
      <c r="S27" s="496"/>
      <c r="T27" s="496"/>
      <c r="U27" s="496"/>
      <c r="V27" s="496"/>
      <c r="W27" s="494">
        <f t="shared" si="10"/>
        <v>0</v>
      </c>
      <c r="X27" s="494">
        <f t="shared" si="11"/>
        <v>0</v>
      </c>
      <c r="Y27" s="494">
        <f t="shared" ref="Y27" si="14">SUM(X27*1.4+P27)</f>
        <v>0</v>
      </c>
      <c r="Z27" s="494">
        <f t="shared" ref="Z27" si="15">NORMSDIST((Q$19-Y27)/Z$19)*100</f>
        <v>100</v>
      </c>
      <c r="AA27" s="568"/>
    </row>
    <row r="28" spans="1:28" ht="20.100000000000001" customHeight="1">
      <c r="A28" s="94" t="s">
        <v>310</v>
      </c>
      <c r="B28" s="45">
        <v>198</v>
      </c>
      <c r="C28" s="95">
        <v>80</v>
      </c>
      <c r="D28" s="95">
        <v>43</v>
      </c>
      <c r="E28" s="95">
        <v>16</v>
      </c>
      <c r="F28" s="95">
        <v>46</v>
      </c>
      <c r="G28" s="95">
        <v>48</v>
      </c>
      <c r="H28" s="95">
        <v>52</v>
      </c>
      <c r="I28" s="586">
        <f>C28+D28+E28+F28</f>
        <v>185</v>
      </c>
      <c r="J28" s="586">
        <f>I28+G28+H28</f>
        <v>285</v>
      </c>
      <c r="K28" s="95">
        <f t="shared" ref="K28" si="16">SUM(J28*1.4+B28)</f>
        <v>597</v>
      </c>
      <c r="L28" s="95">
        <f t="shared" ref="L28" si="17">NORMSDIST((C$19-K28)/L$19)*100</f>
        <v>6.8992935140227365</v>
      </c>
      <c r="M28" s="94" t="s">
        <v>338</v>
      </c>
      <c r="N28" s="19"/>
      <c r="O28" s="243"/>
      <c r="P28" s="230"/>
      <c r="Q28" s="230"/>
      <c r="R28" s="230"/>
      <c r="S28" s="230"/>
      <c r="T28" s="230"/>
      <c r="U28" s="230"/>
      <c r="V28" s="230"/>
      <c r="W28" s="228">
        <f t="shared" si="10"/>
        <v>0</v>
      </c>
      <c r="X28" s="228">
        <f t="shared" si="11"/>
        <v>0</v>
      </c>
      <c r="Y28" s="228">
        <f t="shared" si="6"/>
        <v>0</v>
      </c>
      <c r="Z28" s="228">
        <f t="shared" si="7"/>
        <v>100</v>
      </c>
      <c r="AA28" s="243"/>
    </row>
    <row r="29" spans="1:28" ht="20.100000000000001" customHeight="1">
      <c r="A29" s="89" t="s">
        <v>553</v>
      </c>
      <c r="B29" s="92">
        <v>180</v>
      </c>
      <c r="C29" s="92">
        <v>32</v>
      </c>
      <c r="D29" s="92">
        <v>54</v>
      </c>
      <c r="E29" s="92"/>
      <c r="F29" s="92">
        <v>44</v>
      </c>
      <c r="G29" s="92">
        <v>30</v>
      </c>
      <c r="H29" s="92">
        <v>60</v>
      </c>
      <c r="I29" s="90">
        <f>SUM(C29:F29)</f>
        <v>130</v>
      </c>
      <c r="J29" s="90">
        <f>SUM(C29:H29)</f>
        <v>220</v>
      </c>
      <c r="K29" s="90">
        <f t="shared" si="8"/>
        <v>488</v>
      </c>
      <c r="L29" s="90">
        <f t="shared" si="9"/>
        <v>63.055865981823644</v>
      </c>
      <c r="M29" s="66" t="s">
        <v>338</v>
      </c>
      <c r="N29" s="19"/>
      <c r="O29" s="568"/>
      <c r="P29" s="241"/>
      <c r="Q29" s="241"/>
      <c r="R29" s="241"/>
      <c r="S29" s="241"/>
      <c r="T29" s="241"/>
      <c r="U29" s="241"/>
      <c r="V29" s="241"/>
      <c r="W29" s="494">
        <f t="shared" si="10"/>
        <v>0</v>
      </c>
      <c r="X29" s="494">
        <f t="shared" si="11"/>
        <v>0</v>
      </c>
      <c r="Y29" s="494">
        <f t="shared" si="6"/>
        <v>0</v>
      </c>
      <c r="Z29" s="494">
        <f t="shared" si="7"/>
        <v>100</v>
      </c>
      <c r="AA29" s="30" t="s">
        <v>338</v>
      </c>
    </row>
    <row r="30" spans="1:28" ht="20.100000000000001" customHeight="1">
      <c r="A30" s="89" t="s">
        <v>552</v>
      </c>
      <c r="B30" s="65">
        <v>180</v>
      </c>
      <c r="C30" s="65">
        <v>64</v>
      </c>
      <c r="D30" s="93">
        <v>71</v>
      </c>
      <c r="E30" s="90" t="s">
        <v>337</v>
      </c>
      <c r="F30" s="93">
        <v>54</v>
      </c>
      <c r="G30" s="90">
        <v>30</v>
      </c>
      <c r="H30" s="90">
        <v>73</v>
      </c>
      <c r="I30" s="90">
        <f>SUM(C30:F30)</f>
        <v>189</v>
      </c>
      <c r="J30" s="90">
        <f>SUM(C30:H30)</f>
        <v>292</v>
      </c>
      <c r="K30" s="90">
        <f t="shared" si="8"/>
        <v>588.79999999999995</v>
      </c>
      <c r="L30" s="90">
        <f t="shared" si="9"/>
        <v>8.9043806216474799</v>
      </c>
      <c r="M30" s="66" t="s">
        <v>338</v>
      </c>
      <c r="N30" s="19"/>
      <c r="O30" s="568"/>
      <c r="P30" s="497"/>
      <c r="Q30" s="497"/>
      <c r="R30" s="496"/>
      <c r="S30" s="494"/>
      <c r="T30" s="496"/>
      <c r="U30" s="494"/>
      <c r="V30" s="494"/>
      <c r="W30" s="494">
        <f t="shared" si="10"/>
        <v>0</v>
      </c>
      <c r="X30" s="494">
        <f t="shared" si="11"/>
        <v>0</v>
      </c>
      <c r="Y30" s="494">
        <f t="shared" si="6"/>
        <v>0</v>
      </c>
      <c r="Z30" s="494">
        <f t="shared" si="7"/>
        <v>100</v>
      </c>
      <c r="AA30" s="30" t="s">
        <v>338</v>
      </c>
    </row>
    <row r="31" spans="1:28" ht="20.100000000000001" customHeight="1">
      <c r="B31" s="391"/>
      <c r="L31" s="391"/>
      <c r="P31" s="391"/>
      <c r="Z31" s="391"/>
    </row>
    <row r="32" spans="1:28" ht="20.100000000000001" customHeight="1">
      <c r="B32" s="391"/>
      <c r="L32" s="391"/>
      <c r="P32" s="391"/>
      <c r="Z32" s="391"/>
    </row>
    <row r="37" spans="13:27">
      <c r="M37" s="7"/>
      <c r="AA37" s="7"/>
    </row>
    <row r="38" spans="13:27">
      <c r="M38" s="7"/>
      <c r="AA38" s="7"/>
    </row>
    <row r="47" spans="13:27">
      <c r="M47" s="7"/>
      <c r="AA47" s="7"/>
    </row>
  </sheetData>
  <mergeCells count="18">
    <mergeCell ref="E8:F8"/>
    <mergeCell ref="S8:T8"/>
    <mergeCell ref="A1:M1"/>
    <mergeCell ref="O1:AA1"/>
    <mergeCell ref="C5:H5"/>
    <mergeCell ref="Q5:V5"/>
    <mergeCell ref="C6:H6"/>
    <mergeCell ref="Q6:V6"/>
    <mergeCell ref="P3:R3"/>
    <mergeCell ref="B3:D3"/>
    <mergeCell ref="P16:R16"/>
    <mergeCell ref="E21:F21"/>
    <mergeCell ref="S21:T21"/>
    <mergeCell ref="C18:H18"/>
    <mergeCell ref="Q18:V18"/>
    <mergeCell ref="C19:H19"/>
    <mergeCell ref="Q19:V19"/>
    <mergeCell ref="B16:D16"/>
  </mergeCells>
  <phoneticPr fontId="9"/>
  <pageMargins left="0.7" right="0.7" top="0.75" bottom="0.75" header="0.3" footer="0.3"/>
  <ignoredErrors>
    <ignoredError sqref="W13:X13 W22:X23 W9:X11" formulaRange="1"/>
    <ignoredError sqref="W28:X28 W24:X24" formula="1"/>
    <ignoredError sqref="W29:X29" formula="1" formulaRange="1"/>
  </ignoredErrors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40"/>
  <dimension ref="A1:AC31"/>
  <sheetViews>
    <sheetView workbookViewId="0">
      <selection activeCell="A9" sqref="A9:AA11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9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9" ht="18.75" customHeight="1">
      <c r="A3" s="571" t="s">
        <v>745</v>
      </c>
      <c r="C3" s="11" t="s">
        <v>595</v>
      </c>
      <c r="J3" s="20" t="s">
        <v>591</v>
      </c>
      <c r="K3" s="20" t="s">
        <v>592</v>
      </c>
      <c r="O3" s="392" t="s">
        <v>745</v>
      </c>
      <c r="Q3" s="11" t="s">
        <v>595</v>
      </c>
      <c r="X3" s="20" t="s">
        <v>591</v>
      </c>
      <c r="Y3" s="20" t="s">
        <v>592</v>
      </c>
    </row>
    <row r="4" spans="1:29" ht="18.75" customHeight="1">
      <c r="B4" s="570"/>
      <c r="C4" s="23"/>
      <c r="J4" s="85">
        <v>640</v>
      </c>
      <c r="K4" s="85">
        <v>650</v>
      </c>
      <c r="P4" s="391"/>
      <c r="Q4" s="23"/>
      <c r="X4" s="85">
        <v>640</v>
      </c>
      <c r="Y4" s="85">
        <v>650</v>
      </c>
    </row>
    <row r="5" spans="1:29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9" ht="18.75" customHeight="1">
      <c r="B6" s="570"/>
      <c r="C6" s="637">
        <v>653</v>
      </c>
      <c r="D6" s="638"/>
      <c r="E6" s="638"/>
      <c r="F6" s="638"/>
      <c r="G6" s="638"/>
      <c r="H6" s="639"/>
      <c r="I6" s="18">
        <v>1.76</v>
      </c>
      <c r="J6" s="18">
        <v>1.63</v>
      </c>
      <c r="K6" s="16">
        <f>(FIXED(1/J6,3))*100</f>
        <v>61.3</v>
      </c>
      <c r="L6" s="103">
        <v>60</v>
      </c>
      <c r="P6" s="391"/>
      <c r="Q6" s="637">
        <v>653</v>
      </c>
      <c r="R6" s="638"/>
      <c r="S6" s="638"/>
      <c r="T6" s="638"/>
      <c r="U6" s="638"/>
      <c r="V6" s="639"/>
      <c r="W6" s="18">
        <v>1.76</v>
      </c>
      <c r="X6" s="18">
        <v>1.63</v>
      </c>
      <c r="Y6" s="16">
        <f>(FIXED(1/X6,3))*100</f>
        <v>61.3</v>
      </c>
      <c r="Z6" s="103">
        <v>60</v>
      </c>
    </row>
    <row r="7" spans="1:29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9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9" ht="20.100000000000001" customHeight="1">
      <c r="A9" s="495"/>
      <c r="B9" s="497"/>
      <c r="C9" s="496"/>
      <c r="D9" s="496"/>
      <c r="E9" s="496"/>
      <c r="F9" s="496"/>
      <c r="G9" s="496"/>
      <c r="H9" s="496"/>
      <c r="I9" s="494">
        <f t="shared" ref="I9:I11" si="0">SUM(C9:F9)</f>
        <v>0</v>
      </c>
      <c r="J9" s="494">
        <f t="shared" ref="J9:J11" si="1">SUM(C9:H9)</f>
        <v>0</v>
      </c>
      <c r="K9" s="494">
        <f t="shared" ref="K9:K11" si="2">SUM(J9*1.4+B9)</f>
        <v>0</v>
      </c>
      <c r="L9" s="494">
        <f t="shared" ref="L9:L11" si="3">NORMSDIST((C$6-K9)/L$6)*100</f>
        <v>100</v>
      </c>
      <c r="M9" s="568" t="s">
        <v>345</v>
      </c>
      <c r="N9" s="19"/>
      <c r="O9" s="495"/>
      <c r="P9" s="497"/>
      <c r="Q9" s="496"/>
      <c r="R9" s="496"/>
      <c r="S9" s="496"/>
      <c r="T9" s="496"/>
      <c r="U9" s="496"/>
      <c r="V9" s="496"/>
      <c r="W9" s="494">
        <f t="shared" ref="W9:W14" si="4">SUM(Q9:T9)</f>
        <v>0</v>
      </c>
      <c r="X9" s="494">
        <f t="shared" ref="X9:X14" si="5">SUM(Q9:V9)</f>
        <v>0</v>
      </c>
      <c r="Y9" s="494">
        <f t="shared" ref="Y9:Y14" si="6">SUM(X9*1.4+P9)</f>
        <v>0</v>
      </c>
      <c r="Z9" s="494">
        <f t="shared" ref="Z9:Z14" si="7">NORMSDIST((Q$6-Y9)/Z$6)*100</f>
        <v>100</v>
      </c>
      <c r="AA9" s="568" t="s">
        <v>345</v>
      </c>
      <c r="AB9" s="23" t="s">
        <v>111</v>
      </c>
    </row>
    <row r="10" spans="1:29" ht="20.100000000000001" customHeight="1">
      <c r="A10" s="495"/>
      <c r="B10" s="497"/>
      <c r="C10" s="496"/>
      <c r="D10" s="496"/>
      <c r="E10" s="496"/>
      <c r="F10" s="496"/>
      <c r="G10" s="496"/>
      <c r="H10" s="496"/>
      <c r="I10" s="494">
        <f t="shared" si="0"/>
        <v>0</v>
      </c>
      <c r="J10" s="494">
        <f t="shared" si="1"/>
        <v>0</v>
      </c>
      <c r="K10" s="494">
        <f t="shared" si="2"/>
        <v>0</v>
      </c>
      <c r="L10" s="494">
        <f t="shared" si="3"/>
        <v>100</v>
      </c>
      <c r="M10" s="568" t="s">
        <v>345</v>
      </c>
      <c r="N10" s="19"/>
      <c r="O10" s="495"/>
      <c r="P10" s="497"/>
      <c r="Q10" s="496"/>
      <c r="R10" s="496"/>
      <c r="S10" s="496"/>
      <c r="T10" s="496"/>
      <c r="U10" s="496"/>
      <c r="V10" s="496"/>
      <c r="W10" s="494">
        <f t="shared" si="4"/>
        <v>0</v>
      </c>
      <c r="X10" s="494">
        <f t="shared" si="5"/>
        <v>0</v>
      </c>
      <c r="Y10" s="494">
        <f t="shared" si="6"/>
        <v>0</v>
      </c>
      <c r="Z10" s="494">
        <f t="shared" si="7"/>
        <v>100</v>
      </c>
      <c r="AA10" s="568" t="s">
        <v>345</v>
      </c>
      <c r="AB10" s="23" t="s">
        <v>111</v>
      </c>
      <c r="AC10" s="96"/>
    </row>
    <row r="11" spans="1:29" ht="20.100000000000001" customHeight="1">
      <c r="A11" s="255"/>
      <c r="B11" s="258"/>
      <c r="C11" s="259"/>
      <c r="D11" s="259"/>
      <c r="E11" s="259"/>
      <c r="F11" s="259"/>
      <c r="G11" s="259"/>
      <c r="H11" s="259"/>
      <c r="I11" s="494">
        <f t="shared" si="0"/>
        <v>0</v>
      </c>
      <c r="J11" s="494">
        <f t="shared" si="1"/>
        <v>0</v>
      </c>
      <c r="K11" s="494">
        <f t="shared" si="2"/>
        <v>0</v>
      </c>
      <c r="L11" s="494">
        <f t="shared" si="3"/>
        <v>100</v>
      </c>
      <c r="M11" s="568" t="s">
        <v>338</v>
      </c>
      <c r="N11" s="19"/>
      <c r="O11" s="255"/>
      <c r="P11" s="258"/>
      <c r="Q11" s="259"/>
      <c r="R11" s="259"/>
      <c r="S11" s="259"/>
      <c r="T11" s="259"/>
      <c r="U11" s="259"/>
      <c r="V11" s="259"/>
      <c r="W11" s="494">
        <f t="shared" si="4"/>
        <v>0</v>
      </c>
      <c r="X11" s="494">
        <f t="shared" si="5"/>
        <v>0</v>
      </c>
      <c r="Y11" s="494">
        <f t="shared" si="6"/>
        <v>0</v>
      </c>
      <c r="Z11" s="494">
        <f t="shared" si="7"/>
        <v>100</v>
      </c>
      <c r="AA11" s="568" t="s">
        <v>338</v>
      </c>
    </row>
    <row r="12" spans="1:29" ht="20.100000000000001" customHeight="1">
      <c r="A12" s="34" t="s">
        <v>130</v>
      </c>
      <c r="B12" s="46">
        <v>212</v>
      </c>
      <c r="C12" s="15">
        <v>74</v>
      </c>
      <c r="D12" s="15">
        <v>58</v>
      </c>
      <c r="E12" s="15">
        <v>12</v>
      </c>
      <c r="F12" s="15">
        <v>56</v>
      </c>
      <c r="G12" s="15">
        <v>51</v>
      </c>
      <c r="H12" s="15">
        <v>44</v>
      </c>
      <c r="I12" s="95">
        <f t="shared" ref="I12:I14" si="8">SUM(C12:F12)</f>
        <v>200</v>
      </c>
      <c r="J12" s="95">
        <f t="shared" ref="J12:J14" si="9">SUM(C12:H12)</f>
        <v>295</v>
      </c>
      <c r="K12" s="95">
        <f t="shared" ref="K12:K14" si="10">SUM(J12*1.4+B12)</f>
        <v>625</v>
      </c>
      <c r="L12" s="95">
        <f t="shared" ref="L12:L14" si="11">NORMSDIST((C$6-K12)/L$6)*100</f>
        <v>67.963080909872957</v>
      </c>
      <c r="M12" s="94" t="s">
        <v>345</v>
      </c>
      <c r="O12" s="13"/>
      <c r="P12" s="227"/>
      <c r="Q12" s="228"/>
      <c r="R12" s="228"/>
      <c r="S12" s="228"/>
      <c r="T12" s="228"/>
      <c r="U12" s="228"/>
      <c r="V12" s="228"/>
      <c r="W12" s="228">
        <f t="shared" si="4"/>
        <v>0</v>
      </c>
      <c r="X12" s="228">
        <f t="shared" si="5"/>
        <v>0</v>
      </c>
      <c r="Y12" s="228">
        <f t="shared" si="6"/>
        <v>0</v>
      </c>
      <c r="Z12" s="228">
        <f t="shared" si="7"/>
        <v>100</v>
      </c>
      <c r="AA12" s="13"/>
    </row>
    <row r="13" spans="1:29" ht="20.100000000000001" customHeight="1">
      <c r="A13" s="34" t="s">
        <v>132</v>
      </c>
      <c r="B13" s="46">
        <v>230</v>
      </c>
      <c r="C13" s="15">
        <v>64</v>
      </c>
      <c r="D13" s="15">
        <v>52</v>
      </c>
      <c r="E13" s="15">
        <v>16</v>
      </c>
      <c r="F13" s="15">
        <v>32</v>
      </c>
      <c r="G13" s="15">
        <v>47</v>
      </c>
      <c r="H13" s="15">
        <v>49</v>
      </c>
      <c r="I13" s="95">
        <f t="shared" si="8"/>
        <v>164</v>
      </c>
      <c r="J13" s="95">
        <f t="shared" si="9"/>
        <v>260</v>
      </c>
      <c r="K13" s="95">
        <f t="shared" si="10"/>
        <v>594</v>
      </c>
      <c r="L13" s="95">
        <f t="shared" si="11"/>
        <v>83.727829517584297</v>
      </c>
      <c r="M13" s="94" t="s">
        <v>345</v>
      </c>
      <c r="O13" s="13"/>
      <c r="P13" s="227"/>
      <c r="Q13" s="228"/>
      <c r="R13" s="228"/>
      <c r="S13" s="228"/>
      <c r="T13" s="228"/>
      <c r="U13" s="228"/>
      <c r="V13" s="228"/>
      <c r="W13" s="228">
        <f t="shared" si="4"/>
        <v>0</v>
      </c>
      <c r="X13" s="228">
        <f t="shared" si="5"/>
        <v>0</v>
      </c>
      <c r="Y13" s="228">
        <f t="shared" si="6"/>
        <v>0</v>
      </c>
      <c r="Z13" s="228">
        <f t="shared" si="7"/>
        <v>100</v>
      </c>
      <c r="AA13" s="13"/>
    </row>
    <row r="14" spans="1:29" ht="20.100000000000001" customHeight="1">
      <c r="A14" s="345" t="s">
        <v>223</v>
      </c>
      <c r="B14" s="352">
        <v>212</v>
      </c>
      <c r="C14" s="348">
        <v>100</v>
      </c>
      <c r="D14" s="348">
        <v>65</v>
      </c>
      <c r="E14" s="348">
        <v>16</v>
      </c>
      <c r="F14" s="348">
        <v>52</v>
      </c>
      <c r="G14" s="348">
        <v>65</v>
      </c>
      <c r="H14" s="348">
        <v>52</v>
      </c>
      <c r="I14" s="95">
        <f t="shared" si="8"/>
        <v>233</v>
      </c>
      <c r="J14" s="95">
        <f t="shared" si="9"/>
        <v>350</v>
      </c>
      <c r="K14" s="95">
        <f t="shared" si="10"/>
        <v>702</v>
      </c>
      <c r="L14" s="95">
        <f t="shared" si="11"/>
        <v>20.705947270053699</v>
      </c>
      <c r="M14" s="94" t="s">
        <v>338</v>
      </c>
      <c r="O14" s="229"/>
      <c r="P14" s="231"/>
      <c r="Q14" s="233"/>
      <c r="R14" s="232"/>
      <c r="S14" s="228"/>
      <c r="T14" s="232"/>
      <c r="U14" s="232"/>
      <c r="V14" s="232"/>
      <c r="W14" s="228">
        <f t="shared" si="4"/>
        <v>0</v>
      </c>
      <c r="X14" s="228">
        <f t="shared" si="5"/>
        <v>0</v>
      </c>
      <c r="Y14" s="228">
        <f t="shared" si="6"/>
        <v>0</v>
      </c>
      <c r="Z14" s="228">
        <f t="shared" si="7"/>
        <v>100</v>
      </c>
      <c r="AA14" s="30" t="s">
        <v>338</v>
      </c>
    </row>
    <row r="15" spans="1:29">
      <c r="P15" s="391"/>
      <c r="Z15" s="391"/>
    </row>
    <row r="16" spans="1:29">
      <c r="P16" s="391"/>
      <c r="Z16" s="391"/>
    </row>
    <row r="21" spans="13:27">
      <c r="M21" s="7"/>
      <c r="AA21" s="7"/>
    </row>
    <row r="22" spans="13:27">
      <c r="M22" s="7"/>
      <c r="AA22" s="7"/>
    </row>
    <row r="31" spans="13:27">
      <c r="M31" s="7"/>
      <c r="AA31" s="7"/>
    </row>
  </sheetData>
  <mergeCells count="8">
    <mergeCell ref="E8:F8"/>
    <mergeCell ref="S8:T8"/>
    <mergeCell ref="A1:M1"/>
    <mergeCell ref="O1:AA1"/>
    <mergeCell ref="C5:H5"/>
    <mergeCell ref="Q5:V5"/>
    <mergeCell ref="C6:H6"/>
    <mergeCell ref="Q6:V6"/>
  </mergeCells>
  <phoneticPr fontId="9"/>
  <pageMargins left="0.7" right="0.7" top="0.75" bottom="0.75" header="0.3" footer="0.3"/>
  <ignoredErrors>
    <ignoredError sqref="X10 I15:J15 W9:X9 W11:X11" formulaRange="1"/>
    <ignoredError sqref="W10" formula="1" formulaRange="1"/>
  </ignoredErrors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32"/>
  <dimension ref="A1:AB39"/>
  <sheetViews>
    <sheetView topLeftCell="A13" workbookViewId="0">
      <selection activeCell="L19" sqref="L1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70" t="s">
        <v>746</v>
      </c>
      <c r="C3" s="11" t="s">
        <v>595</v>
      </c>
      <c r="D3" s="624"/>
      <c r="E3" s="624"/>
      <c r="F3" s="624"/>
      <c r="G3" s="624"/>
      <c r="H3" s="624"/>
      <c r="J3" s="20" t="s">
        <v>591</v>
      </c>
      <c r="K3" s="20" t="s">
        <v>592</v>
      </c>
      <c r="O3" s="391" t="s">
        <v>746</v>
      </c>
      <c r="Q3" s="11" t="s">
        <v>595</v>
      </c>
      <c r="R3" s="624"/>
      <c r="S3" s="624"/>
      <c r="T3" s="624"/>
      <c r="U3" s="624"/>
      <c r="V3" s="624"/>
      <c r="X3" s="20" t="s">
        <v>591</v>
      </c>
      <c r="Y3" s="20" t="s">
        <v>592</v>
      </c>
    </row>
    <row r="4" spans="1:28" ht="18.75" customHeight="1">
      <c r="B4" s="570"/>
      <c r="J4" s="130">
        <v>695</v>
      </c>
      <c r="K4" s="130">
        <v>660</v>
      </c>
      <c r="P4" s="391"/>
      <c r="X4" s="130">
        <v>695</v>
      </c>
      <c r="Y4" s="130">
        <v>660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669</v>
      </c>
      <c r="D6" s="638"/>
      <c r="E6" s="638"/>
      <c r="F6" s="638"/>
      <c r="G6" s="638"/>
      <c r="H6" s="639"/>
      <c r="I6" s="18">
        <v>1.2</v>
      </c>
      <c r="J6" s="18">
        <v>1.1399999999999999</v>
      </c>
      <c r="K6" s="16">
        <f>(FIXED(1/J6,3))*100</f>
        <v>87.7</v>
      </c>
      <c r="L6" s="103">
        <v>60</v>
      </c>
      <c r="P6" s="391"/>
      <c r="Q6" s="637">
        <v>669</v>
      </c>
      <c r="R6" s="638"/>
      <c r="S6" s="638"/>
      <c r="T6" s="638"/>
      <c r="U6" s="638"/>
      <c r="V6" s="639"/>
      <c r="W6" s="18">
        <v>1.2</v>
      </c>
      <c r="X6" s="18">
        <v>1.1399999999999999</v>
      </c>
      <c r="Y6" s="16">
        <f>(FIXED(1/X6,3))*100</f>
        <v>87.7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975</v>
      </c>
      <c r="B9" s="422">
        <v>184</v>
      </c>
      <c r="C9" s="420">
        <v>52</v>
      </c>
      <c r="D9" s="420">
        <v>57</v>
      </c>
      <c r="E9" s="420">
        <v>12</v>
      </c>
      <c r="F9" s="420">
        <v>40</v>
      </c>
      <c r="G9" s="420">
        <v>66</v>
      </c>
      <c r="H9" s="420">
        <v>56</v>
      </c>
      <c r="I9" s="416">
        <f t="shared" ref="I9:I17" si="0">SUM(C9:F9)</f>
        <v>161</v>
      </c>
      <c r="J9" s="416">
        <f t="shared" ref="J9:J17" si="1">SUM(C9:H9)</f>
        <v>283</v>
      </c>
      <c r="K9" s="416">
        <f t="shared" ref="K9:K17" si="2">SUM(J9*1.4+B9)</f>
        <v>580.20000000000005</v>
      </c>
      <c r="L9" s="416">
        <f t="shared" ref="L9:L20" si="3">NORMSDIST((C$6-K9)/L$6)*100</f>
        <v>93.056337666666806</v>
      </c>
      <c r="M9" s="414" t="s">
        <v>345</v>
      </c>
      <c r="N9" s="19"/>
      <c r="O9" s="255"/>
      <c r="P9" s="258"/>
      <c r="Q9" s="259"/>
      <c r="R9" s="259"/>
      <c r="S9" s="259"/>
      <c r="T9" s="259"/>
      <c r="U9" s="259"/>
      <c r="V9" s="259"/>
      <c r="W9" s="494">
        <f>SUM(Q9:T9)</f>
        <v>0</v>
      </c>
      <c r="X9" s="494">
        <f>SUM(Q9:V9)</f>
        <v>0</v>
      </c>
      <c r="Y9" s="494">
        <f t="shared" ref="Y9:Y34" si="4">SUM(X9*1.4+P9)</f>
        <v>0</v>
      </c>
      <c r="Z9" s="494">
        <f t="shared" ref="Z9:Z39" si="5">NORMSDIST((Q$6-Y9)/Z$6)*100</f>
        <v>100</v>
      </c>
      <c r="AA9" s="568" t="s">
        <v>338</v>
      </c>
      <c r="AB9" s="145"/>
    </row>
    <row r="10" spans="1:28" ht="20.100000000000001" customHeight="1">
      <c r="A10" s="417" t="s">
        <v>977</v>
      </c>
      <c r="B10" s="422">
        <v>193</v>
      </c>
      <c r="C10" s="420">
        <v>66</v>
      </c>
      <c r="D10" s="420">
        <v>71</v>
      </c>
      <c r="E10" s="420">
        <v>20</v>
      </c>
      <c r="F10" s="420">
        <v>70</v>
      </c>
      <c r="G10" s="420">
        <v>60</v>
      </c>
      <c r="H10" s="420">
        <v>68</v>
      </c>
      <c r="I10" s="416">
        <f t="shared" si="0"/>
        <v>227</v>
      </c>
      <c r="J10" s="416">
        <f t="shared" si="1"/>
        <v>355</v>
      </c>
      <c r="K10" s="416">
        <f t="shared" si="2"/>
        <v>690</v>
      </c>
      <c r="L10" s="416">
        <f t="shared" si="3"/>
        <v>36.316934882438105</v>
      </c>
      <c r="M10" s="414" t="s">
        <v>338</v>
      </c>
      <c r="N10" s="19"/>
      <c r="O10" s="255"/>
      <c r="P10" s="258"/>
      <c r="Q10" s="259"/>
      <c r="R10" s="259"/>
      <c r="S10" s="259"/>
      <c r="T10" s="259"/>
      <c r="U10" s="259"/>
      <c r="V10" s="259"/>
      <c r="W10" s="494">
        <f t="shared" ref="W10:W15" si="6">SUM(Q10:T10)</f>
        <v>0</v>
      </c>
      <c r="X10" s="494">
        <f t="shared" ref="X10:X15" si="7">SUM(Q10:V10)</f>
        <v>0</v>
      </c>
      <c r="Y10" s="494">
        <f t="shared" si="4"/>
        <v>0</v>
      </c>
      <c r="Z10" s="494">
        <f t="shared" si="5"/>
        <v>100</v>
      </c>
      <c r="AA10" s="568" t="s">
        <v>338</v>
      </c>
    </row>
    <row r="11" spans="1:28" ht="20.100000000000001" customHeight="1">
      <c r="A11" s="417" t="s">
        <v>978</v>
      </c>
      <c r="B11" s="422">
        <v>226</v>
      </c>
      <c r="C11" s="420">
        <v>84</v>
      </c>
      <c r="D11" s="420">
        <v>43</v>
      </c>
      <c r="E11" s="420">
        <v>16</v>
      </c>
      <c r="F11" s="420">
        <v>36</v>
      </c>
      <c r="G11" s="420">
        <v>51</v>
      </c>
      <c r="H11" s="420">
        <v>56</v>
      </c>
      <c r="I11" s="416">
        <f t="shared" si="0"/>
        <v>179</v>
      </c>
      <c r="J11" s="416">
        <f t="shared" si="1"/>
        <v>286</v>
      </c>
      <c r="K11" s="416">
        <f t="shared" si="2"/>
        <v>626.4</v>
      </c>
      <c r="L11" s="416">
        <f t="shared" si="3"/>
        <v>76.11479319100134</v>
      </c>
      <c r="M11" s="414" t="s">
        <v>338</v>
      </c>
      <c r="N11" s="19"/>
      <c r="O11" s="255"/>
      <c r="P11" s="258"/>
      <c r="Q11" s="259"/>
      <c r="R11" s="259"/>
      <c r="S11" s="259"/>
      <c r="T11" s="259"/>
      <c r="U11" s="259"/>
      <c r="V11" s="259"/>
      <c r="W11" s="494">
        <f t="shared" si="6"/>
        <v>0</v>
      </c>
      <c r="X11" s="494">
        <f t="shared" si="7"/>
        <v>0</v>
      </c>
      <c r="Y11" s="494">
        <f t="shared" si="4"/>
        <v>0</v>
      </c>
      <c r="Z11" s="494">
        <f t="shared" si="5"/>
        <v>100</v>
      </c>
      <c r="AA11" s="568" t="s">
        <v>349</v>
      </c>
    </row>
    <row r="12" spans="1:28" ht="20.100000000000001" customHeight="1">
      <c r="A12" s="417" t="s">
        <v>979</v>
      </c>
      <c r="B12" s="422">
        <v>212</v>
      </c>
      <c r="C12" s="420">
        <v>73</v>
      </c>
      <c r="D12" s="420">
        <v>58</v>
      </c>
      <c r="E12" s="420">
        <v>16</v>
      </c>
      <c r="F12" s="420">
        <v>50</v>
      </c>
      <c r="G12" s="420">
        <v>44</v>
      </c>
      <c r="H12" s="420">
        <v>37</v>
      </c>
      <c r="I12" s="416">
        <f t="shared" si="0"/>
        <v>197</v>
      </c>
      <c r="J12" s="416">
        <f t="shared" si="1"/>
        <v>278</v>
      </c>
      <c r="K12" s="416">
        <f t="shared" si="2"/>
        <v>601.20000000000005</v>
      </c>
      <c r="L12" s="416">
        <f t="shared" si="3"/>
        <v>87.076188775998205</v>
      </c>
      <c r="M12" s="414" t="s">
        <v>345</v>
      </c>
      <c r="N12" s="19"/>
      <c r="O12" s="255"/>
      <c r="P12" s="258"/>
      <c r="Q12" s="259"/>
      <c r="R12" s="259"/>
      <c r="S12" s="259"/>
      <c r="T12" s="259"/>
      <c r="U12" s="259"/>
      <c r="V12" s="259"/>
      <c r="W12" s="494">
        <f t="shared" si="6"/>
        <v>0</v>
      </c>
      <c r="X12" s="494">
        <f t="shared" si="7"/>
        <v>0</v>
      </c>
      <c r="Y12" s="494">
        <f t="shared" si="4"/>
        <v>0</v>
      </c>
      <c r="Z12" s="494">
        <f t="shared" si="5"/>
        <v>100</v>
      </c>
      <c r="AA12" s="568" t="s">
        <v>338</v>
      </c>
    </row>
    <row r="13" spans="1:28" ht="20.100000000000001" customHeight="1">
      <c r="A13" s="417" t="s">
        <v>980</v>
      </c>
      <c r="B13" s="422">
        <v>175</v>
      </c>
      <c r="C13" s="420">
        <v>80</v>
      </c>
      <c r="D13" s="420">
        <v>64</v>
      </c>
      <c r="E13" s="420">
        <v>20</v>
      </c>
      <c r="F13" s="420">
        <v>71</v>
      </c>
      <c r="G13" s="420">
        <v>67</v>
      </c>
      <c r="H13" s="420">
        <v>45</v>
      </c>
      <c r="I13" s="416">
        <f t="shared" si="0"/>
        <v>235</v>
      </c>
      <c r="J13" s="416">
        <f t="shared" si="1"/>
        <v>347</v>
      </c>
      <c r="K13" s="416">
        <f t="shared" si="2"/>
        <v>660.8</v>
      </c>
      <c r="L13" s="416">
        <f t="shared" si="3"/>
        <v>55.435286079896493</v>
      </c>
      <c r="M13" s="414" t="s">
        <v>338</v>
      </c>
      <c r="N13" s="19"/>
      <c r="O13" s="255"/>
      <c r="P13" s="258"/>
      <c r="Q13" s="259"/>
      <c r="R13" s="259"/>
      <c r="S13" s="259"/>
      <c r="T13" s="259"/>
      <c r="U13" s="259"/>
      <c r="V13" s="259"/>
      <c r="W13" s="494">
        <f t="shared" si="6"/>
        <v>0</v>
      </c>
      <c r="X13" s="494">
        <f t="shared" si="7"/>
        <v>0</v>
      </c>
      <c r="Y13" s="494">
        <f t="shared" si="4"/>
        <v>0</v>
      </c>
      <c r="Z13" s="494">
        <f t="shared" si="5"/>
        <v>100</v>
      </c>
      <c r="AA13" s="568" t="s">
        <v>338</v>
      </c>
    </row>
    <row r="14" spans="1:28" ht="20.100000000000001" customHeight="1">
      <c r="A14" s="417" t="s">
        <v>981</v>
      </c>
      <c r="B14" s="422">
        <v>198</v>
      </c>
      <c r="C14" s="420">
        <v>59</v>
      </c>
      <c r="D14" s="420">
        <v>84</v>
      </c>
      <c r="E14" s="420">
        <v>16</v>
      </c>
      <c r="F14" s="420">
        <v>28</v>
      </c>
      <c r="G14" s="420">
        <v>55</v>
      </c>
      <c r="H14" s="420">
        <v>71</v>
      </c>
      <c r="I14" s="416">
        <f t="shared" si="0"/>
        <v>187</v>
      </c>
      <c r="J14" s="416">
        <f t="shared" si="1"/>
        <v>313</v>
      </c>
      <c r="K14" s="416">
        <f t="shared" si="2"/>
        <v>636.20000000000005</v>
      </c>
      <c r="L14" s="416">
        <f t="shared" si="3"/>
        <v>70.769612062343356</v>
      </c>
      <c r="M14" s="414" t="s">
        <v>338</v>
      </c>
      <c r="N14" s="19"/>
      <c r="O14" s="255"/>
      <c r="P14" s="258"/>
      <c r="Q14" s="259"/>
      <c r="R14" s="259"/>
      <c r="S14" s="259"/>
      <c r="T14" s="259"/>
      <c r="U14" s="259"/>
      <c r="V14" s="259"/>
      <c r="W14" s="494">
        <f t="shared" si="6"/>
        <v>0</v>
      </c>
      <c r="X14" s="494">
        <f t="shared" si="7"/>
        <v>0</v>
      </c>
      <c r="Y14" s="494">
        <f t="shared" si="4"/>
        <v>0</v>
      </c>
      <c r="Z14" s="494">
        <f t="shared" si="5"/>
        <v>100</v>
      </c>
      <c r="AA14" s="568" t="s">
        <v>338</v>
      </c>
    </row>
    <row r="15" spans="1:28" ht="20.100000000000001" customHeight="1">
      <c r="A15" s="417" t="s">
        <v>982</v>
      </c>
      <c r="B15" s="422">
        <v>230</v>
      </c>
      <c r="C15" s="420">
        <v>74</v>
      </c>
      <c r="D15" s="420">
        <v>50</v>
      </c>
      <c r="E15" s="420">
        <v>16</v>
      </c>
      <c r="F15" s="420">
        <v>60</v>
      </c>
      <c r="G15" s="420">
        <v>65</v>
      </c>
      <c r="H15" s="420">
        <v>57</v>
      </c>
      <c r="I15" s="416">
        <f t="shared" si="0"/>
        <v>200</v>
      </c>
      <c r="J15" s="416">
        <f t="shared" si="1"/>
        <v>322</v>
      </c>
      <c r="K15" s="416">
        <f t="shared" si="2"/>
        <v>680.8</v>
      </c>
      <c r="L15" s="416">
        <f t="shared" si="3"/>
        <v>42.204419838088711</v>
      </c>
      <c r="M15" s="414" t="s">
        <v>338</v>
      </c>
      <c r="N15" s="19"/>
      <c r="O15" s="255"/>
      <c r="P15" s="258"/>
      <c r="Q15" s="259"/>
      <c r="R15" s="259"/>
      <c r="S15" s="259"/>
      <c r="T15" s="259"/>
      <c r="U15" s="259"/>
      <c r="V15" s="259"/>
      <c r="W15" s="494">
        <f t="shared" si="6"/>
        <v>0</v>
      </c>
      <c r="X15" s="494">
        <f t="shared" si="7"/>
        <v>0</v>
      </c>
      <c r="Y15" s="494">
        <f t="shared" si="4"/>
        <v>0</v>
      </c>
      <c r="Z15" s="494">
        <f t="shared" si="5"/>
        <v>100</v>
      </c>
      <c r="AA15" s="568" t="s">
        <v>338</v>
      </c>
    </row>
    <row r="16" spans="1:28" ht="20.100000000000001" customHeight="1">
      <c r="A16" s="417" t="s">
        <v>983</v>
      </c>
      <c r="B16" s="422">
        <v>230</v>
      </c>
      <c r="C16" s="420">
        <v>94</v>
      </c>
      <c r="D16" s="420">
        <v>68</v>
      </c>
      <c r="E16" s="420">
        <v>16</v>
      </c>
      <c r="F16" s="420">
        <v>36</v>
      </c>
      <c r="G16" s="420">
        <v>78</v>
      </c>
      <c r="H16" s="420">
        <v>58</v>
      </c>
      <c r="I16" s="416">
        <f t="shared" si="0"/>
        <v>214</v>
      </c>
      <c r="J16" s="416">
        <f t="shared" si="1"/>
        <v>350</v>
      </c>
      <c r="K16" s="416">
        <f t="shared" si="2"/>
        <v>720</v>
      </c>
      <c r="L16" s="416">
        <f t="shared" si="3"/>
        <v>19.76625431226924</v>
      </c>
      <c r="M16" s="414" t="s">
        <v>338</v>
      </c>
      <c r="N16" s="19"/>
      <c r="O16" s="255"/>
      <c r="P16" s="258"/>
      <c r="Q16" s="259"/>
      <c r="R16" s="259"/>
      <c r="S16" s="259"/>
      <c r="T16" s="259"/>
      <c r="U16" s="259"/>
      <c r="V16" s="259"/>
      <c r="W16" s="259">
        <f>Q16+R16+S16+T16</f>
        <v>0</v>
      </c>
      <c r="X16" s="259">
        <f>W16+U16+V16</f>
        <v>0</v>
      </c>
      <c r="Y16" s="494">
        <f t="shared" si="4"/>
        <v>0</v>
      </c>
      <c r="Z16" s="494">
        <f t="shared" si="5"/>
        <v>100</v>
      </c>
      <c r="AA16" s="568" t="s">
        <v>338</v>
      </c>
    </row>
    <row r="17" spans="1:27" ht="20.100000000000001" customHeight="1">
      <c r="A17" s="417" t="s">
        <v>984</v>
      </c>
      <c r="B17" s="422">
        <v>189</v>
      </c>
      <c r="C17" s="420">
        <v>68</v>
      </c>
      <c r="D17" s="420">
        <v>59</v>
      </c>
      <c r="E17" s="420">
        <v>4</v>
      </c>
      <c r="F17" s="420">
        <v>44</v>
      </c>
      <c r="G17" s="420">
        <v>50</v>
      </c>
      <c r="H17" s="420">
        <v>68</v>
      </c>
      <c r="I17" s="416">
        <f t="shared" si="0"/>
        <v>175</v>
      </c>
      <c r="J17" s="416">
        <f t="shared" si="1"/>
        <v>293</v>
      </c>
      <c r="K17" s="416">
        <f t="shared" si="2"/>
        <v>599.20000000000005</v>
      </c>
      <c r="L17" s="416">
        <f t="shared" si="3"/>
        <v>87.765285677474964</v>
      </c>
      <c r="M17" s="414" t="s">
        <v>349</v>
      </c>
      <c r="N17" s="19"/>
      <c r="O17" s="568"/>
      <c r="P17" s="241"/>
      <c r="Q17" s="241"/>
      <c r="R17" s="241"/>
      <c r="S17" s="241"/>
      <c r="T17" s="241"/>
      <c r="U17" s="241"/>
      <c r="V17" s="241"/>
      <c r="W17" s="259">
        <f>Q17+R17+S17+T17</f>
        <v>0</v>
      </c>
      <c r="X17" s="259">
        <f>W17+U17+V17</f>
        <v>0</v>
      </c>
      <c r="Y17" s="494">
        <f t="shared" si="4"/>
        <v>0</v>
      </c>
      <c r="Z17" s="494">
        <f t="shared" si="5"/>
        <v>100</v>
      </c>
      <c r="AA17" s="568" t="s">
        <v>338</v>
      </c>
    </row>
    <row r="18" spans="1:27" ht="20.100000000000001" customHeight="1">
      <c r="A18" s="568"/>
      <c r="B18" s="241"/>
      <c r="C18" s="494"/>
      <c r="D18" s="494"/>
      <c r="E18" s="494"/>
      <c r="F18" s="494"/>
      <c r="G18" s="494"/>
      <c r="H18" s="494"/>
      <c r="I18" s="259">
        <f t="shared" ref="I18:I20" si="8">C18+D18+E18+F18</f>
        <v>0</v>
      </c>
      <c r="J18" s="259">
        <f t="shared" ref="J18:J20" si="9">I18+G18+H18</f>
        <v>0</v>
      </c>
      <c r="K18" s="494">
        <f t="shared" ref="K18:K20" si="10">SUM(J18*1.4+B18)</f>
        <v>0</v>
      </c>
      <c r="L18" s="494">
        <f t="shared" si="3"/>
        <v>100</v>
      </c>
      <c r="M18" s="568" t="s">
        <v>338</v>
      </c>
      <c r="N18" s="19"/>
      <c r="O18" s="568"/>
      <c r="P18" s="241"/>
      <c r="Q18" s="494"/>
      <c r="R18" s="494"/>
      <c r="S18" s="494"/>
      <c r="T18" s="494"/>
      <c r="U18" s="494"/>
      <c r="V18" s="494"/>
      <c r="W18" s="259">
        <f t="shared" ref="W18:W25" si="11">Q18+R18+S18+T18</f>
        <v>0</v>
      </c>
      <c r="X18" s="259">
        <f t="shared" ref="X18:X25" si="12">W18+U18+V18</f>
        <v>0</v>
      </c>
      <c r="Y18" s="494">
        <f t="shared" ref="Y18:Y25" si="13">SUM(X18*1.4+P18)</f>
        <v>0</v>
      </c>
      <c r="Z18" s="494">
        <f t="shared" ref="Z18:Z25" si="14">NORMSDIST((Q$6-Y18)/Z$6)*100</f>
        <v>100</v>
      </c>
      <c r="AA18" s="568" t="s">
        <v>338</v>
      </c>
    </row>
    <row r="19" spans="1:27" ht="20.100000000000001" customHeight="1">
      <c r="A19" s="546"/>
      <c r="B19" s="258"/>
      <c r="C19" s="547"/>
      <c r="D19" s="494"/>
      <c r="E19" s="494"/>
      <c r="F19" s="494"/>
      <c r="G19" s="494"/>
      <c r="H19" s="494"/>
      <c r="I19" s="259">
        <f t="shared" si="8"/>
        <v>0</v>
      </c>
      <c r="J19" s="259">
        <f t="shared" si="9"/>
        <v>0</v>
      </c>
      <c r="K19" s="494">
        <f t="shared" si="10"/>
        <v>0</v>
      </c>
      <c r="L19" s="494">
        <f t="shared" si="3"/>
        <v>100</v>
      </c>
      <c r="M19" s="568" t="s">
        <v>338</v>
      </c>
      <c r="N19" s="19"/>
      <c r="O19" s="546"/>
      <c r="P19" s="258"/>
      <c r="Q19" s="547"/>
      <c r="R19" s="494"/>
      <c r="S19" s="494"/>
      <c r="T19" s="494"/>
      <c r="U19" s="494"/>
      <c r="V19" s="494"/>
      <c r="W19" s="259">
        <f t="shared" si="11"/>
        <v>0</v>
      </c>
      <c r="X19" s="259">
        <f t="shared" si="12"/>
        <v>0</v>
      </c>
      <c r="Y19" s="494">
        <f t="shared" si="13"/>
        <v>0</v>
      </c>
      <c r="Z19" s="494">
        <f t="shared" si="14"/>
        <v>100</v>
      </c>
      <c r="AA19" s="568" t="s">
        <v>338</v>
      </c>
    </row>
    <row r="20" spans="1:27" ht="20.100000000000001" customHeight="1">
      <c r="A20" s="546"/>
      <c r="B20" s="258"/>
      <c r="C20" s="547"/>
      <c r="D20" s="494"/>
      <c r="E20" s="494"/>
      <c r="F20" s="494"/>
      <c r="G20" s="494"/>
      <c r="H20" s="494"/>
      <c r="I20" s="259">
        <f t="shared" si="8"/>
        <v>0</v>
      </c>
      <c r="J20" s="259">
        <f t="shared" si="9"/>
        <v>0</v>
      </c>
      <c r="K20" s="494">
        <f t="shared" si="10"/>
        <v>0</v>
      </c>
      <c r="L20" s="494">
        <f t="shared" si="3"/>
        <v>100</v>
      </c>
      <c r="M20" s="568" t="s">
        <v>338</v>
      </c>
      <c r="N20" s="19"/>
      <c r="O20" s="546"/>
      <c r="P20" s="258"/>
      <c r="Q20" s="547"/>
      <c r="R20" s="494"/>
      <c r="S20" s="494"/>
      <c r="T20" s="494"/>
      <c r="U20" s="494"/>
      <c r="V20" s="494"/>
      <c r="W20" s="259">
        <f t="shared" si="11"/>
        <v>0</v>
      </c>
      <c r="X20" s="259">
        <f t="shared" si="12"/>
        <v>0</v>
      </c>
      <c r="Y20" s="494">
        <f t="shared" si="13"/>
        <v>0</v>
      </c>
      <c r="Z20" s="494">
        <f t="shared" si="14"/>
        <v>100</v>
      </c>
      <c r="AA20" s="568" t="s">
        <v>338</v>
      </c>
    </row>
    <row r="21" spans="1:27" ht="20.100000000000001" customHeight="1">
      <c r="A21" s="345" t="s">
        <v>206</v>
      </c>
      <c r="B21" s="352">
        <v>212</v>
      </c>
      <c r="C21" s="348">
        <v>80</v>
      </c>
      <c r="D21" s="348">
        <v>65</v>
      </c>
      <c r="E21" s="348">
        <v>16</v>
      </c>
      <c r="F21" s="348">
        <v>42</v>
      </c>
      <c r="G21" s="348">
        <v>40</v>
      </c>
      <c r="H21" s="348">
        <v>48</v>
      </c>
      <c r="I21" s="95">
        <f>SUM(C21:F21)</f>
        <v>203</v>
      </c>
      <c r="J21" s="95">
        <f>SUM(C21:H21)</f>
        <v>291</v>
      </c>
      <c r="K21" s="95">
        <f t="shared" ref="K21:K29" si="15">SUM(J21*1.4+B21)</f>
        <v>619.4</v>
      </c>
      <c r="L21" s="95">
        <f t="shared" ref="L21:L33" si="16">NORMSDIST((C$6-K21)/L$6)*100</f>
        <v>79.578699024175066</v>
      </c>
      <c r="M21" s="94" t="s">
        <v>338</v>
      </c>
      <c r="N21" s="19"/>
      <c r="O21" s="546"/>
      <c r="P21" s="258"/>
      <c r="Q21" s="547"/>
      <c r="R21" s="494"/>
      <c r="S21" s="494"/>
      <c r="T21" s="494"/>
      <c r="U21" s="494"/>
      <c r="V21" s="494"/>
      <c r="W21" s="259">
        <f t="shared" si="11"/>
        <v>0</v>
      </c>
      <c r="X21" s="259">
        <f t="shared" si="12"/>
        <v>0</v>
      </c>
      <c r="Y21" s="494">
        <f t="shared" si="13"/>
        <v>0</v>
      </c>
      <c r="Z21" s="494">
        <f t="shared" si="14"/>
        <v>100</v>
      </c>
      <c r="AA21" s="568" t="s">
        <v>338</v>
      </c>
    </row>
    <row r="22" spans="1:27" ht="20.100000000000001" customHeight="1">
      <c r="A22" s="345" t="s">
        <v>207</v>
      </c>
      <c r="B22" s="352">
        <v>193</v>
      </c>
      <c r="C22" s="348">
        <v>78</v>
      </c>
      <c r="D22" s="348">
        <v>65</v>
      </c>
      <c r="E22" s="348">
        <v>16</v>
      </c>
      <c r="F22" s="348">
        <v>48</v>
      </c>
      <c r="G22" s="348">
        <v>65</v>
      </c>
      <c r="H22" s="348">
        <v>40</v>
      </c>
      <c r="I22" s="95">
        <f t="shared" ref="I22:I27" si="17">SUM(C22:F22)</f>
        <v>207</v>
      </c>
      <c r="J22" s="95">
        <f t="shared" ref="J22:J27" si="18">SUM(C22:H22)</f>
        <v>312</v>
      </c>
      <c r="K22" s="95">
        <f t="shared" si="15"/>
        <v>629.79999999999995</v>
      </c>
      <c r="L22" s="95">
        <f t="shared" si="16"/>
        <v>74.322929628873283</v>
      </c>
      <c r="M22" s="94" t="s">
        <v>338</v>
      </c>
      <c r="N22" s="19"/>
      <c r="O22" s="62"/>
      <c r="P22" s="258"/>
      <c r="Q22" s="547"/>
      <c r="R22" s="494"/>
      <c r="S22" s="494"/>
      <c r="T22" s="494"/>
      <c r="U22" s="494"/>
      <c r="V22" s="494"/>
      <c r="W22" s="259">
        <f>Q22+R22+S22+T22</f>
        <v>0</v>
      </c>
      <c r="X22" s="259">
        <f>W22+U22+V22</f>
        <v>0</v>
      </c>
      <c r="Y22" s="494">
        <f>SUM(X22*1.4+P22)</f>
        <v>0</v>
      </c>
      <c r="Z22" s="494">
        <f>NORMSDIST((Q$6-Y22)/Z$6)*100</f>
        <v>100</v>
      </c>
      <c r="AA22" s="568" t="s">
        <v>338</v>
      </c>
    </row>
    <row r="23" spans="1:27" ht="20.100000000000001" customHeight="1">
      <c r="A23" s="345" t="s">
        <v>208</v>
      </c>
      <c r="B23" s="352">
        <v>189</v>
      </c>
      <c r="C23" s="348">
        <v>78</v>
      </c>
      <c r="D23" s="348">
        <v>61</v>
      </c>
      <c r="E23" s="348">
        <v>20</v>
      </c>
      <c r="F23" s="348">
        <v>36</v>
      </c>
      <c r="G23" s="348">
        <v>50</v>
      </c>
      <c r="H23" s="348">
        <v>44</v>
      </c>
      <c r="I23" s="95">
        <f t="shared" si="17"/>
        <v>195</v>
      </c>
      <c r="J23" s="95">
        <f t="shared" si="18"/>
        <v>289</v>
      </c>
      <c r="K23" s="95">
        <f t="shared" si="15"/>
        <v>593.59999999999991</v>
      </c>
      <c r="L23" s="95">
        <f t="shared" si="16"/>
        <v>89.556281841721884</v>
      </c>
      <c r="M23" s="94" t="s">
        <v>349</v>
      </c>
      <c r="N23" s="19"/>
      <c r="O23" s="546"/>
      <c r="P23" s="258"/>
      <c r="Q23" s="547"/>
      <c r="R23" s="494"/>
      <c r="S23" s="494"/>
      <c r="T23" s="494"/>
      <c r="U23" s="494"/>
      <c r="V23" s="494"/>
      <c r="W23" s="259">
        <f>Q23+R23+S23+T23</f>
        <v>0</v>
      </c>
      <c r="X23" s="259">
        <f>W23+U23+V23</f>
        <v>0</v>
      </c>
      <c r="Y23" s="494">
        <f>SUM(X23*1.4+P23)</f>
        <v>0</v>
      </c>
      <c r="Z23" s="494">
        <f>NORMSDIST((Q$6-Y23)/Z$6)*100</f>
        <v>100</v>
      </c>
      <c r="AA23" s="568" t="s">
        <v>338</v>
      </c>
    </row>
    <row r="24" spans="1:27" ht="20.100000000000001" customHeight="1">
      <c r="A24" s="345" t="s">
        <v>209</v>
      </c>
      <c r="B24" s="352">
        <v>180</v>
      </c>
      <c r="C24" s="348">
        <v>85</v>
      </c>
      <c r="D24" s="348">
        <v>67</v>
      </c>
      <c r="E24" s="348">
        <v>20</v>
      </c>
      <c r="F24" s="348">
        <v>70</v>
      </c>
      <c r="G24" s="348">
        <v>40</v>
      </c>
      <c r="H24" s="348">
        <v>48</v>
      </c>
      <c r="I24" s="95">
        <f t="shared" si="17"/>
        <v>242</v>
      </c>
      <c r="J24" s="95">
        <f t="shared" si="18"/>
        <v>330</v>
      </c>
      <c r="K24" s="95">
        <f t="shared" si="15"/>
        <v>642</v>
      </c>
      <c r="L24" s="95">
        <f t="shared" si="16"/>
        <v>67.364477971208004</v>
      </c>
      <c r="M24" s="94" t="s">
        <v>338</v>
      </c>
      <c r="N24" s="19"/>
      <c r="O24" s="243"/>
      <c r="P24" s="241"/>
      <c r="Q24" s="232"/>
      <c r="R24" s="232"/>
      <c r="S24" s="241"/>
      <c r="T24" s="232"/>
      <c r="U24" s="230"/>
      <c r="V24" s="230"/>
      <c r="W24" s="259">
        <f>Q24+R24+S24+T24</f>
        <v>0</v>
      </c>
      <c r="X24" s="259">
        <f>W24+U24+V24</f>
        <v>0</v>
      </c>
      <c r="Y24" s="228">
        <f>SUM(X24*1.4+P24)</f>
        <v>0</v>
      </c>
      <c r="Z24" s="228">
        <f>NORMSDIST((Q$6-Y24)/Z$6)*100</f>
        <v>100</v>
      </c>
      <c r="AA24" s="243" t="s">
        <v>345</v>
      </c>
    </row>
    <row r="25" spans="1:27" ht="20.100000000000001" customHeight="1">
      <c r="A25" s="345" t="s">
        <v>210</v>
      </c>
      <c r="B25" s="352">
        <v>207</v>
      </c>
      <c r="C25" s="348">
        <v>71</v>
      </c>
      <c r="D25" s="348">
        <v>67</v>
      </c>
      <c r="E25" s="348">
        <v>20</v>
      </c>
      <c r="F25" s="348">
        <v>76</v>
      </c>
      <c r="G25" s="348">
        <v>80</v>
      </c>
      <c r="H25" s="348">
        <v>76</v>
      </c>
      <c r="I25" s="95">
        <f t="shared" si="17"/>
        <v>234</v>
      </c>
      <c r="J25" s="95">
        <f t="shared" si="18"/>
        <v>390</v>
      </c>
      <c r="K25" s="95">
        <f t="shared" si="15"/>
        <v>753</v>
      </c>
      <c r="L25" s="95">
        <f t="shared" si="16"/>
        <v>8.0756659233771053</v>
      </c>
      <c r="M25" s="94" t="s">
        <v>338</v>
      </c>
      <c r="N25" s="19"/>
      <c r="O25" s="243"/>
      <c r="P25" s="241"/>
      <c r="Q25" s="232"/>
      <c r="R25" s="232"/>
      <c r="S25" s="241"/>
      <c r="T25" s="232"/>
      <c r="U25" s="230"/>
      <c r="V25" s="230"/>
      <c r="W25" s="259">
        <f t="shared" si="11"/>
        <v>0</v>
      </c>
      <c r="X25" s="259">
        <f t="shared" si="12"/>
        <v>0</v>
      </c>
      <c r="Y25" s="228">
        <f t="shared" si="13"/>
        <v>0</v>
      </c>
      <c r="Z25" s="228">
        <f t="shared" si="14"/>
        <v>100</v>
      </c>
      <c r="AA25" s="243" t="s">
        <v>345</v>
      </c>
    </row>
    <row r="26" spans="1:27" ht="20.100000000000001" customHeight="1">
      <c r="A26" s="345" t="s">
        <v>211</v>
      </c>
      <c r="B26" s="352">
        <v>249</v>
      </c>
      <c r="C26" s="348">
        <v>63</v>
      </c>
      <c r="D26" s="348">
        <v>61</v>
      </c>
      <c r="E26" s="348">
        <v>12</v>
      </c>
      <c r="F26" s="348">
        <v>52</v>
      </c>
      <c r="G26" s="348">
        <v>65</v>
      </c>
      <c r="H26" s="348">
        <v>60</v>
      </c>
      <c r="I26" s="95">
        <f t="shared" si="17"/>
        <v>188</v>
      </c>
      <c r="J26" s="95">
        <f t="shared" si="18"/>
        <v>313</v>
      </c>
      <c r="K26" s="95">
        <f t="shared" si="15"/>
        <v>687.2</v>
      </c>
      <c r="L26" s="95">
        <f t="shared" si="16"/>
        <v>38.081792287985216</v>
      </c>
      <c r="M26" s="94" t="s">
        <v>338</v>
      </c>
      <c r="N26" s="19"/>
      <c r="O26" s="243"/>
      <c r="P26" s="241"/>
      <c r="Q26" s="232"/>
      <c r="R26" s="232"/>
      <c r="S26" s="241"/>
      <c r="T26" s="232"/>
      <c r="U26" s="230"/>
      <c r="V26" s="230"/>
      <c r="W26" s="228">
        <f>Q26+R26+S26+T26</f>
        <v>0</v>
      </c>
      <c r="X26" s="228">
        <f>U26+V26+W26</f>
        <v>0</v>
      </c>
      <c r="Y26" s="228">
        <f t="shared" si="4"/>
        <v>0</v>
      </c>
      <c r="Z26" s="228">
        <f t="shared" si="5"/>
        <v>100</v>
      </c>
      <c r="AA26" s="243" t="s">
        <v>345</v>
      </c>
    </row>
    <row r="27" spans="1:27" ht="20.100000000000001" customHeight="1">
      <c r="A27" s="345" t="s">
        <v>212</v>
      </c>
      <c r="B27" s="352">
        <v>226</v>
      </c>
      <c r="C27" s="348">
        <v>75</v>
      </c>
      <c r="D27" s="348">
        <v>51</v>
      </c>
      <c r="E27" s="348">
        <v>16</v>
      </c>
      <c r="F27" s="348">
        <v>40</v>
      </c>
      <c r="G27" s="348">
        <v>60</v>
      </c>
      <c r="H27" s="348">
        <v>52</v>
      </c>
      <c r="I27" s="95">
        <f t="shared" si="17"/>
        <v>182</v>
      </c>
      <c r="J27" s="95">
        <f t="shared" si="18"/>
        <v>294</v>
      </c>
      <c r="K27" s="95">
        <f t="shared" si="15"/>
        <v>637.59999999999991</v>
      </c>
      <c r="L27" s="95">
        <f t="shared" si="16"/>
        <v>69.962884583912228</v>
      </c>
      <c r="M27" s="94" t="s">
        <v>338</v>
      </c>
      <c r="N27" s="19"/>
      <c r="O27" s="243"/>
      <c r="P27" s="228"/>
      <c r="Q27" s="228"/>
      <c r="R27" s="228"/>
      <c r="S27" s="228"/>
      <c r="T27" s="228"/>
      <c r="U27" s="228"/>
      <c r="V27" s="228"/>
      <c r="W27" s="228">
        <f>SUM(Q27:T27)</f>
        <v>0</v>
      </c>
      <c r="X27" s="228">
        <f>SUM(Q27:V27)</f>
        <v>0</v>
      </c>
      <c r="Y27" s="228">
        <f t="shared" si="4"/>
        <v>0</v>
      </c>
      <c r="Z27" s="228">
        <f t="shared" si="5"/>
        <v>100</v>
      </c>
      <c r="AA27" s="243" t="s">
        <v>338</v>
      </c>
    </row>
    <row r="28" spans="1:27" ht="20.100000000000001" customHeight="1">
      <c r="A28" s="345" t="s">
        <v>213</v>
      </c>
      <c r="B28" s="352">
        <v>244</v>
      </c>
      <c r="C28" s="348">
        <v>73</v>
      </c>
      <c r="D28" s="348">
        <v>57</v>
      </c>
      <c r="E28" s="348">
        <v>16</v>
      </c>
      <c r="F28" s="348">
        <v>32</v>
      </c>
      <c r="G28" s="348">
        <v>60</v>
      </c>
      <c r="H28" s="348">
        <v>64</v>
      </c>
      <c r="I28" s="348">
        <f>C28+D28+E28+F28</f>
        <v>178</v>
      </c>
      <c r="J28" s="348">
        <f>I28+G28+H28</f>
        <v>302</v>
      </c>
      <c r="K28" s="95">
        <f t="shared" si="15"/>
        <v>666.8</v>
      </c>
      <c r="L28" s="95">
        <f t="shared" si="16"/>
        <v>51.462460654614596</v>
      </c>
      <c r="M28" s="94" t="s">
        <v>338</v>
      </c>
      <c r="N28" s="19"/>
      <c r="O28" s="243"/>
      <c r="P28" s="228"/>
      <c r="Q28" s="228"/>
      <c r="R28" s="228"/>
      <c r="S28" s="228"/>
      <c r="T28" s="228"/>
      <c r="U28" s="228"/>
      <c r="V28" s="228"/>
      <c r="W28" s="228">
        <f>SUM(Q28:T28)</f>
        <v>0</v>
      </c>
      <c r="X28" s="228">
        <f>SUM(Q28:V28)</f>
        <v>0</v>
      </c>
      <c r="Y28" s="228">
        <f t="shared" si="4"/>
        <v>0</v>
      </c>
      <c r="Z28" s="228">
        <f t="shared" si="5"/>
        <v>100</v>
      </c>
      <c r="AA28" s="243" t="s">
        <v>338</v>
      </c>
    </row>
    <row r="29" spans="1:27" ht="20.100000000000001" customHeight="1">
      <c r="A29" s="94" t="s">
        <v>302</v>
      </c>
      <c r="B29" s="45">
        <v>180</v>
      </c>
      <c r="C29" s="45">
        <v>90</v>
      </c>
      <c r="D29" s="45">
        <v>76</v>
      </c>
      <c r="E29" s="45">
        <v>16</v>
      </c>
      <c r="F29" s="45">
        <v>58</v>
      </c>
      <c r="G29" s="45">
        <v>75</v>
      </c>
      <c r="H29" s="45">
        <v>60</v>
      </c>
      <c r="I29" s="348">
        <f>C29+D29+E29+F29</f>
        <v>240</v>
      </c>
      <c r="J29" s="348">
        <f>I29+G29+H29</f>
        <v>375</v>
      </c>
      <c r="K29" s="95">
        <f t="shared" si="15"/>
        <v>705</v>
      </c>
      <c r="L29" s="95">
        <f t="shared" si="16"/>
        <v>27.425311775007355</v>
      </c>
      <c r="M29" s="94" t="s">
        <v>338</v>
      </c>
      <c r="N29" s="19"/>
      <c r="O29" s="243"/>
      <c r="P29" s="228"/>
      <c r="Q29" s="228"/>
      <c r="R29" s="228"/>
      <c r="S29" s="228"/>
      <c r="T29" s="228"/>
      <c r="U29" s="228"/>
      <c r="V29" s="228"/>
      <c r="W29" s="228">
        <f>SUM(Q29:T29)</f>
        <v>0</v>
      </c>
      <c r="X29" s="228">
        <f>SUM(Q29:V29)</f>
        <v>0</v>
      </c>
      <c r="Y29" s="228">
        <f t="shared" si="4"/>
        <v>0</v>
      </c>
      <c r="Z29" s="228">
        <f t="shared" si="5"/>
        <v>100</v>
      </c>
      <c r="AA29" s="243" t="s">
        <v>338</v>
      </c>
    </row>
    <row r="30" spans="1:27" ht="20.100000000000001" customHeight="1">
      <c r="A30" s="94" t="s">
        <v>303</v>
      </c>
      <c r="B30" s="45">
        <v>193</v>
      </c>
      <c r="C30" s="95">
        <v>71</v>
      </c>
      <c r="D30" s="95">
        <v>55</v>
      </c>
      <c r="E30" s="95">
        <v>20</v>
      </c>
      <c r="F30" s="95">
        <v>74</v>
      </c>
      <c r="G30" s="95">
        <v>72</v>
      </c>
      <c r="H30" s="95">
        <v>66</v>
      </c>
      <c r="I30" s="348">
        <f t="shared" ref="I30:I33" si="19">C30+D30+E30+F30</f>
        <v>220</v>
      </c>
      <c r="J30" s="348">
        <f t="shared" ref="J30:J33" si="20">I30+G30+H30</f>
        <v>358</v>
      </c>
      <c r="K30" s="95">
        <f t="shared" ref="K30:K33" si="21">SUM(J30*1.4+B30)</f>
        <v>694.2</v>
      </c>
      <c r="L30" s="95">
        <f t="shared" si="16"/>
        <v>33.724272684824918</v>
      </c>
      <c r="M30" s="94" t="s">
        <v>338</v>
      </c>
      <c r="N30" s="19"/>
      <c r="O30" s="243"/>
      <c r="P30" s="241"/>
      <c r="Q30" s="228"/>
      <c r="R30" s="228"/>
      <c r="S30" s="228"/>
      <c r="T30" s="228"/>
      <c r="U30" s="228"/>
      <c r="V30" s="228"/>
      <c r="W30" s="228">
        <f>Q30+R30+S30+T30</f>
        <v>0</v>
      </c>
      <c r="X30" s="228">
        <f>U30+V30+W30</f>
        <v>0</v>
      </c>
      <c r="Y30" s="228">
        <f t="shared" si="4"/>
        <v>0</v>
      </c>
      <c r="Z30" s="228">
        <f t="shared" si="5"/>
        <v>100</v>
      </c>
      <c r="AA30" s="243" t="s">
        <v>338</v>
      </c>
    </row>
    <row r="31" spans="1:27" ht="20.100000000000001" customHeight="1">
      <c r="A31" s="349" t="s">
        <v>258</v>
      </c>
      <c r="B31" s="352">
        <v>203</v>
      </c>
      <c r="C31" s="545">
        <v>84</v>
      </c>
      <c r="D31" s="95">
        <v>57</v>
      </c>
      <c r="E31" s="95">
        <v>16</v>
      </c>
      <c r="F31" s="95">
        <v>76</v>
      </c>
      <c r="G31" s="95">
        <v>68</v>
      </c>
      <c r="H31" s="95">
        <v>64</v>
      </c>
      <c r="I31" s="348">
        <f t="shared" si="19"/>
        <v>233</v>
      </c>
      <c r="J31" s="348">
        <f t="shared" si="20"/>
        <v>365</v>
      </c>
      <c r="K31" s="95">
        <f t="shared" si="21"/>
        <v>714</v>
      </c>
      <c r="L31" s="95">
        <f t="shared" si="16"/>
        <v>22.662735237686821</v>
      </c>
      <c r="M31" s="94" t="s">
        <v>338</v>
      </c>
      <c r="O31" s="106"/>
      <c r="P31" s="231"/>
      <c r="Q31" s="230"/>
      <c r="R31" s="230"/>
      <c r="S31" s="230"/>
      <c r="T31" s="230"/>
      <c r="U31" s="230"/>
      <c r="V31" s="230"/>
      <c r="W31" s="228">
        <f>SUM(Q31:T31)</f>
        <v>0</v>
      </c>
      <c r="X31" s="228">
        <f>SUM(Q31:V31)</f>
        <v>0</v>
      </c>
      <c r="Y31" s="228">
        <f t="shared" si="4"/>
        <v>0</v>
      </c>
      <c r="Z31" s="228">
        <f t="shared" si="5"/>
        <v>100</v>
      </c>
      <c r="AA31" s="243" t="s">
        <v>338</v>
      </c>
    </row>
    <row r="32" spans="1:27" ht="20.100000000000001" customHeight="1">
      <c r="A32" s="349" t="s">
        <v>261</v>
      </c>
      <c r="B32" s="352">
        <v>189</v>
      </c>
      <c r="C32" s="545">
        <v>94</v>
      </c>
      <c r="D32" s="95">
        <v>55</v>
      </c>
      <c r="E32" s="95">
        <v>18</v>
      </c>
      <c r="F32" s="95">
        <v>48</v>
      </c>
      <c r="G32" s="95">
        <v>63</v>
      </c>
      <c r="H32" s="95">
        <v>60</v>
      </c>
      <c r="I32" s="348">
        <f t="shared" si="19"/>
        <v>215</v>
      </c>
      <c r="J32" s="348">
        <f t="shared" si="20"/>
        <v>338</v>
      </c>
      <c r="K32" s="95">
        <f t="shared" si="21"/>
        <v>662.2</v>
      </c>
      <c r="L32" s="95">
        <f t="shared" si="16"/>
        <v>54.511685435080672</v>
      </c>
      <c r="M32" s="94" t="s">
        <v>338</v>
      </c>
      <c r="N32" s="19"/>
      <c r="O32" s="243"/>
      <c r="P32" s="241"/>
      <c r="Q32" s="228"/>
      <c r="R32" s="228"/>
      <c r="S32" s="228"/>
      <c r="T32" s="228"/>
      <c r="U32" s="228"/>
      <c r="V32" s="228"/>
      <c r="W32" s="228">
        <f>Q32+R32+S32+T32</f>
        <v>0</v>
      </c>
      <c r="X32" s="228">
        <f>U32+V32+W32</f>
        <v>0</v>
      </c>
      <c r="Y32" s="228">
        <f t="shared" si="4"/>
        <v>0</v>
      </c>
      <c r="Z32" s="228">
        <f t="shared" si="5"/>
        <v>100</v>
      </c>
      <c r="AA32" s="243" t="s">
        <v>349</v>
      </c>
    </row>
    <row r="33" spans="1:27" ht="20.100000000000001" customHeight="1">
      <c r="A33" s="349" t="s">
        <v>262</v>
      </c>
      <c r="B33" s="352">
        <v>244</v>
      </c>
      <c r="C33" s="545">
        <v>79</v>
      </c>
      <c r="D33" s="95">
        <v>52</v>
      </c>
      <c r="E33" s="95">
        <v>12</v>
      </c>
      <c r="F33" s="95">
        <v>56</v>
      </c>
      <c r="G33" s="95">
        <v>63</v>
      </c>
      <c r="H33" s="95">
        <v>48</v>
      </c>
      <c r="I33" s="348">
        <f t="shared" si="19"/>
        <v>199</v>
      </c>
      <c r="J33" s="348">
        <f t="shared" si="20"/>
        <v>310</v>
      </c>
      <c r="K33" s="95">
        <f t="shared" si="21"/>
        <v>678</v>
      </c>
      <c r="L33" s="95">
        <f t="shared" si="16"/>
        <v>44.038230762975751</v>
      </c>
      <c r="M33" s="94" t="s">
        <v>338</v>
      </c>
      <c r="N33" s="19"/>
      <c r="O33" s="243"/>
      <c r="P33" s="241"/>
      <c r="Q33" s="228"/>
      <c r="R33" s="228"/>
      <c r="S33" s="228"/>
      <c r="T33" s="228"/>
      <c r="U33" s="228"/>
      <c r="V33" s="228"/>
      <c r="W33" s="228">
        <f>Q33+R33+S33+T33</f>
        <v>0</v>
      </c>
      <c r="X33" s="228">
        <f>U33+V33+W33</f>
        <v>0</v>
      </c>
      <c r="Y33" s="228">
        <f t="shared" si="4"/>
        <v>0</v>
      </c>
      <c r="Z33" s="228">
        <f t="shared" si="5"/>
        <v>100</v>
      </c>
      <c r="AA33" s="243" t="s">
        <v>345</v>
      </c>
    </row>
    <row r="34" spans="1:27" ht="20.100000000000001" customHeight="1">
      <c r="A34" s="60" t="s">
        <v>263</v>
      </c>
      <c r="B34" s="352">
        <v>230</v>
      </c>
      <c r="C34" s="545">
        <v>75</v>
      </c>
      <c r="D34" s="95">
        <v>60</v>
      </c>
      <c r="E34" s="95">
        <v>12</v>
      </c>
      <c r="F34" s="95">
        <v>38</v>
      </c>
      <c r="G34" s="95">
        <v>48</v>
      </c>
      <c r="H34" s="95">
        <v>44</v>
      </c>
      <c r="I34" s="348">
        <f>C34+D34+E34+F34</f>
        <v>185</v>
      </c>
      <c r="J34" s="348">
        <f>I34+G34+H34</f>
        <v>277</v>
      </c>
      <c r="K34" s="95">
        <f>SUM(J34*1.4+B34)</f>
        <v>617.79999999999995</v>
      </c>
      <c r="L34" s="95">
        <f>NORMSDIST((C$6-K34)/L$6)*100</f>
        <v>80.326275998459408</v>
      </c>
      <c r="M34" s="94" t="s">
        <v>338</v>
      </c>
      <c r="N34" s="19"/>
      <c r="O34" s="243"/>
      <c r="P34" s="241"/>
      <c r="Q34" s="228"/>
      <c r="R34" s="228"/>
      <c r="S34" s="228"/>
      <c r="T34" s="228"/>
      <c r="U34" s="228"/>
      <c r="V34" s="228"/>
      <c r="W34" s="228">
        <f>Q34+R34+S34+T34</f>
        <v>0</v>
      </c>
      <c r="X34" s="228">
        <f>U34+V34+W34</f>
        <v>0</v>
      </c>
      <c r="Y34" s="228">
        <f t="shared" si="4"/>
        <v>0</v>
      </c>
      <c r="Z34" s="228">
        <f t="shared" si="5"/>
        <v>100</v>
      </c>
      <c r="AA34" s="243" t="s">
        <v>338</v>
      </c>
    </row>
    <row r="35" spans="1:27" ht="20.100000000000001" customHeight="1">
      <c r="A35" s="349" t="s">
        <v>254</v>
      </c>
      <c r="B35" s="352">
        <v>207</v>
      </c>
      <c r="C35" s="545">
        <v>78</v>
      </c>
      <c r="D35" s="95">
        <v>85</v>
      </c>
      <c r="E35" s="95">
        <v>20</v>
      </c>
      <c r="F35" s="95">
        <v>67</v>
      </c>
      <c r="G35" s="95">
        <v>67</v>
      </c>
      <c r="H35" s="95">
        <v>43</v>
      </c>
      <c r="I35" s="348">
        <f>C35+D35+E35+F35</f>
        <v>250</v>
      </c>
      <c r="J35" s="348">
        <f>I35+G35+H35</f>
        <v>360</v>
      </c>
      <c r="K35" s="95">
        <f>SUM(J35*1.4+B35)</f>
        <v>711</v>
      </c>
      <c r="L35" s="95">
        <f>NORMSDIST((C$6-K35)/L$6)*100</f>
        <v>24.196365222307296</v>
      </c>
      <c r="M35" s="94" t="s">
        <v>338</v>
      </c>
      <c r="O35" s="229"/>
      <c r="P35" s="241"/>
      <c r="Q35" s="242"/>
      <c r="R35" s="241"/>
      <c r="S35" s="241"/>
      <c r="T35" s="241"/>
      <c r="U35" s="241"/>
      <c r="V35" s="241"/>
      <c r="W35" s="232">
        <f>SUM(Q35,R35,T35)</f>
        <v>0</v>
      </c>
      <c r="X35" s="232">
        <f>SUM(Q35,R35,T35,U35,V35)</f>
        <v>0</v>
      </c>
      <c r="Y35" s="230">
        <f>FIXED(X35*1.4,0)+P35</f>
        <v>0</v>
      </c>
      <c r="Z35" s="228">
        <f t="shared" si="5"/>
        <v>100</v>
      </c>
      <c r="AA35" s="30" t="s">
        <v>338</v>
      </c>
    </row>
    <row r="36" spans="1:27" ht="20.100000000000001" customHeight="1">
      <c r="A36" s="404" t="s">
        <v>497</v>
      </c>
      <c r="B36" s="93">
        <v>203</v>
      </c>
      <c r="C36" s="400">
        <v>83</v>
      </c>
      <c r="D36" s="400">
        <v>85</v>
      </c>
      <c r="E36" s="90" t="s">
        <v>337</v>
      </c>
      <c r="F36" s="400">
        <v>89</v>
      </c>
      <c r="G36" s="400">
        <v>81</v>
      </c>
      <c r="H36" s="400">
        <v>62</v>
      </c>
      <c r="I36" s="91">
        <f>SUM(C36,D36,F36)</f>
        <v>257</v>
      </c>
      <c r="J36" s="91">
        <f>SUM(C36,D36,F36,G36,H36)</f>
        <v>400</v>
      </c>
      <c r="K36" s="93">
        <f>FIXED(J36*1.4,0)+B36</f>
        <v>763</v>
      </c>
      <c r="L36" s="90">
        <f t="shared" ref="L36:L39" si="22">NORMSDIST((C$6-K36)/L$6)*100</f>
        <v>5.8596313040485697</v>
      </c>
      <c r="M36" s="66" t="s">
        <v>338</v>
      </c>
      <c r="O36" s="260"/>
      <c r="P36" s="496"/>
      <c r="Q36" s="588"/>
      <c r="R36" s="588"/>
      <c r="S36" s="494"/>
      <c r="T36" s="588"/>
      <c r="U36" s="588"/>
      <c r="V36" s="588"/>
      <c r="W36" s="232">
        <f>SUM(Q36,R36,T36)</f>
        <v>0</v>
      </c>
      <c r="X36" s="232">
        <f>SUM(Q36,R36,T36,U36,V36)</f>
        <v>0</v>
      </c>
      <c r="Y36" s="496">
        <f>FIXED(X36*1.4,0)+P36</f>
        <v>0</v>
      </c>
      <c r="Z36" s="494">
        <f t="shared" si="5"/>
        <v>100</v>
      </c>
      <c r="AA36" s="30" t="s">
        <v>338</v>
      </c>
    </row>
    <row r="37" spans="1:27" ht="20.100000000000001" customHeight="1">
      <c r="A37" s="368" t="s">
        <v>486</v>
      </c>
      <c r="B37" s="371">
        <v>235</v>
      </c>
      <c r="C37" s="372">
        <v>83</v>
      </c>
      <c r="D37" s="372">
        <v>67</v>
      </c>
      <c r="E37" s="90" t="s">
        <v>337</v>
      </c>
      <c r="F37" s="372">
        <v>63</v>
      </c>
      <c r="G37" s="372">
        <v>74</v>
      </c>
      <c r="H37" s="372">
        <v>68</v>
      </c>
      <c r="I37" s="91">
        <f>SUM(C37,D37,F37)</f>
        <v>213</v>
      </c>
      <c r="J37" s="91">
        <f>SUM(C37,D37,F37,G37,H37)</f>
        <v>355</v>
      </c>
      <c r="K37" s="93">
        <f>FIXED(J37*1.4,0)+B37</f>
        <v>732</v>
      </c>
      <c r="L37" s="90">
        <f t="shared" si="22"/>
        <v>14.685905637589594</v>
      </c>
      <c r="M37" s="66" t="s">
        <v>338</v>
      </c>
      <c r="O37" s="255"/>
      <c r="P37" s="573"/>
      <c r="Q37" s="574"/>
      <c r="R37" s="574"/>
      <c r="S37" s="494"/>
      <c r="T37" s="574"/>
      <c r="U37" s="574"/>
      <c r="V37" s="574"/>
      <c r="W37" s="232">
        <f>SUM(Q37,R37,T37)</f>
        <v>0</v>
      </c>
      <c r="X37" s="232">
        <f>SUM(Q37,R37,T37,U37,V37)</f>
        <v>0</v>
      </c>
      <c r="Y37" s="496">
        <f>FIXED(X37*1.4,0)+P37</f>
        <v>0</v>
      </c>
      <c r="Z37" s="494">
        <f t="shared" si="5"/>
        <v>100</v>
      </c>
      <c r="AA37" s="30" t="s">
        <v>338</v>
      </c>
    </row>
    <row r="38" spans="1:27" ht="20.100000000000001" customHeight="1">
      <c r="A38" s="368" t="s">
        <v>487</v>
      </c>
      <c r="B38" s="371">
        <v>207</v>
      </c>
      <c r="C38" s="372">
        <v>88</v>
      </c>
      <c r="D38" s="372">
        <v>68</v>
      </c>
      <c r="E38" s="90" t="s">
        <v>337</v>
      </c>
      <c r="F38" s="372">
        <v>92</v>
      </c>
      <c r="G38" s="372">
        <v>72</v>
      </c>
      <c r="H38" s="372">
        <v>65</v>
      </c>
      <c r="I38" s="91">
        <f>SUM(C38,D38,F38)</f>
        <v>248</v>
      </c>
      <c r="J38" s="91">
        <f>SUM(C38,D38,F38,G38,H38)</f>
        <v>385</v>
      </c>
      <c r="K38" s="93">
        <f>FIXED(J38*1.4,0)+B38</f>
        <v>746</v>
      </c>
      <c r="L38" s="90">
        <f t="shared" si="22"/>
        <v>9.9687659629522134</v>
      </c>
      <c r="M38" s="66" t="s">
        <v>338</v>
      </c>
      <c r="O38" s="255"/>
      <c r="P38" s="573"/>
      <c r="Q38" s="574"/>
      <c r="R38" s="574"/>
      <c r="S38" s="494"/>
      <c r="T38" s="574"/>
      <c r="U38" s="574"/>
      <c r="V38" s="574"/>
      <c r="W38" s="232">
        <f>SUM(Q38,R38,T38)</f>
        <v>0</v>
      </c>
      <c r="X38" s="232">
        <f>SUM(Q38,R38,T38,U38,V38)</f>
        <v>0</v>
      </c>
      <c r="Y38" s="496">
        <f>FIXED(X38*1.4,0)+P38</f>
        <v>0</v>
      </c>
      <c r="Z38" s="494">
        <f t="shared" si="5"/>
        <v>100</v>
      </c>
      <c r="AA38" s="30" t="s">
        <v>338</v>
      </c>
    </row>
    <row r="39" spans="1:27" ht="20.100000000000001" customHeight="1">
      <c r="A39" s="368" t="s">
        <v>489</v>
      </c>
      <c r="B39" s="371">
        <v>226</v>
      </c>
      <c r="C39" s="367">
        <v>86</v>
      </c>
      <c r="D39" s="367">
        <v>62</v>
      </c>
      <c r="E39" s="90" t="s">
        <v>337</v>
      </c>
      <c r="F39" s="367">
        <v>91</v>
      </c>
      <c r="G39" s="367">
        <v>57</v>
      </c>
      <c r="H39" s="367">
        <v>60</v>
      </c>
      <c r="I39" s="91">
        <f>SUM(C39,D39,F39)</f>
        <v>239</v>
      </c>
      <c r="J39" s="91">
        <f>SUM(C39,D39,F39,G39,H39)</f>
        <v>356</v>
      </c>
      <c r="K39" s="93">
        <f>FIXED(J39*1.4,0)+B39</f>
        <v>724</v>
      </c>
      <c r="L39" s="90">
        <f t="shared" si="22"/>
        <v>17.965866916478539</v>
      </c>
      <c r="M39" s="66" t="s">
        <v>338</v>
      </c>
      <c r="O39" s="255"/>
      <c r="P39" s="573"/>
      <c r="Q39" s="370"/>
      <c r="R39" s="370"/>
      <c r="S39" s="494"/>
      <c r="T39" s="370"/>
      <c r="U39" s="370"/>
      <c r="V39" s="370"/>
      <c r="W39" s="232">
        <f>SUM(Q39,R39,T39)</f>
        <v>0</v>
      </c>
      <c r="X39" s="232">
        <f>SUM(Q39,R39,T39,U39,V39)</f>
        <v>0</v>
      </c>
      <c r="Y39" s="496">
        <f>FIXED(X39*1.4,0)+P39</f>
        <v>0</v>
      </c>
      <c r="Z39" s="494">
        <f t="shared" si="5"/>
        <v>100</v>
      </c>
      <c r="AA39" s="30" t="s">
        <v>338</v>
      </c>
    </row>
  </sheetData>
  <mergeCells count="10">
    <mergeCell ref="A1:M1"/>
    <mergeCell ref="O1:AA1"/>
    <mergeCell ref="D3:H3"/>
    <mergeCell ref="R3:V3"/>
    <mergeCell ref="E8:F8"/>
    <mergeCell ref="S8:T8"/>
    <mergeCell ref="C5:H5"/>
    <mergeCell ref="Q5:V5"/>
    <mergeCell ref="C6:H6"/>
    <mergeCell ref="Q6:V6"/>
  </mergeCells>
  <phoneticPr fontId="9"/>
  <pageMargins left="0.7" right="0.7" top="0.75" bottom="0.75" header="0.3" footer="0.3"/>
  <pageSetup paperSize="9" orientation="portrait" r:id="rId1"/>
  <ignoredErrors>
    <ignoredError sqref="W27:X29 W9:Y12 W14:Y15 W13:X13 I9:J17 I21:J27" formulaRange="1"/>
    <ignoredError sqref="W31:X31 Y17" formula="1"/>
    <ignoredError sqref="Y13" formula="1" formulaRange="1"/>
  </ignoredErrors>
</worksheet>
</file>

<file path=xl/worksheets/sheet63.xml><?xml version="1.0" encoding="utf-8"?>
<worksheet xmlns="http://schemas.openxmlformats.org/spreadsheetml/2006/main" xmlns:r="http://schemas.openxmlformats.org/officeDocument/2006/relationships">
  <dimension ref="A1:AB13"/>
  <sheetViews>
    <sheetView workbookViewId="0">
      <selection activeCell="A9" sqref="A9:AA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71" t="s">
        <v>747</v>
      </c>
      <c r="C3" s="11" t="s">
        <v>595</v>
      </c>
      <c r="D3" s="624"/>
      <c r="E3" s="624"/>
      <c r="F3" s="624"/>
      <c r="G3" s="624"/>
      <c r="H3" s="624"/>
      <c r="J3" s="20" t="s">
        <v>591</v>
      </c>
      <c r="K3" s="20" t="s">
        <v>592</v>
      </c>
      <c r="O3" s="392" t="s">
        <v>747</v>
      </c>
      <c r="Q3" s="11" t="s">
        <v>595</v>
      </c>
      <c r="R3" s="624"/>
      <c r="S3" s="624"/>
      <c r="T3" s="624"/>
      <c r="U3" s="624"/>
      <c r="V3" s="624"/>
      <c r="X3" s="20" t="s">
        <v>591</v>
      </c>
      <c r="Y3" s="20" t="s">
        <v>592</v>
      </c>
    </row>
    <row r="4" spans="1:28" ht="18.75" customHeight="1">
      <c r="B4" s="570"/>
      <c r="J4" s="85">
        <v>680</v>
      </c>
      <c r="K4" s="85">
        <v>670</v>
      </c>
      <c r="P4" s="391"/>
      <c r="X4" s="85">
        <v>680</v>
      </c>
      <c r="Y4" s="85">
        <v>670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683</v>
      </c>
      <c r="D6" s="638"/>
      <c r="E6" s="638"/>
      <c r="F6" s="638"/>
      <c r="G6" s="638"/>
      <c r="H6" s="639"/>
      <c r="I6" s="172">
        <v>1.46</v>
      </c>
      <c r="J6" s="172">
        <v>1.41</v>
      </c>
      <c r="K6" s="250">
        <f>(FIXED(1/J6,3))*100</f>
        <v>70.899999999999991</v>
      </c>
      <c r="L6" s="103">
        <v>60</v>
      </c>
      <c r="P6" s="391"/>
      <c r="Q6" s="637">
        <v>683</v>
      </c>
      <c r="R6" s="638"/>
      <c r="S6" s="638"/>
      <c r="T6" s="638"/>
      <c r="U6" s="638"/>
      <c r="V6" s="639"/>
      <c r="W6" s="172">
        <v>1.46</v>
      </c>
      <c r="X6" s="172">
        <v>1.41</v>
      </c>
      <c r="Y6" s="250">
        <f>(FIXED(1/X6,3))*100</f>
        <v>70.899999999999991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46"/>
      <c r="B9" s="258"/>
      <c r="C9" s="547"/>
      <c r="D9" s="494"/>
      <c r="E9" s="494"/>
      <c r="F9" s="494"/>
      <c r="G9" s="494"/>
      <c r="H9" s="494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 t="s">
        <v>338</v>
      </c>
      <c r="N9" s="19"/>
      <c r="O9" s="546"/>
      <c r="P9" s="258"/>
      <c r="Q9" s="547"/>
      <c r="R9" s="494"/>
      <c r="S9" s="494"/>
      <c r="T9" s="494"/>
      <c r="U9" s="494"/>
      <c r="V9" s="494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>NORMSDIST((Q$6-Y9)/Z$6)*100</f>
        <v>100</v>
      </c>
      <c r="AA9" s="568" t="s">
        <v>338</v>
      </c>
      <c r="AB9" s="145"/>
    </row>
    <row r="10" spans="1:28" ht="20.100000000000001" customHeight="1">
      <c r="A10" s="568"/>
      <c r="B10" s="241"/>
      <c r="C10" s="232"/>
      <c r="D10" s="232"/>
      <c r="E10" s="241"/>
      <c r="F10" s="232"/>
      <c r="G10" s="496"/>
      <c r="H10" s="496"/>
      <c r="I10" s="494">
        <f>C10+D10+E10+F10</f>
        <v>0</v>
      </c>
      <c r="J10" s="494">
        <f>G10+H10+I10</f>
        <v>0</v>
      </c>
      <c r="K10" s="494">
        <f>SUM(J10*1.4+B10)</f>
        <v>0</v>
      </c>
      <c r="L10" s="494">
        <f>NORMSDIST((C$6-K10)/L$6)*100</f>
        <v>100</v>
      </c>
      <c r="M10" s="568" t="s">
        <v>338</v>
      </c>
      <c r="N10" s="19"/>
      <c r="O10" s="243"/>
      <c r="P10" s="241"/>
      <c r="Q10" s="232"/>
      <c r="R10" s="232"/>
      <c r="S10" s="241"/>
      <c r="T10" s="232"/>
      <c r="U10" s="230"/>
      <c r="V10" s="230"/>
      <c r="W10" s="228">
        <f>Q10+R10+S10+T10</f>
        <v>0</v>
      </c>
      <c r="X10" s="228">
        <f>U10+V10+W10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8" ht="20.100000000000001" customHeight="1">
      <c r="A11" s="568"/>
      <c r="B11" s="241"/>
      <c r="C11" s="232"/>
      <c r="D11" s="232"/>
      <c r="E11" s="241"/>
      <c r="F11" s="232"/>
      <c r="G11" s="496"/>
      <c r="H11" s="496"/>
      <c r="I11" s="494">
        <f>C11+D11+E11+F11</f>
        <v>0</v>
      </c>
      <c r="J11" s="494">
        <f>G11+H11+I11</f>
        <v>0</v>
      </c>
      <c r="K11" s="494">
        <f>SUM(J11*1.4+B11)</f>
        <v>0</v>
      </c>
      <c r="L11" s="494">
        <f>NORMSDIST((C$6-K11)/L$6)*100</f>
        <v>100</v>
      </c>
      <c r="M11" s="568" t="s">
        <v>338</v>
      </c>
      <c r="N11" s="19"/>
      <c r="O11" s="243"/>
      <c r="P11" s="241"/>
      <c r="Q11" s="232"/>
      <c r="R11" s="232"/>
      <c r="S11" s="241"/>
      <c r="T11" s="232"/>
      <c r="U11" s="230"/>
      <c r="V11" s="230"/>
      <c r="W11" s="228">
        <f>Q11+R11+S11+T11</f>
        <v>0</v>
      </c>
      <c r="X11" s="228">
        <f>U11+V11+W11</f>
        <v>0</v>
      </c>
      <c r="Y11" s="228">
        <f>SUM(X11*1.4+P11)</f>
        <v>0</v>
      </c>
      <c r="Z11" s="228">
        <f>NORMSDIST((Q$6-Y11)/Z$6)*100</f>
        <v>100</v>
      </c>
      <c r="AA11" s="243" t="s">
        <v>338</v>
      </c>
    </row>
    <row r="12" spans="1:28" ht="20.100000000000001" customHeight="1">
      <c r="A12" s="568"/>
      <c r="B12" s="241"/>
      <c r="C12" s="232"/>
      <c r="D12" s="232"/>
      <c r="E12" s="241"/>
      <c r="F12" s="232"/>
      <c r="G12" s="496"/>
      <c r="H12" s="496"/>
      <c r="I12" s="494">
        <f>C12+D12+E12+F12</f>
        <v>0</v>
      </c>
      <c r="J12" s="494">
        <f>G12+H12+I12</f>
        <v>0</v>
      </c>
      <c r="K12" s="494">
        <f>SUM(J12*1.4+B12)</f>
        <v>0</v>
      </c>
      <c r="L12" s="494">
        <f>NORMSDIST((C$6-K12)/L$6)*100</f>
        <v>100</v>
      </c>
      <c r="M12" s="568" t="s">
        <v>345</v>
      </c>
      <c r="N12" s="19"/>
      <c r="O12" s="243"/>
      <c r="P12" s="241"/>
      <c r="Q12" s="232"/>
      <c r="R12" s="232"/>
      <c r="S12" s="241"/>
      <c r="T12" s="232"/>
      <c r="U12" s="230"/>
      <c r="V12" s="230"/>
      <c r="W12" s="228">
        <f>Q12+R12+S12+T12</f>
        <v>0</v>
      </c>
      <c r="X12" s="228">
        <f>U12+V12+W12</f>
        <v>0</v>
      </c>
      <c r="Y12" s="228">
        <f>SUM(X12*1.4+P12)</f>
        <v>0</v>
      </c>
      <c r="Z12" s="228">
        <f>NORMSDIST((Q$6-Y12)/Z$6)*100</f>
        <v>100</v>
      </c>
      <c r="AA12" s="243" t="s">
        <v>345</v>
      </c>
    </row>
    <row r="13" spans="1:28" ht="20.100000000000001" customHeight="1">
      <c r="A13" s="349" t="s">
        <v>265</v>
      </c>
      <c r="B13" s="352">
        <v>230</v>
      </c>
      <c r="C13" s="545">
        <v>89</v>
      </c>
      <c r="D13" s="95">
        <v>53</v>
      </c>
      <c r="E13" s="95">
        <v>18</v>
      </c>
      <c r="F13" s="95">
        <v>72</v>
      </c>
      <c r="G13" s="95">
        <v>65</v>
      </c>
      <c r="H13" s="95">
        <v>58</v>
      </c>
      <c r="I13" s="95">
        <f>SUM(C13:F13)</f>
        <v>232</v>
      </c>
      <c r="J13" s="95">
        <f>SUM(C13:H13)</f>
        <v>355</v>
      </c>
      <c r="K13" s="95">
        <f>SUM(J13*1.4+B13)</f>
        <v>727</v>
      </c>
      <c r="L13" s="95">
        <f>NORMSDIST((C$6-K13)/L$6)*100</f>
        <v>23.16775746347982</v>
      </c>
      <c r="M13" s="94" t="s">
        <v>338</v>
      </c>
      <c r="N13" s="19"/>
      <c r="O13" s="243"/>
      <c r="P13" s="241"/>
      <c r="Q13" s="232"/>
      <c r="R13" s="232"/>
      <c r="S13" s="241"/>
      <c r="T13" s="232"/>
      <c r="U13" s="230"/>
      <c r="V13" s="230"/>
      <c r="W13" s="228">
        <f>Q13+R13+S13+T13</f>
        <v>0</v>
      </c>
      <c r="X13" s="228">
        <f>U13+V13+W13</f>
        <v>0</v>
      </c>
      <c r="Y13" s="228">
        <f>SUM(X13*1.4+P13)</f>
        <v>0</v>
      </c>
      <c r="Z13" s="228">
        <f>NORMSDIST((Q$6-Y13)/Z$6)*100</f>
        <v>100</v>
      </c>
      <c r="AA13" s="243" t="s">
        <v>345</v>
      </c>
    </row>
  </sheetData>
  <mergeCells count="10">
    <mergeCell ref="C6:H6"/>
    <mergeCell ref="Q6:V6"/>
    <mergeCell ref="E8:F8"/>
    <mergeCell ref="S8:T8"/>
    <mergeCell ref="A1:M1"/>
    <mergeCell ref="O1:AA1"/>
    <mergeCell ref="D3:H3"/>
    <mergeCell ref="R3:V3"/>
    <mergeCell ref="C5:H5"/>
    <mergeCell ref="Q5:V5"/>
  </mergeCells>
  <phoneticPr fontId="9"/>
  <pageMargins left="0.7" right="0.7" top="0.75" bottom="0.75" header="0.3" footer="0.3"/>
  <ignoredErrors>
    <ignoredError sqref="W9:X9" formulaRange="1"/>
  </ignoredErrors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47"/>
  <dimension ref="A1:AB29"/>
  <sheetViews>
    <sheetView workbookViewId="0">
      <selection activeCell="A2" sqref="A1:M16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19" width="4.5" customWidth="1"/>
    <col min="20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748</v>
      </c>
      <c r="B3" s="691" t="s">
        <v>749</v>
      </c>
      <c r="C3" s="691"/>
      <c r="D3" s="691"/>
      <c r="J3" s="20" t="s">
        <v>591</v>
      </c>
      <c r="K3" s="20" t="s">
        <v>592</v>
      </c>
      <c r="O3" s="380" t="s">
        <v>748</v>
      </c>
      <c r="P3" s="691" t="s">
        <v>749</v>
      </c>
      <c r="Q3" s="691"/>
      <c r="R3" s="691"/>
      <c r="X3" s="20" t="s">
        <v>591</v>
      </c>
      <c r="Y3" s="20" t="s">
        <v>592</v>
      </c>
    </row>
    <row r="4" spans="1:28" ht="18.75" customHeight="1">
      <c r="A4" s="23"/>
      <c r="B4" s="569"/>
      <c r="J4" s="86">
        <v>585</v>
      </c>
      <c r="K4" s="86">
        <v>610</v>
      </c>
      <c r="O4" s="23"/>
      <c r="P4" s="390"/>
      <c r="X4" s="86">
        <v>585</v>
      </c>
      <c r="Y4" s="86">
        <v>610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622</v>
      </c>
      <c r="D6" s="638"/>
      <c r="E6" s="638"/>
      <c r="F6" s="638"/>
      <c r="G6" s="638"/>
      <c r="H6" s="639"/>
      <c r="I6" s="35">
        <v>1.79</v>
      </c>
      <c r="J6" s="35">
        <v>1.72</v>
      </c>
      <c r="K6" s="36">
        <f>(FIXED(1/J6,3))*100</f>
        <v>58.099999999999994</v>
      </c>
      <c r="L6" s="103">
        <v>60</v>
      </c>
      <c r="P6" s="391"/>
      <c r="Q6" s="637">
        <v>622</v>
      </c>
      <c r="R6" s="638"/>
      <c r="S6" s="638"/>
      <c r="T6" s="638"/>
      <c r="U6" s="638"/>
      <c r="V6" s="639"/>
      <c r="W6" s="35">
        <v>1.79</v>
      </c>
      <c r="X6" s="35">
        <v>1.72</v>
      </c>
      <c r="Y6" s="36">
        <f>(FIXED(1/X6,3))*100</f>
        <v>58.099999999999994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95"/>
      <c r="B9" s="497"/>
      <c r="C9" s="496"/>
      <c r="D9" s="496"/>
      <c r="E9" s="496"/>
      <c r="F9" s="496"/>
      <c r="G9" s="496"/>
      <c r="H9" s="496"/>
      <c r="I9" s="494">
        <f>SUM(C9:F9)</f>
        <v>0</v>
      </c>
      <c r="J9" s="494">
        <f t="shared" ref="J9:J16" si="0">SUM(C9:H9)</f>
        <v>0</v>
      </c>
      <c r="K9" s="494">
        <f>SUM(J9*1.4+B9)</f>
        <v>0</v>
      </c>
      <c r="L9" s="494">
        <f t="shared" ref="L9:L16" si="1">NORMSDIST((C$6-K9)/L$6)*100</f>
        <v>100</v>
      </c>
      <c r="M9" s="568" t="s">
        <v>345</v>
      </c>
      <c r="O9" s="229"/>
      <c r="P9" s="231"/>
      <c r="Q9" s="230"/>
      <c r="R9" s="230"/>
      <c r="S9" s="230"/>
      <c r="T9" s="230"/>
      <c r="U9" s="230"/>
      <c r="V9" s="230"/>
      <c r="W9" s="228">
        <f>SUM(Q9:T9)</f>
        <v>0</v>
      </c>
      <c r="X9" s="228">
        <f t="shared" ref="X9:X16" si="2">SUM(Q9:V9)</f>
        <v>0</v>
      </c>
      <c r="Y9" s="228">
        <f>SUM(X9*1.4+P9)</f>
        <v>0</v>
      </c>
      <c r="Z9" s="228">
        <f t="shared" ref="Z9:Z16" si="3">NORMSDIST((Q$6-Y9)/Z$6)*100</f>
        <v>100</v>
      </c>
      <c r="AA9" s="243" t="s">
        <v>345</v>
      </c>
      <c r="AB9" s="23" t="s">
        <v>111</v>
      </c>
    </row>
    <row r="10" spans="1:28" ht="20.100000000000001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 t="shared" si="0"/>
        <v>0</v>
      </c>
      <c r="K10" s="494">
        <f t="shared" ref="K10:K16" si="4">SUM(J10*1.4+B10)</f>
        <v>0</v>
      </c>
      <c r="L10" s="494">
        <f t="shared" si="1"/>
        <v>100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 t="shared" si="2"/>
        <v>0</v>
      </c>
      <c r="Y10" s="228">
        <f t="shared" ref="Y10:Y16" si="5">SUM(X10*1.4+P10)</f>
        <v>0</v>
      </c>
      <c r="Z10" s="228">
        <f t="shared" si="3"/>
        <v>100</v>
      </c>
      <c r="AA10" s="2"/>
    </row>
    <row r="11" spans="1:28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 t="shared" si="0"/>
        <v>0</v>
      </c>
      <c r="K11" s="494">
        <f t="shared" si="4"/>
        <v>0</v>
      </c>
      <c r="L11" s="494">
        <f t="shared" si="1"/>
        <v>100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 t="shared" si="2"/>
        <v>0</v>
      </c>
      <c r="Y11" s="228">
        <f t="shared" si="5"/>
        <v>0</v>
      </c>
      <c r="Z11" s="228">
        <f t="shared" si="3"/>
        <v>100</v>
      </c>
      <c r="AA11" s="2"/>
    </row>
    <row r="12" spans="1:28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 t="shared" si="0"/>
        <v>0</v>
      </c>
      <c r="K12" s="494">
        <f t="shared" si="4"/>
        <v>0</v>
      </c>
      <c r="L12" s="494">
        <f t="shared" si="1"/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 t="shared" si="2"/>
        <v>0</v>
      </c>
      <c r="Y12" s="228">
        <f t="shared" si="5"/>
        <v>0</v>
      </c>
      <c r="Z12" s="228">
        <f t="shared" si="3"/>
        <v>100</v>
      </c>
      <c r="AA12" s="2"/>
    </row>
    <row r="13" spans="1:28" ht="20.100000000000001" customHeight="1">
      <c r="A13" s="568"/>
      <c r="B13" s="494"/>
      <c r="C13" s="494"/>
      <c r="D13" s="494"/>
      <c r="E13" s="494"/>
      <c r="F13" s="494"/>
      <c r="G13" s="494"/>
      <c r="H13" s="494"/>
      <c r="I13" s="494">
        <f>SUM(C13:F13)</f>
        <v>0</v>
      </c>
      <c r="J13" s="494">
        <f t="shared" si="0"/>
        <v>0</v>
      </c>
      <c r="K13" s="494">
        <f t="shared" si="4"/>
        <v>0</v>
      </c>
      <c r="L13" s="494">
        <f t="shared" si="1"/>
        <v>100</v>
      </c>
      <c r="M13" s="30" t="s">
        <v>338</v>
      </c>
      <c r="O13" s="243"/>
      <c r="P13" s="228"/>
      <c r="Q13" s="228"/>
      <c r="R13" s="228"/>
      <c r="S13" s="228"/>
      <c r="T13" s="228"/>
      <c r="U13" s="228"/>
      <c r="V13" s="228"/>
      <c r="W13" s="228">
        <f>SUM(Q13:T13)</f>
        <v>0</v>
      </c>
      <c r="X13" s="228">
        <f t="shared" si="2"/>
        <v>0</v>
      </c>
      <c r="Y13" s="228">
        <f t="shared" si="5"/>
        <v>0</v>
      </c>
      <c r="Z13" s="228">
        <f t="shared" si="3"/>
        <v>100</v>
      </c>
      <c r="AA13" s="30" t="s">
        <v>338</v>
      </c>
    </row>
    <row r="14" spans="1:28" ht="20.100000000000001" customHeight="1">
      <c r="A14" s="52"/>
      <c r="B14" s="494"/>
      <c r="C14" s="494"/>
      <c r="D14" s="494"/>
      <c r="E14" s="494"/>
      <c r="F14" s="494"/>
      <c r="G14" s="494"/>
      <c r="H14" s="494"/>
      <c r="I14" s="494">
        <f>SUM(C14:H14)</f>
        <v>0</v>
      </c>
      <c r="J14" s="494">
        <f t="shared" si="0"/>
        <v>0</v>
      </c>
      <c r="K14" s="494">
        <f t="shared" si="4"/>
        <v>0</v>
      </c>
      <c r="L14" s="494">
        <f t="shared" si="1"/>
        <v>100</v>
      </c>
      <c r="M14" s="568" t="s">
        <v>338</v>
      </c>
      <c r="N14" s="19"/>
      <c r="O14" s="52"/>
      <c r="P14" s="228"/>
      <c r="Q14" s="228"/>
      <c r="R14" s="228"/>
      <c r="S14" s="228"/>
      <c r="T14" s="228"/>
      <c r="U14" s="228"/>
      <c r="V14" s="228"/>
      <c r="W14" s="228">
        <f>SUM(Q14:V14)</f>
        <v>0</v>
      </c>
      <c r="X14" s="228">
        <f t="shared" si="2"/>
        <v>0</v>
      </c>
      <c r="Y14" s="228">
        <f t="shared" si="5"/>
        <v>0</v>
      </c>
      <c r="Z14" s="228">
        <f t="shared" si="3"/>
        <v>100</v>
      </c>
      <c r="AA14" s="243" t="s">
        <v>338</v>
      </c>
      <c r="AB14" s="23"/>
    </row>
    <row r="15" spans="1:28" ht="20.100000000000001" customHeight="1">
      <c r="A15" s="52"/>
      <c r="B15" s="494"/>
      <c r="C15" s="494"/>
      <c r="D15" s="494"/>
      <c r="E15" s="494"/>
      <c r="F15" s="494"/>
      <c r="G15" s="494"/>
      <c r="H15" s="494"/>
      <c r="I15" s="494">
        <f>SUM(C15:F15)</f>
        <v>0</v>
      </c>
      <c r="J15" s="494">
        <f t="shared" si="0"/>
        <v>0</v>
      </c>
      <c r="K15" s="494">
        <f t="shared" si="4"/>
        <v>0</v>
      </c>
      <c r="L15" s="494">
        <f t="shared" si="1"/>
        <v>100</v>
      </c>
      <c r="M15" s="568" t="s">
        <v>338</v>
      </c>
      <c r="O15" s="52"/>
      <c r="P15" s="228"/>
      <c r="Q15" s="228"/>
      <c r="R15" s="228"/>
      <c r="S15" s="228"/>
      <c r="T15" s="228"/>
      <c r="U15" s="228"/>
      <c r="V15" s="228"/>
      <c r="W15" s="228">
        <f>SUM(Q15:T15)</f>
        <v>0</v>
      </c>
      <c r="X15" s="228">
        <f t="shared" si="2"/>
        <v>0</v>
      </c>
      <c r="Y15" s="228">
        <f t="shared" si="5"/>
        <v>0</v>
      </c>
      <c r="Z15" s="228">
        <f t="shared" si="3"/>
        <v>100</v>
      </c>
      <c r="AA15" s="243" t="s">
        <v>338</v>
      </c>
    </row>
    <row r="16" spans="1:28" ht="20.100000000000001" customHeight="1">
      <c r="A16" s="52"/>
      <c r="B16" s="494"/>
      <c r="C16" s="232"/>
      <c r="D16" s="232"/>
      <c r="E16" s="232"/>
      <c r="F16" s="232"/>
      <c r="G16" s="26"/>
      <c r="H16" s="26"/>
      <c r="I16" s="232">
        <f>SUM(C16,D16,F16)</f>
        <v>0</v>
      </c>
      <c r="J16" s="494">
        <f t="shared" si="0"/>
        <v>0</v>
      </c>
      <c r="K16" s="494">
        <f t="shared" si="4"/>
        <v>0</v>
      </c>
      <c r="L16" s="494">
        <f t="shared" si="1"/>
        <v>100</v>
      </c>
      <c r="M16" s="30" t="s">
        <v>338</v>
      </c>
      <c r="O16" s="52"/>
      <c r="P16" s="228"/>
      <c r="Q16" s="232"/>
      <c r="R16" s="232"/>
      <c r="S16" s="232"/>
      <c r="T16" s="232"/>
      <c r="U16" s="26"/>
      <c r="V16" s="26"/>
      <c r="W16" s="232">
        <f>SUM(Q16,R16,T16)</f>
        <v>0</v>
      </c>
      <c r="X16" s="228">
        <f t="shared" si="2"/>
        <v>0</v>
      </c>
      <c r="Y16" s="228">
        <f t="shared" si="5"/>
        <v>0</v>
      </c>
      <c r="Z16" s="228">
        <f t="shared" si="3"/>
        <v>100</v>
      </c>
      <c r="AA16" s="30" t="s">
        <v>338</v>
      </c>
    </row>
    <row r="19" spans="13:27">
      <c r="M19" s="7"/>
      <c r="AA19" s="7"/>
    </row>
    <row r="20" spans="13:27">
      <c r="M20" s="7"/>
      <c r="AA20" s="7"/>
    </row>
    <row r="29" spans="13:27">
      <c r="M29" s="7"/>
      <c r="AA29" s="7"/>
    </row>
  </sheetData>
  <mergeCells count="10">
    <mergeCell ref="E8:F8"/>
    <mergeCell ref="S8:T8"/>
    <mergeCell ref="A1:M1"/>
    <mergeCell ref="O1:AA1"/>
    <mergeCell ref="C5:H5"/>
    <mergeCell ref="Q5:V5"/>
    <mergeCell ref="C6:H6"/>
    <mergeCell ref="Q6:V6"/>
    <mergeCell ref="P3:R3"/>
    <mergeCell ref="B3:D3"/>
  </mergeCells>
  <phoneticPr fontId="9"/>
  <pageMargins left="0.7" right="0.7" top="0.75" bottom="0.75" header="0.3" footer="0.3"/>
  <pageSetup paperSize="9" orientation="portrait" r:id="rId1"/>
  <ignoredErrors>
    <ignoredError sqref="W9:X9" formulaRange="1"/>
  </ignoredErrors>
</worksheet>
</file>

<file path=xl/worksheets/sheet65.xml><?xml version="1.0" encoding="utf-8"?>
<worksheet xmlns="http://schemas.openxmlformats.org/spreadsheetml/2006/main" xmlns:r="http://schemas.openxmlformats.org/officeDocument/2006/relationships">
  <dimension ref="A1:AB29"/>
  <sheetViews>
    <sheetView topLeftCell="I1" workbookViewId="0">
      <selection activeCell="O16" sqref="O16:AA16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19" width="4.5" customWidth="1"/>
    <col min="20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750</v>
      </c>
      <c r="B3" s="689"/>
      <c r="C3" s="689"/>
      <c r="D3" s="689"/>
      <c r="J3" s="20" t="s">
        <v>591</v>
      </c>
      <c r="K3" s="20" t="s">
        <v>592</v>
      </c>
      <c r="O3" s="380" t="s">
        <v>750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A4" s="23"/>
      <c r="B4" s="569"/>
      <c r="J4" s="82">
        <v>750</v>
      </c>
      <c r="K4" s="82">
        <v>730</v>
      </c>
      <c r="O4" s="23"/>
      <c r="P4" s="390"/>
      <c r="X4" s="82">
        <v>750</v>
      </c>
      <c r="Y4" s="82">
        <v>730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730</v>
      </c>
      <c r="D6" s="638"/>
      <c r="E6" s="638"/>
      <c r="F6" s="638"/>
      <c r="G6" s="638"/>
      <c r="H6" s="639"/>
      <c r="I6" s="172">
        <v>1.84</v>
      </c>
      <c r="J6" s="172">
        <v>1.56</v>
      </c>
      <c r="K6" s="250">
        <f>(FIXED(1/J6,3))*100</f>
        <v>64.099999999999994</v>
      </c>
      <c r="L6" s="494">
        <v>50</v>
      </c>
      <c r="P6" s="391"/>
      <c r="Q6" s="637">
        <v>730</v>
      </c>
      <c r="R6" s="638"/>
      <c r="S6" s="638"/>
      <c r="T6" s="638"/>
      <c r="U6" s="638"/>
      <c r="V6" s="639"/>
      <c r="W6" s="172">
        <v>1.84</v>
      </c>
      <c r="X6" s="172">
        <v>1.56</v>
      </c>
      <c r="Y6" s="250">
        <f>(FIXED(1/X6,3))*100</f>
        <v>64.099999999999994</v>
      </c>
      <c r="Z6" s="228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255"/>
      <c r="B9" s="258"/>
      <c r="C9" s="259"/>
      <c r="D9" s="259"/>
      <c r="E9" s="259"/>
      <c r="F9" s="259"/>
      <c r="G9" s="259"/>
      <c r="H9" s="259"/>
      <c r="I9" s="494">
        <f>SUM(C9:F9)</f>
        <v>0</v>
      </c>
      <c r="J9" s="494">
        <f t="shared" ref="J9:J16" si="0">SUM(C9:H9)</f>
        <v>0</v>
      </c>
      <c r="K9" s="494">
        <f>SUM(J9*1.4+B9)</f>
        <v>0</v>
      </c>
      <c r="L9" s="494">
        <f t="shared" ref="L9:L16" si="1">NORMSDIST((C$6-K9)/L$6)*100</f>
        <v>100</v>
      </c>
      <c r="M9" s="568" t="s">
        <v>345</v>
      </c>
      <c r="O9" s="255"/>
      <c r="P9" s="258"/>
      <c r="Q9" s="259"/>
      <c r="R9" s="259"/>
      <c r="S9" s="259"/>
      <c r="T9" s="259"/>
      <c r="U9" s="259"/>
      <c r="V9" s="259"/>
      <c r="W9" s="228">
        <f>SUM(Q9:T9)</f>
        <v>0</v>
      </c>
      <c r="X9" s="228">
        <f t="shared" ref="X9:X16" si="2">SUM(Q9:V9)</f>
        <v>0</v>
      </c>
      <c r="Y9" s="228">
        <f>SUM(X9*1.4+P9)</f>
        <v>0</v>
      </c>
      <c r="Z9" s="228">
        <f t="shared" ref="Z9:Z16" si="3">NORMSDIST((Q$6-Y9)/Z$6)*100</f>
        <v>100</v>
      </c>
      <c r="AA9" s="243" t="s">
        <v>345</v>
      </c>
    </row>
    <row r="10" spans="1:28" ht="20.100000000000001" customHeight="1">
      <c r="A10" s="2"/>
      <c r="B10" s="1"/>
      <c r="C10" s="103"/>
      <c r="D10" s="103"/>
      <c r="E10" s="103"/>
      <c r="F10" s="103"/>
      <c r="G10" s="103"/>
      <c r="H10" s="103"/>
      <c r="I10" s="494">
        <f>SUM(C10:F10)</f>
        <v>0</v>
      </c>
      <c r="J10" s="494">
        <f t="shared" si="0"/>
        <v>0</v>
      </c>
      <c r="K10" s="494">
        <f t="shared" ref="K10:K16" si="4">SUM(J10*1.4+B10)</f>
        <v>0</v>
      </c>
      <c r="L10" s="494">
        <f t="shared" si="1"/>
        <v>100</v>
      </c>
      <c r="M10" s="2"/>
      <c r="O10" s="2"/>
      <c r="P10" s="1"/>
      <c r="Q10" s="103"/>
      <c r="R10" s="103"/>
      <c r="S10" s="103"/>
      <c r="T10" s="103"/>
      <c r="U10" s="103"/>
      <c r="V10" s="103"/>
      <c r="W10" s="228">
        <f>SUM(Q10:T10)</f>
        <v>0</v>
      </c>
      <c r="X10" s="228">
        <f t="shared" si="2"/>
        <v>0</v>
      </c>
      <c r="Y10" s="228">
        <f t="shared" ref="Y10:Y16" si="5">SUM(X10*1.4+P10)</f>
        <v>0</v>
      </c>
      <c r="Z10" s="228">
        <f t="shared" si="3"/>
        <v>100</v>
      </c>
      <c r="AA10" s="2"/>
    </row>
    <row r="11" spans="1:28" ht="20.100000000000001" customHeight="1">
      <c r="A11" s="2"/>
      <c r="B11" s="1"/>
      <c r="C11" s="103"/>
      <c r="D11" s="103"/>
      <c r="E11" s="103"/>
      <c r="F11" s="103"/>
      <c r="G11" s="103"/>
      <c r="H11" s="103"/>
      <c r="I11" s="494">
        <f>SUM(C11:F11)</f>
        <v>0</v>
      </c>
      <c r="J11" s="494">
        <f t="shared" si="0"/>
        <v>0</v>
      </c>
      <c r="K11" s="494">
        <f t="shared" si="4"/>
        <v>0</v>
      </c>
      <c r="L11" s="494">
        <f t="shared" si="1"/>
        <v>100</v>
      </c>
      <c r="M11" s="2"/>
      <c r="O11" s="2"/>
      <c r="P11" s="1"/>
      <c r="Q11" s="103"/>
      <c r="R11" s="103"/>
      <c r="S11" s="103"/>
      <c r="T11" s="103"/>
      <c r="U11" s="103"/>
      <c r="V11" s="103"/>
      <c r="W11" s="228">
        <f>SUM(Q11:T11)</f>
        <v>0</v>
      </c>
      <c r="X11" s="228">
        <f t="shared" si="2"/>
        <v>0</v>
      </c>
      <c r="Y11" s="228">
        <f t="shared" si="5"/>
        <v>0</v>
      </c>
      <c r="Z11" s="228">
        <f t="shared" si="3"/>
        <v>100</v>
      </c>
      <c r="AA11" s="2"/>
    </row>
    <row r="12" spans="1:28" ht="20.100000000000001" customHeight="1">
      <c r="A12" s="2"/>
      <c r="B12" s="1"/>
      <c r="C12" s="103"/>
      <c r="D12" s="103"/>
      <c r="E12" s="103"/>
      <c r="F12" s="103"/>
      <c r="G12" s="103"/>
      <c r="H12" s="103"/>
      <c r="I12" s="494">
        <f>SUM(C12:F12)</f>
        <v>0</v>
      </c>
      <c r="J12" s="494">
        <f t="shared" si="0"/>
        <v>0</v>
      </c>
      <c r="K12" s="494">
        <f t="shared" si="4"/>
        <v>0</v>
      </c>
      <c r="L12" s="494">
        <f t="shared" si="1"/>
        <v>100</v>
      </c>
      <c r="M12" s="2"/>
      <c r="O12" s="2"/>
      <c r="P12" s="1"/>
      <c r="Q12" s="103"/>
      <c r="R12" s="103"/>
      <c r="S12" s="103"/>
      <c r="T12" s="103"/>
      <c r="U12" s="103"/>
      <c r="V12" s="103"/>
      <c r="W12" s="228">
        <f>SUM(Q12:T12)</f>
        <v>0</v>
      </c>
      <c r="X12" s="228">
        <f t="shared" si="2"/>
        <v>0</v>
      </c>
      <c r="Y12" s="228">
        <f t="shared" si="5"/>
        <v>0</v>
      </c>
      <c r="Z12" s="228">
        <f t="shared" si="3"/>
        <v>100</v>
      </c>
      <c r="AA12" s="2"/>
    </row>
    <row r="13" spans="1:28" ht="20.100000000000001" customHeight="1">
      <c r="A13" s="568"/>
      <c r="B13" s="494"/>
      <c r="C13" s="494"/>
      <c r="D13" s="494"/>
      <c r="E13" s="494"/>
      <c r="F13" s="494"/>
      <c r="G13" s="494"/>
      <c r="H13" s="494"/>
      <c r="I13" s="494">
        <f>SUM(C13:F13)</f>
        <v>0</v>
      </c>
      <c r="J13" s="494">
        <f t="shared" si="0"/>
        <v>0</v>
      </c>
      <c r="K13" s="494">
        <f t="shared" si="4"/>
        <v>0</v>
      </c>
      <c r="L13" s="494">
        <f t="shared" si="1"/>
        <v>100</v>
      </c>
      <c r="M13" s="30" t="s">
        <v>338</v>
      </c>
      <c r="O13" s="243"/>
      <c r="P13" s="228"/>
      <c r="Q13" s="228"/>
      <c r="R13" s="228"/>
      <c r="S13" s="228"/>
      <c r="T13" s="228"/>
      <c r="U13" s="228"/>
      <c r="V13" s="228"/>
      <c r="W13" s="228">
        <f>SUM(Q13:T13)</f>
        <v>0</v>
      </c>
      <c r="X13" s="228">
        <f t="shared" si="2"/>
        <v>0</v>
      </c>
      <c r="Y13" s="228">
        <f t="shared" si="5"/>
        <v>0</v>
      </c>
      <c r="Z13" s="228">
        <f t="shared" si="3"/>
        <v>100</v>
      </c>
      <c r="AA13" s="30" t="s">
        <v>338</v>
      </c>
    </row>
    <row r="14" spans="1:28" ht="20.100000000000001" customHeight="1">
      <c r="A14" s="52"/>
      <c r="B14" s="494"/>
      <c r="C14" s="494"/>
      <c r="D14" s="494"/>
      <c r="E14" s="494"/>
      <c r="F14" s="494"/>
      <c r="G14" s="494"/>
      <c r="H14" s="494"/>
      <c r="I14" s="494">
        <f>SUM(C14:H14)</f>
        <v>0</v>
      </c>
      <c r="J14" s="494">
        <f t="shared" si="0"/>
        <v>0</v>
      </c>
      <c r="K14" s="494">
        <f t="shared" si="4"/>
        <v>0</v>
      </c>
      <c r="L14" s="494">
        <f t="shared" si="1"/>
        <v>100</v>
      </c>
      <c r="M14" s="568" t="s">
        <v>338</v>
      </c>
      <c r="N14" s="19"/>
      <c r="O14" s="52"/>
      <c r="P14" s="228"/>
      <c r="Q14" s="228"/>
      <c r="R14" s="228"/>
      <c r="S14" s="228"/>
      <c r="T14" s="228"/>
      <c r="U14" s="228"/>
      <c r="V14" s="228"/>
      <c r="W14" s="228">
        <f>SUM(Q14:V14)</f>
        <v>0</v>
      </c>
      <c r="X14" s="228">
        <f t="shared" si="2"/>
        <v>0</v>
      </c>
      <c r="Y14" s="228">
        <f t="shared" si="5"/>
        <v>0</v>
      </c>
      <c r="Z14" s="228">
        <f t="shared" si="3"/>
        <v>100</v>
      </c>
      <c r="AA14" s="243" t="s">
        <v>338</v>
      </c>
      <c r="AB14" s="23"/>
    </row>
    <row r="15" spans="1:28" ht="20.100000000000001" customHeight="1">
      <c r="A15" s="52"/>
      <c r="B15" s="494"/>
      <c r="C15" s="494"/>
      <c r="D15" s="494"/>
      <c r="E15" s="494"/>
      <c r="F15" s="494"/>
      <c r="G15" s="494"/>
      <c r="H15" s="494"/>
      <c r="I15" s="494">
        <f>SUM(C15:F15)</f>
        <v>0</v>
      </c>
      <c r="J15" s="494">
        <f t="shared" si="0"/>
        <v>0</v>
      </c>
      <c r="K15" s="494">
        <f t="shared" si="4"/>
        <v>0</v>
      </c>
      <c r="L15" s="494">
        <f t="shared" si="1"/>
        <v>100</v>
      </c>
      <c r="M15" s="568" t="s">
        <v>338</v>
      </c>
      <c r="O15" s="52"/>
      <c r="P15" s="228"/>
      <c r="Q15" s="228"/>
      <c r="R15" s="228"/>
      <c r="S15" s="228"/>
      <c r="T15" s="228"/>
      <c r="U15" s="228"/>
      <c r="V15" s="228"/>
      <c r="W15" s="228">
        <f>SUM(Q15:T15)</f>
        <v>0</v>
      </c>
      <c r="X15" s="228">
        <f t="shared" si="2"/>
        <v>0</v>
      </c>
      <c r="Y15" s="228">
        <f t="shared" si="5"/>
        <v>0</v>
      </c>
      <c r="Z15" s="228">
        <f t="shared" si="3"/>
        <v>100</v>
      </c>
      <c r="AA15" s="243" t="s">
        <v>338</v>
      </c>
    </row>
    <row r="16" spans="1:28" ht="20.100000000000001" customHeight="1">
      <c r="A16" s="108" t="s">
        <v>450</v>
      </c>
      <c r="B16" s="65">
        <v>253</v>
      </c>
      <c r="C16" s="65">
        <v>94</v>
      </c>
      <c r="D16" s="93">
        <v>65</v>
      </c>
      <c r="E16" s="90" t="s">
        <v>337</v>
      </c>
      <c r="F16" s="93">
        <v>96</v>
      </c>
      <c r="G16" s="93">
        <v>60</v>
      </c>
      <c r="H16" s="93">
        <v>60</v>
      </c>
      <c r="I16" s="91">
        <f>SUM(C16,D16,F16)</f>
        <v>255</v>
      </c>
      <c r="J16" s="90">
        <f t="shared" si="0"/>
        <v>375</v>
      </c>
      <c r="K16" s="90">
        <f t="shared" si="4"/>
        <v>778</v>
      </c>
      <c r="L16" s="90">
        <f t="shared" si="1"/>
        <v>16.852760746683778</v>
      </c>
      <c r="M16" s="66" t="s">
        <v>338</v>
      </c>
      <c r="O16" s="495"/>
      <c r="P16" s="497"/>
      <c r="Q16" s="497"/>
      <c r="R16" s="496"/>
      <c r="S16" s="494"/>
      <c r="T16" s="496"/>
      <c r="U16" s="496"/>
      <c r="V16" s="496"/>
      <c r="W16" s="232">
        <f>SUM(Q16,R16,T16)</f>
        <v>0</v>
      </c>
      <c r="X16" s="494">
        <f t="shared" si="2"/>
        <v>0</v>
      </c>
      <c r="Y16" s="494">
        <f t="shared" si="5"/>
        <v>0</v>
      </c>
      <c r="Z16" s="494">
        <f t="shared" si="3"/>
        <v>100</v>
      </c>
      <c r="AA16" s="30" t="s">
        <v>338</v>
      </c>
    </row>
    <row r="19" spans="13:27">
      <c r="M19" s="7"/>
      <c r="AA19" s="7"/>
    </row>
    <row r="20" spans="13:27">
      <c r="M20" s="7"/>
      <c r="AA20" s="7"/>
    </row>
    <row r="29" spans="13:27">
      <c r="M29" s="7"/>
      <c r="AA29" s="7"/>
    </row>
  </sheetData>
  <mergeCells count="10">
    <mergeCell ref="C6:H6"/>
    <mergeCell ref="Q6:V6"/>
    <mergeCell ref="E8:F8"/>
    <mergeCell ref="S8:T8"/>
    <mergeCell ref="A1:M1"/>
    <mergeCell ref="O1:AA1"/>
    <mergeCell ref="B3:D3"/>
    <mergeCell ref="P3:R3"/>
    <mergeCell ref="C5:H5"/>
    <mergeCell ref="Q5:V5"/>
  </mergeCells>
  <phoneticPr fontId="9"/>
  <pageMargins left="0.7" right="0.7" top="0.75" bottom="0.75" header="0.3" footer="0.3"/>
  <ignoredErrors>
    <ignoredError sqref="W9:X9" formulaRange="1"/>
  </ignoredErrors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48"/>
  <dimension ref="A1:AB26"/>
  <sheetViews>
    <sheetView topLeftCell="I1" workbookViewId="0">
      <selection activeCell="O13" sqref="O13:Z1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19" width="4.5" customWidth="1"/>
    <col min="20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751</v>
      </c>
      <c r="B3" s="689"/>
      <c r="C3" s="689"/>
      <c r="D3" s="689"/>
      <c r="J3" s="20" t="s">
        <v>591</v>
      </c>
      <c r="K3" s="20" t="s">
        <v>592</v>
      </c>
      <c r="O3" s="380" t="s">
        <v>751</v>
      </c>
      <c r="P3" s="689"/>
      <c r="Q3" s="689"/>
      <c r="R3" s="689"/>
      <c r="X3" s="20" t="s">
        <v>591</v>
      </c>
      <c r="Y3" s="20" t="s">
        <v>592</v>
      </c>
    </row>
    <row r="4" spans="1:28" ht="18.75" customHeight="1">
      <c r="B4" s="570"/>
      <c r="J4" s="85">
        <v>525</v>
      </c>
      <c r="K4" s="85">
        <v>530</v>
      </c>
      <c r="P4" s="391"/>
      <c r="X4" s="85">
        <v>525</v>
      </c>
      <c r="Y4" s="85">
        <v>530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544</v>
      </c>
      <c r="D6" s="638"/>
      <c r="E6" s="638"/>
      <c r="F6" s="638"/>
      <c r="G6" s="638"/>
      <c r="H6" s="639"/>
      <c r="I6" s="18">
        <v>1.51</v>
      </c>
      <c r="J6" s="18">
        <v>1.46</v>
      </c>
      <c r="K6" s="16">
        <f>(FIXED(1/J6,3))*100</f>
        <v>68.5</v>
      </c>
      <c r="L6" s="103">
        <v>60</v>
      </c>
      <c r="P6" s="391"/>
      <c r="Q6" s="637">
        <v>544</v>
      </c>
      <c r="R6" s="638"/>
      <c r="S6" s="638"/>
      <c r="T6" s="638"/>
      <c r="U6" s="638"/>
      <c r="V6" s="639"/>
      <c r="W6" s="18">
        <v>1.51</v>
      </c>
      <c r="X6" s="18">
        <v>1.46</v>
      </c>
      <c r="Y6" s="16">
        <f>(FIXED(1/X6,3))*100</f>
        <v>68.5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95"/>
      <c r="B9" s="497"/>
      <c r="C9" s="496"/>
      <c r="D9" s="496"/>
      <c r="E9" s="496"/>
      <c r="F9" s="496"/>
      <c r="G9" s="496"/>
      <c r="H9" s="496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 t="s">
        <v>345</v>
      </c>
      <c r="N9" s="19"/>
      <c r="O9" s="495"/>
      <c r="P9" s="497"/>
      <c r="Q9" s="496"/>
      <c r="R9" s="496"/>
      <c r="S9" s="496"/>
      <c r="T9" s="496"/>
      <c r="U9" s="496"/>
      <c r="V9" s="496"/>
      <c r="W9" s="494">
        <f>SUM(Q9:T9)</f>
        <v>0</v>
      </c>
      <c r="X9" s="494">
        <f>SUM(Q9:V9)</f>
        <v>0</v>
      </c>
      <c r="Y9" s="494">
        <f>SUM(X9*1.4+P9)</f>
        <v>0</v>
      </c>
      <c r="Z9" s="494">
        <f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52"/>
      <c r="B10" s="494"/>
      <c r="C10" s="494"/>
      <c r="D10" s="494"/>
      <c r="E10" s="494"/>
      <c r="F10" s="494"/>
      <c r="G10" s="494"/>
      <c r="H10" s="494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 t="s">
        <v>338</v>
      </c>
      <c r="N10" s="19"/>
      <c r="O10" s="52"/>
      <c r="P10" s="228"/>
      <c r="Q10" s="228"/>
      <c r="R10" s="228"/>
      <c r="S10" s="228"/>
      <c r="T10" s="228"/>
      <c r="U10" s="228"/>
      <c r="V10" s="228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8" ht="20.100000000000001" customHeight="1">
      <c r="A11" s="568"/>
      <c r="B11" s="568"/>
      <c r="C11" s="494"/>
      <c r="D11" s="494"/>
      <c r="E11" s="494"/>
      <c r="F11" s="494"/>
      <c r="G11" s="494"/>
      <c r="H11" s="494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/>
      <c r="N11" s="19"/>
      <c r="O11" s="243"/>
      <c r="P11" s="243"/>
      <c r="Q11" s="228"/>
      <c r="R11" s="228"/>
      <c r="S11" s="228"/>
      <c r="T11" s="228"/>
      <c r="U11" s="228"/>
      <c r="V11" s="228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8" ht="20.100000000000001" customHeight="1">
      <c r="A12" s="34" t="s">
        <v>134</v>
      </c>
      <c r="B12" s="46">
        <v>180</v>
      </c>
      <c r="C12" s="15">
        <v>55</v>
      </c>
      <c r="D12" s="15">
        <v>53</v>
      </c>
      <c r="E12" s="15">
        <v>16</v>
      </c>
      <c r="F12" s="15">
        <v>12</v>
      </c>
      <c r="G12" s="15">
        <v>36</v>
      </c>
      <c r="H12" s="15">
        <v>32</v>
      </c>
      <c r="I12" s="95">
        <f>SUM(C12:F12)</f>
        <v>136</v>
      </c>
      <c r="J12" s="95">
        <f>SUM(C12:H12)</f>
        <v>204</v>
      </c>
      <c r="K12" s="95">
        <f>SUM(J12*1.4+B12)</f>
        <v>465.59999999999997</v>
      </c>
      <c r="L12" s="95">
        <f>NORMSDIST((C$6-K12)/L$6)*100</f>
        <v>90.43370279096591</v>
      </c>
      <c r="M12" s="94" t="s">
        <v>345</v>
      </c>
      <c r="N12" s="19"/>
      <c r="O12" s="243"/>
      <c r="P12" s="243"/>
      <c r="Q12" s="228"/>
      <c r="R12" s="228"/>
      <c r="S12" s="228"/>
      <c r="T12" s="228"/>
      <c r="U12" s="228"/>
      <c r="V12" s="228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43"/>
    </row>
    <row r="13" spans="1:28" ht="20.100000000000001" customHeight="1">
      <c r="A13" s="108" t="s">
        <v>540</v>
      </c>
      <c r="B13" s="65">
        <v>189</v>
      </c>
      <c r="C13" s="65">
        <v>69</v>
      </c>
      <c r="D13" s="93">
        <v>62</v>
      </c>
      <c r="E13" s="90" t="s">
        <v>337</v>
      </c>
      <c r="F13" s="93">
        <v>61</v>
      </c>
      <c r="G13" s="90">
        <v>45</v>
      </c>
      <c r="H13" s="90">
        <v>40</v>
      </c>
      <c r="I13" s="91">
        <f>SUM(C13,D13,F13)</f>
        <v>192</v>
      </c>
      <c r="J13" s="91">
        <f>SUM(C13,D13,F13,G13,H13)</f>
        <v>277</v>
      </c>
      <c r="K13" s="90">
        <f>SUM(J13*1.4+B13)</f>
        <v>576.79999999999995</v>
      </c>
      <c r="L13" s="90">
        <f>NORMSDIST((C$6-K13)/L$6)*100</f>
        <v>29.230387937656644</v>
      </c>
      <c r="M13" s="66" t="s">
        <v>338</v>
      </c>
      <c r="N13" s="19"/>
      <c r="O13" s="495"/>
      <c r="P13" s="497"/>
      <c r="Q13" s="497"/>
      <c r="R13" s="496"/>
      <c r="S13" s="494"/>
      <c r="T13" s="496"/>
      <c r="U13" s="494"/>
      <c r="V13" s="494"/>
      <c r="W13" s="232">
        <f>SUM(Q13,R13,T13)</f>
        <v>0</v>
      </c>
      <c r="X13" s="232">
        <f>SUM(Q13,R13,T13,U13,V13)</f>
        <v>0</v>
      </c>
      <c r="Y13" s="494">
        <f>SUM(X13*1.4+P13)</f>
        <v>0</v>
      </c>
      <c r="Z13" s="494">
        <f>NORMSDIST((Q$6-Y13)/Z$6)*100</f>
        <v>100</v>
      </c>
      <c r="AA13" s="30" t="s">
        <v>338</v>
      </c>
      <c r="AB13" s="23"/>
    </row>
    <row r="15" spans="1:28" ht="15.75" customHeight="1"/>
    <row r="16" spans="1:28">
      <c r="M16" s="7"/>
      <c r="AA16" s="7"/>
    </row>
    <row r="17" spans="13:27">
      <c r="M17" s="7"/>
      <c r="AA17" s="7"/>
    </row>
    <row r="26" spans="13:27">
      <c r="M26" s="7"/>
      <c r="AA26" s="7"/>
    </row>
  </sheetData>
  <mergeCells count="10">
    <mergeCell ref="E8:F8"/>
    <mergeCell ref="S8:T8"/>
    <mergeCell ref="A1:M1"/>
    <mergeCell ref="O1:AA1"/>
    <mergeCell ref="C5:H5"/>
    <mergeCell ref="Q5:V5"/>
    <mergeCell ref="C6:H6"/>
    <mergeCell ref="Q6:V6"/>
    <mergeCell ref="P3:R3"/>
    <mergeCell ref="B3:D3"/>
  </mergeCells>
  <phoneticPr fontId="9"/>
  <pageMargins left="0.7" right="0.7" top="0.75" bottom="0.75" header="0.3" footer="0.3"/>
  <ignoredErrors>
    <ignoredError sqref="W9:X9 W10:X10" formulaRange="1"/>
  </ignoredErrors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42"/>
  <dimension ref="A1:AB16"/>
  <sheetViews>
    <sheetView workbookViewId="0">
      <selection activeCell="I23" sqref="I2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5" width="4.5" customWidth="1"/>
    <col min="6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92" t="s">
        <v>752</v>
      </c>
      <c r="B3" s="692"/>
      <c r="C3" s="11" t="s">
        <v>595</v>
      </c>
      <c r="D3" s="624"/>
      <c r="E3" s="624"/>
      <c r="F3" s="624"/>
      <c r="G3" s="624"/>
      <c r="H3" s="624"/>
      <c r="J3" s="20" t="s">
        <v>591</v>
      </c>
      <c r="K3" s="20" t="s">
        <v>592</v>
      </c>
      <c r="O3" s="692" t="s">
        <v>752</v>
      </c>
      <c r="P3" s="692"/>
      <c r="Q3" s="11" t="s">
        <v>595</v>
      </c>
      <c r="R3" s="624"/>
      <c r="S3" s="624"/>
      <c r="T3" s="624"/>
      <c r="U3" s="624"/>
      <c r="V3" s="624"/>
      <c r="X3" s="20" t="s">
        <v>591</v>
      </c>
      <c r="Y3" s="20" t="s">
        <v>592</v>
      </c>
    </row>
    <row r="4" spans="1:28" ht="18.75" customHeight="1">
      <c r="B4" s="570"/>
      <c r="J4" s="82">
        <v>495</v>
      </c>
      <c r="K4" s="82">
        <v>520</v>
      </c>
      <c r="P4" s="391"/>
      <c r="X4" s="82">
        <v>495</v>
      </c>
      <c r="Y4" s="82">
        <v>520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43">
        <v>512</v>
      </c>
      <c r="D6" s="644"/>
      <c r="E6" s="644"/>
      <c r="F6" s="644"/>
      <c r="G6" s="644"/>
      <c r="H6" s="645"/>
      <c r="I6" s="18">
        <v>1.1599999999999999</v>
      </c>
      <c r="J6" s="18">
        <v>1.1399999999999999</v>
      </c>
      <c r="K6" s="16">
        <f>(FIXED(1/J6,3))*100</f>
        <v>87.7</v>
      </c>
      <c r="L6" s="103">
        <v>60</v>
      </c>
      <c r="P6" s="391"/>
      <c r="Q6" s="643">
        <v>512</v>
      </c>
      <c r="R6" s="644"/>
      <c r="S6" s="644"/>
      <c r="T6" s="644"/>
      <c r="U6" s="644"/>
      <c r="V6" s="645"/>
      <c r="W6" s="18">
        <v>1.1599999999999999</v>
      </c>
      <c r="X6" s="18">
        <v>1.1399999999999999</v>
      </c>
      <c r="Y6" s="16">
        <f>(FIXED(1/X6,3))*100</f>
        <v>87.7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602" t="s">
        <v>1096</v>
      </c>
      <c r="B9" s="430">
        <v>207</v>
      </c>
      <c r="C9" s="430">
        <v>54</v>
      </c>
      <c r="D9" s="430">
        <v>50</v>
      </c>
      <c r="E9" s="430">
        <v>16</v>
      </c>
      <c r="F9" s="430">
        <v>32</v>
      </c>
      <c r="G9" s="431">
        <v>35</v>
      </c>
      <c r="H9" s="431">
        <v>28</v>
      </c>
      <c r="I9" s="431">
        <f t="shared" ref="I9:I10" si="0">SUM(C9:F9)</f>
        <v>152</v>
      </c>
      <c r="J9" s="431">
        <f t="shared" ref="J9" si="1">SUM(C9:H9)</f>
        <v>215</v>
      </c>
      <c r="K9" s="431">
        <f t="shared" ref="K9" si="2">SUM(J9*1.4+B9)</f>
        <v>508</v>
      </c>
      <c r="L9" s="431">
        <f t="shared" ref="L9" si="3">NORMSDIST((C$6-K9)/L$6)*100</f>
        <v>52.657646430036507</v>
      </c>
      <c r="M9" s="602" t="s">
        <v>338</v>
      </c>
      <c r="N9" s="19"/>
      <c r="O9" s="52"/>
      <c r="P9" s="228"/>
      <c r="Q9" s="228"/>
      <c r="R9" s="228"/>
      <c r="S9" s="228"/>
      <c r="T9" s="228"/>
      <c r="U9" s="228">
        <v>42</v>
      </c>
      <c r="V9" s="228">
        <v>62</v>
      </c>
      <c r="W9" s="228">
        <f t="shared" ref="W9:W15" si="4">SUM(Q9:T9)</f>
        <v>0</v>
      </c>
      <c r="X9" s="228">
        <f t="shared" ref="X9:X15" si="5">SUM(Q9:V9)</f>
        <v>104</v>
      </c>
      <c r="Y9" s="228">
        <f t="shared" ref="Y9:Y14" si="6">SUM(X9*1.4+P9)</f>
        <v>145.6</v>
      </c>
      <c r="Z9" s="228">
        <f t="shared" ref="Z9:Z14" si="7">NORMSDIST((Q$6-Y9)/Z$6)*100</f>
        <v>99.999999949133297</v>
      </c>
      <c r="AA9" s="243" t="s">
        <v>338</v>
      </c>
      <c r="AB9" s="272"/>
    </row>
    <row r="10" spans="1:28" ht="20.100000000000001" customHeight="1">
      <c r="A10" s="603" t="s">
        <v>1097</v>
      </c>
      <c r="B10" s="430">
        <v>189</v>
      </c>
      <c r="C10" s="430">
        <v>52</v>
      </c>
      <c r="D10" s="430">
        <v>56</v>
      </c>
      <c r="E10" s="430">
        <v>12</v>
      </c>
      <c r="F10" s="430">
        <v>32</v>
      </c>
      <c r="G10" s="431">
        <v>17</v>
      </c>
      <c r="H10" s="431">
        <v>44</v>
      </c>
      <c r="I10" s="431">
        <f t="shared" si="0"/>
        <v>152</v>
      </c>
      <c r="J10" s="431">
        <f>SUM(C10:H10)</f>
        <v>213</v>
      </c>
      <c r="K10" s="431">
        <f>SUM(J10*1.4+B10)</f>
        <v>487.2</v>
      </c>
      <c r="L10" s="431">
        <f>NORMSDIST((C$6-K10)/L$6)*100</f>
        <v>66.031879444071677</v>
      </c>
      <c r="M10" s="602" t="s">
        <v>338</v>
      </c>
      <c r="N10" s="19"/>
      <c r="O10" s="568"/>
      <c r="P10" s="497"/>
      <c r="Q10" s="496"/>
      <c r="R10" s="496"/>
      <c r="S10" s="496"/>
      <c r="T10" s="496"/>
      <c r="U10" s="496">
        <v>60</v>
      </c>
      <c r="V10" s="496">
        <v>40</v>
      </c>
      <c r="W10" s="494">
        <f t="shared" si="4"/>
        <v>0</v>
      </c>
      <c r="X10" s="494">
        <f t="shared" si="5"/>
        <v>100</v>
      </c>
      <c r="Y10" s="494">
        <f>SUM(X10*1.4+P10)</f>
        <v>140</v>
      </c>
      <c r="Z10" s="494">
        <f>NORMSDIST((Q$6-Y10)/Z$6)*100</f>
        <v>99.999999971768418</v>
      </c>
      <c r="AA10" s="568" t="s">
        <v>338</v>
      </c>
    </row>
    <row r="11" spans="1:28" ht="20.100000000000001" customHeight="1">
      <c r="A11" s="52" t="s">
        <v>1068</v>
      </c>
      <c r="B11" s="494">
        <v>180</v>
      </c>
      <c r="C11" s="494">
        <v>72</v>
      </c>
      <c r="D11" s="494">
        <v>36</v>
      </c>
      <c r="E11" s="494">
        <v>16</v>
      </c>
      <c r="F11" s="494">
        <v>32</v>
      </c>
      <c r="G11" s="494">
        <v>41</v>
      </c>
      <c r="H11" s="494">
        <v>24</v>
      </c>
      <c r="I11" s="494">
        <f t="shared" ref="I11" si="8">SUM(C11:F11)</f>
        <v>156</v>
      </c>
      <c r="J11" s="103">
        <f t="shared" ref="J11" si="9">SUM(C11:H11)</f>
        <v>221</v>
      </c>
      <c r="K11" s="494">
        <f>SUM(J11*1.4+B11)</f>
        <v>489.4</v>
      </c>
      <c r="L11" s="494">
        <f>NORMSDIST((C$6-K11)/L$6)*100</f>
        <v>64.678933124153076</v>
      </c>
      <c r="M11" s="621" t="s">
        <v>338</v>
      </c>
      <c r="N11" s="19"/>
      <c r="O11" s="243"/>
      <c r="P11" s="241"/>
      <c r="Q11" s="241"/>
      <c r="R11" s="241"/>
      <c r="S11" s="241"/>
      <c r="T11" s="241"/>
      <c r="U11" s="241"/>
      <c r="V11" s="241"/>
      <c r="W11" s="228">
        <f t="shared" si="4"/>
        <v>0</v>
      </c>
      <c r="X11" s="228">
        <f t="shared" si="5"/>
        <v>0</v>
      </c>
      <c r="Y11" s="228">
        <f>SUM(X11*1.4+P11)</f>
        <v>0</v>
      </c>
      <c r="Z11" s="228">
        <f>NORMSDIST((Q$6-Y11)/Z$6)*100</f>
        <v>100</v>
      </c>
      <c r="AA11" s="243" t="s">
        <v>345</v>
      </c>
    </row>
    <row r="12" spans="1:28" ht="20.100000000000001" customHeight="1">
      <c r="A12" s="568"/>
      <c r="B12" s="106"/>
      <c r="C12" s="494"/>
      <c r="D12" s="494"/>
      <c r="E12" s="494"/>
      <c r="F12" s="494"/>
      <c r="G12" s="494"/>
      <c r="H12" s="494"/>
      <c r="I12" s="494">
        <f t="shared" ref="I11:I13" si="10">SUM(C12:F12)</f>
        <v>0</v>
      </c>
      <c r="J12" s="494">
        <f t="shared" ref="J11:J13" si="11">SUM(C12:H12)</f>
        <v>0</v>
      </c>
      <c r="K12" s="494">
        <f>SUM(J12*1.4+B12)</f>
        <v>0</v>
      </c>
      <c r="L12" s="494">
        <f>NORMSDIST((C$6-K12)/L$6)*100</f>
        <v>100</v>
      </c>
      <c r="M12" s="568"/>
      <c r="N12" s="19"/>
      <c r="O12" s="243"/>
      <c r="P12" s="106"/>
      <c r="Q12" s="228"/>
      <c r="R12" s="228"/>
      <c r="S12" s="228"/>
      <c r="T12" s="228"/>
      <c r="U12" s="228"/>
      <c r="V12" s="228"/>
      <c r="W12" s="228">
        <f t="shared" si="4"/>
        <v>0</v>
      </c>
      <c r="X12" s="228">
        <f t="shared" si="5"/>
        <v>0</v>
      </c>
      <c r="Y12" s="228">
        <f>SUM(X12*1.4+P12)</f>
        <v>0</v>
      </c>
      <c r="Z12" s="228">
        <f>NORMSDIST((Q$6-Y12)/Z$6)*100</f>
        <v>100</v>
      </c>
      <c r="AA12" s="243"/>
    </row>
    <row r="13" spans="1:28" ht="20.100000000000001" customHeight="1">
      <c r="A13" s="568"/>
      <c r="B13" s="106"/>
      <c r="C13" s="494"/>
      <c r="D13" s="494"/>
      <c r="E13" s="494"/>
      <c r="F13" s="494"/>
      <c r="G13" s="494"/>
      <c r="H13" s="494"/>
      <c r="I13" s="494">
        <f t="shared" si="10"/>
        <v>0</v>
      </c>
      <c r="J13" s="494">
        <f t="shared" si="11"/>
        <v>0</v>
      </c>
      <c r="K13" s="494">
        <f t="shared" ref="K13:K14" si="12">SUM(J13*1.4+B13)</f>
        <v>0</v>
      </c>
      <c r="L13" s="494">
        <f t="shared" ref="L13:L14" si="13">NORMSDIST((C$6-K13)/L$6)*100</f>
        <v>100</v>
      </c>
      <c r="M13" s="568"/>
      <c r="O13" s="243"/>
      <c r="P13" s="106"/>
      <c r="Q13" s="228"/>
      <c r="R13" s="228"/>
      <c r="S13" s="228"/>
      <c r="T13" s="228"/>
      <c r="U13" s="228"/>
      <c r="V13" s="228"/>
      <c r="W13" s="228">
        <f t="shared" si="4"/>
        <v>0</v>
      </c>
      <c r="X13" s="228">
        <f t="shared" si="5"/>
        <v>0</v>
      </c>
      <c r="Y13" s="228">
        <f t="shared" si="6"/>
        <v>0</v>
      </c>
      <c r="Z13" s="228">
        <f t="shared" si="7"/>
        <v>100</v>
      </c>
      <c r="AA13" s="243"/>
    </row>
    <row r="14" spans="1:28" ht="20.100000000000001" customHeight="1">
      <c r="A14" s="67" t="s">
        <v>73</v>
      </c>
      <c r="B14" s="95">
        <v>189</v>
      </c>
      <c r="C14" s="95">
        <v>67</v>
      </c>
      <c r="D14" s="95">
        <v>64</v>
      </c>
      <c r="E14" s="95">
        <v>12</v>
      </c>
      <c r="F14" s="95">
        <v>24</v>
      </c>
      <c r="G14" s="95">
        <v>42</v>
      </c>
      <c r="H14" s="95">
        <v>62</v>
      </c>
      <c r="I14" s="95">
        <f t="shared" ref="I14:I15" si="14">SUM(C14:F14)</f>
        <v>167</v>
      </c>
      <c r="J14" s="95">
        <f t="shared" ref="J14:J15" si="15">SUM(C14:H14)</f>
        <v>271</v>
      </c>
      <c r="K14" s="95">
        <f t="shared" si="12"/>
        <v>568.4</v>
      </c>
      <c r="L14" s="95">
        <f t="shared" si="13"/>
        <v>17.360878033862466</v>
      </c>
      <c r="M14" s="94" t="s">
        <v>338</v>
      </c>
      <c r="O14" s="52"/>
      <c r="P14" s="106"/>
      <c r="Q14" s="228"/>
      <c r="R14" s="228"/>
      <c r="S14" s="228"/>
      <c r="T14" s="228"/>
      <c r="U14" s="228"/>
      <c r="V14" s="228"/>
      <c r="W14" s="228">
        <f t="shared" si="4"/>
        <v>0</v>
      </c>
      <c r="X14" s="228">
        <f t="shared" si="5"/>
        <v>0</v>
      </c>
      <c r="Y14" s="228">
        <f t="shared" si="6"/>
        <v>0</v>
      </c>
      <c r="Z14" s="228">
        <f t="shared" si="7"/>
        <v>100</v>
      </c>
      <c r="AA14" s="243"/>
      <c r="AB14" s="96"/>
    </row>
    <row r="15" spans="1:28" ht="20.100000000000001" customHeight="1">
      <c r="A15" s="94" t="s">
        <v>107</v>
      </c>
      <c r="B15" s="46">
        <v>156</v>
      </c>
      <c r="C15" s="15">
        <v>73</v>
      </c>
      <c r="D15" s="15">
        <v>69</v>
      </c>
      <c r="E15" s="15">
        <v>8</v>
      </c>
      <c r="F15" s="15">
        <v>32</v>
      </c>
      <c r="G15" s="15">
        <v>60</v>
      </c>
      <c r="H15" s="15">
        <v>40</v>
      </c>
      <c r="I15" s="95">
        <f t="shared" si="14"/>
        <v>182</v>
      </c>
      <c r="J15" s="95">
        <f t="shared" si="15"/>
        <v>282</v>
      </c>
      <c r="K15" s="95">
        <f>SUM(J15*1.4+B15)</f>
        <v>550.79999999999995</v>
      </c>
      <c r="L15" s="95">
        <f>NORMSDIST((C$6-K15)/L$6)*100</f>
        <v>25.892385047304856</v>
      </c>
      <c r="M15" s="94" t="s">
        <v>338</v>
      </c>
      <c r="O15" s="52"/>
      <c r="P15" s="228"/>
      <c r="Q15" s="228"/>
      <c r="R15" s="228"/>
      <c r="S15" s="228"/>
      <c r="T15" s="228"/>
      <c r="U15" s="228"/>
      <c r="V15" s="228"/>
      <c r="W15" s="228">
        <f t="shared" si="4"/>
        <v>0</v>
      </c>
      <c r="X15" s="228">
        <f t="shared" si="5"/>
        <v>0</v>
      </c>
      <c r="Y15" s="228">
        <f>SUM(X15*1.4+P15)</f>
        <v>0</v>
      </c>
      <c r="Z15" s="228">
        <f>NORMSDIST((Q$6-Y15)/Z$6)*100</f>
        <v>100</v>
      </c>
      <c r="AA15" s="243" t="s">
        <v>338</v>
      </c>
    </row>
    <row r="16" spans="1:28" ht="20.100000000000001" customHeight="1">
      <c r="A16" s="108" t="s">
        <v>549</v>
      </c>
      <c r="B16" s="65">
        <v>184</v>
      </c>
      <c r="C16" s="65">
        <v>79</v>
      </c>
      <c r="D16" s="93">
        <v>35</v>
      </c>
      <c r="E16" s="90" t="s">
        <v>337</v>
      </c>
      <c r="F16" s="93">
        <v>44</v>
      </c>
      <c r="G16" s="90">
        <v>37</v>
      </c>
      <c r="H16" s="90">
        <v>28</v>
      </c>
      <c r="I16" s="91">
        <f>SUM(C16,D16,F16)</f>
        <v>158</v>
      </c>
      <c r="J16" s="91">
        <f>SUM(C16,D16,F16,G16,H16)</f>
        <v>223</v>
      </c>
      <c r="K16" s="93">
        <f>FIXED(J16*1.4,0)+B16</f>
        <v>496</v>
      </c>
      <c r="L16" s="90">
        <f>NORMSDIST((C$6-K16)/L$6)*100</f>
        <v>60.513708953597487</v>
      </c>
      <c r="M16" s="66" t="s">
        <v>338</v>
      </c>
      <c r="O16" s="495"/>
      <c r="P16" s="497"/>
      <c r="Q16" s="497"/>
      <c r="R16" s="496"/>
      <c r="S16" s="494"/>
      <c r="T16" s="496"/>
      <c r="U16" s="494">
        <v>37</v>
      </c>
      <c r="V16" s="494">
        <v>28</v>
      </c>
      <c r="W16" s="232">
        <f>SUM(Q16,R16,T16)</f>
        <v>0</v>
      </c>
      <c r="X16" s="232">
        <f>SUM(Q16,R16,T16,U16,V16)</f>
        <v>65</v>
      </c>
      <c r="Y16" s="496">
        <f>FIXED(X16*1.4,0)+P16</f>
        <v>91</v>
      </c>
      <c r="Z16" s="494">
        <f>NORMSDIST((Q$6-Y16)/Z$6)*100</f>
        <v>99.999999999886384</v>
      </c>
      <c r="AA16" s="30" t="s">
        <v>338</v>
      </c>
    </row>
  </sheetData>
  <mergeCells count="12">
    <mergeCell ref="A1:M1"/>
    <mergeCell ref="O1:AA1"/>
    <mergeCell ref="D3:H3"/>
    <mergeCell ref="R3:V3"/>
    <mergeCell ref="C5:H5"/>
    <mergeCell ref="Q5:V5"/>
    <mergeCell ref="E8:F8"/>
    <mergeCell ref="S8:T8"/>
    <mergeCell ref="C6:H6"/>
    <mergeCell ref="Q6:V6"/>
    <mergeCell ref="A3:B3"/>
    <mergeCell ref="O3:P3"/>
  </mergeCells>
  <phoneticPr fontId="9"/>
  <pageMargins left="0.7" right="0.7" top="0.75" bottom="0.75" header="0.3" footer="0.3"/>
  <ignoredErrors>
    <ignoredError sqref="W9:X9 W10:X10 I9:J10 I14:J15 I11:J11" formulaRange="1"/>
  </ignoredErrors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31"/>
  <dimension ref="A1:AB15"/>
  <sheetViews>
    <sheetView zoomScaleNormal="100" workbookViewId="0">
      <selection activeCell="G22" sqref="G22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24" t="s">
        <v>754</v>
      </c>
      <c r="B3" s="624"/>
      <c r="C3" s="11" t="s">
        <v>595</v>
      </c>
      <c r="D3" s="693" t="s">
        <v>755</v>
      </c>
      <c r="E3" s="693"/>
      <c r="F3" s="693"/>
      <c r="G3" s="693"/>
      <c r="H3" s="693"/>
      <c r="J3" s="20" t="s">
        <v>591</v>
      </c>
      <c r="K3" s="20" t="s">
        <v>592</v>
      </c>
      <c r="O3" s="624" t="s">
        <v>754</v>
      </c>
      <c r="P3" s="624"/>
      <c r="Q3" s="11" t="s">
        <v>595</v>
      </c>
      <c r="R3" s="693" t="s">
        <v>755</v>
      </c>
      <c r="S3" s="693"/>
      <c r="T3" s="693"/>
      <c r="U3" s="693"/>
      <c r="V3" s="693"/>
      <c r="X3" s="20" t="s">
        <v>591</v>
      </c>
      <c r="Y3" s="20" t="s">
        <v>592</v>
      </c>
    </row>
    <row r="4" spans="1:28" ht="18.75" customHeight="1">
      <c r="B4" s="570"/>
      <c r="J4" s="82">
        <v>775</v>
      </c>
      <c r="K4" s="82">
        <v>750</v>
      </c>
      <c r="P4" s="391"/>
      <c r="X4" s="82">
        <v>775</v>
      </c>
      <c r="Y4" s="82">
        <v>750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759</v>
      </c>
      <c r="D6" s="638"/>
      <c r="E6" s="638"/>
      <c r="F6" s="638"/>
      <c r="G6" s="638"/>
      <c r="H6" s="639"/>
      <c r="I6" s="18">
        <v>1.82</v>
      </c>
      <c r="J6" s="18">
        <v>1.44</v>
      </c>
      <c r="K6" s="16">
        <f>(FIXED(1/J6,3))*100</f>
        <v>69.399999999999991</v>
      </c>
      <c r="L6" s="103">
        <v>50</v>
      </c>
      <c r="P6" s="391"/>
      <c r="Q6" s="637">
        <v>759</v>
      </c>
      <c r="R6" s="638"/>
      <c r="S6" s="638"/>
      <c r="T6" s="638"/>
      <c r="U6" s="638"/>
      <c r="V6" s="639"/>
      <c r="W6" s="18">
        <v>1.82</v>
      </c>
      <c r="X6" s="18">
        <v>1.44</v>
      </c>
      <c r="Y6" s="16">
        <f>(FIXED(1/X6,3))*100</f>
        <v>69.399999999999991</v>
      </c>
      <c r="Z6" s="103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962</v>
      </c>
      <c r="B9" s="422">
        <v>263</v>
      </c>
      <c r="C9" s="420">
        <v>88</v>
      </c>
      <c r="D9" s="420">
        <v>83</v>
      </c>
      <c r="E9" s="420">
        <v>16</v>
      </c>
      <c r="F9" s="420">
        <v>76</v>
      </c>
      <c r="G9" s="420">
        <v>80</v>
      </c>
      <c r="H9" s="420">
        <v>84</v>
      </c>
      <c r="I9" s="416">
        <f t="shared" ref="I9" si="0">SUM(C9:F9)</f>
        <v>263</v>
      </c>
      <c r="J9" s="416">
        <f t="shared" ref="J9:J10" si="1">SUM(C9:H9)</f>
        <v>427</v>
      </c>
      <c r="K9" s="416">
        <f t="shared" ref="K9:K15" si="2">FIXED((C9+D9*1.5+F9+G9+H9*1.5)*700/600,0)+B9</f>
        <v>840</v>
      </c>
      <c r="L9" s="416">
        <f t="shared" ref="L9" si="3">NORMSDIST((C$6-K9)/L$6)*100</f>
        <v>5.2616138454252059</v>
      </c>
      <c r="M9" s="414" t="s">
        <v>338</v>
      </c>
      <c r="N9" s="19"/>
      <c r="O9" s="52"/>
      <c r="P9" s="494"/>
      <c r="Q9" s="494"/>
      <c r="R9" s="494"/>
      <c r="S9" s="494"/>
      <c r="T9" s="494"/>
      <c r="U9" s="494"/>
      <c r="V9" s="494"/>
      <c r="W9" s="494">
        <f>SUM(Q9:T9)</f>
        <v>0</v>
      </c>
      <c r="X9" s="494">
        <f t="shared" ref="X9:X15" si="4">SUM(Q9:V9)</f>
        <v>0</v>
      </c>
      <c r="Y9" s="494">
        <f t="shared" ref="Y9:Y15" si="5">FIXED((Q9+R9*1.5+T9+U9+V9*1.5)*700/600,0)+P9</f>
        <v>0</v>
      </c>
      <c r="Z9" s="494">
        <f t="shared" ref="Z9:Z15" si="6">NORMSDIST((Q$6-Y9)/Z$6)*100</f>
        <v>100</v>
      </c>
      <c r="AA9" s="568" t="s">
        <v>338</v>
      </c>
      <c r="AB9" s="272"/>
    </row>
    <row r="10" spans="1:28" ht="20.100000000000001" customHeight="1">
      <c r="A10" s="52" t="s">
        <v>887</v>
      </c>
      <c r="B10" s="494">
        <v>216</v>
      </c>
      <c r="C10" s="103">
        <v>58</v>
      </c>
      <c r="D10" s="103">
        <v>78</v>
      </c>
      <c r="E10" s="103">
        <v>16</v>
      </c>
      <c r="F10" s="103">
        <v>44</v>
      </c>
      <c r="G10" s="103">
        <v>72</v>
      </c>
      <c r="H10" s="103">
        <v>76</v>
      </c>
      <c r="I10" s="103">
        <f t="shared" ref="I10" si="7">SUM(C10:F10)</f>
        <v>196</v>
      </c>
      <c r="J10" s="103">
        <f t="shared" si="1"/>
        <v>344</v>
      </c>
      <c r="K10" s="494">
        <f t="shared" si="2"/>
        <v>689</v>
      </c>
      <c r="L10" s="494">
        <f>NORMSDIST((C$6-K10)/L$6)*100</f>
        <v>91.924334076622884</v>
      </c>
      <c r="M10" s="568" t="s">
        <v>345</v>
      </c>
      <c r="N10" s="19"/>
      <c r="O10" s="568"/>
      <c r="P10" s="497"/>
      <c r="Q10" s="496"/>
      <c r="R10" s="496"/>
      <c r="S10" s="496"/>
      <c r="T10" s="496"/>
      <c r="U10" s="496"/>
      <c r="V10" s="496"/>
      <c r="W10" s="494">
        <f>SUM(Q10:T10)</f>
        <v>0</v>
      </c>
      <c r="X10" s="494">
        <f t="shared" si="4"/>
        <v>0</v>
      </c>
      <c r="Y10" s="494">
        <f t="shared" si="5"/>
        <v>0</v>
      </c>
      <c r="Z10" s="494">
        <f>NORMSDIST((Q$6-Y10)/Z$6)*100</f>
        <v>100</v>
      </c>
      <c r="AA10" s="568" t="s">
        <v>345</v>
      </c>
      <c r="AB10" s="23" t="s">
        <v>111</v>
      </c>
    </row>
    <row r="11" spans="1:28" ht="20.100000000000001" customHeight="1">
      <c r="A11" s="568"/>
      <c r="B11" s="232"/>
      <c r="C11" s="232"/>
      <c r="D11" s="232"/>
      <c r="E11" s="494"/>
      <c r="F11" s="494"/>
      <c r="G11" s="494"/>
      <c r="H11" s="494"/>
      <c r="I11" s="494">
        <f t="shared" ref="I10:I14" si="8">SUM(C11:F11)</f>
        <v>0</v>
      </c>
      <c r="J11" s="494">
        <f t="shared" ref="J10:J15" si="9">SUM(C11:H11)</f>
        <v>0</v>
      </c>
      <c r="K11" s="494">
        <f t="shared" si="2"/>
        <v>0</v>
      </c>
      <c r="L11" s="494">
        <f>NORMSDIST((C$6-K11)/L$6)*100</f>
        <v>100</v>
      </c>
      <c r="M11" s="568" t="s">
        <v>345</v>
      </c>
      <c r="O11" s="243"/>
      <c r="P11" s="232"/>
      <c r="Q11" s="232"/>
      <c r="R11" s="232"/>
      <c r="S11" s="228"/>
      <c r="T11" s="228"/>
      <c r="U11" s="228"/>
      <c r="V11" s="228"/>
      <c r="W11" s="228">
        <f>SUM(Q11:T11)</f>
        <v>0</v>
      </c>
      <c r="X11" s="228">
        <f t="shared" si="4"/>
        <v>0</v>
      </c>
      <c r="Y11" s="228">
        <f t="shared" si="5"/>
        <v>0</v>
      </c>
      <c r="Z11" s="228">
        <f>NORMSDIST((Q$6-Y11)/Z$6)*100</f>
        <v>100</v>
      </c>
      <c r="AA11" s="243" t="s">
        <v>345</v>
      </c>
      <c r="AB11" s="146"/>
    </row>
    <row r="12" spans="1:28" ht="20.100000000000001" customHeight="1">
      <c r="A12" s="67" t="s">
        <v>53</v>
      </c>
      <c r="B12" s="95">
        <v>230</v>
      </c>
      <c r="C12" s="95">
        <v>77</v>
      </c>
      <c r="D12" s="95">
        <v>78</v>
      </c>
      <c r="E12" s="95">
        <v>16</v>
      </c>
      <c r="F12" s="95">
        <v>56</v>
      </c>
      <c r="G12" s="95">
        <v>74</v>
      </c>
      <c r="H12" s="95">
        <v>92</v>
      </c>
      <c r="I12" s="95">
        <f t="shared" si="8"/>
        <v>227</v>
      </c>
      <c r="J12" s="95">
        <f t="shared" ref="J12:J13" si="10">SUM(C12:H12)</f>
        <v>393</v>
      </c>
      <c r="K12" s="95">
        <f t="shared" ref="K12:K13" si="11">FIXED((C12+D12*1.5+F12+G12+H12*1.5)*700/600,0)+B12</f>
        <v>769</v>
      </c>
      <c r="L12" s="95">
        <f t="shared" ref="L12" si="12">NORMSDIST((C$6-K12)/L$6)*100</f>
        <v>42.074029056089692</v>
      </c>
      <c r="M12" s="94" t="s">
        <v>338</v>
      </c>
      <c r="O12" s="243"/>
      <c r="P12" s="241"/>
      <c r="Q12" s="232"/>
      <c r="R12" s="232"/>
      <c r="S12" s="241"/>
      <c r="T12" s="232"/>
      <c r="U12" s="230"/>
      <c r="V12" s="230"/>
      <c r="W12" s="228">
        <f>Q12+R12+S12+T12</f>
        <v>0</v>
      </c>
      <c r="X12" s="228">
        <f t="shared" si="4"/>
        <v>0</v>
      </c>
      <c r="Y12" s="228">
        <f t="shared" si="5"/>
        <v>0</v>
      </c>
      <c r="Z12" s="228">
        <f>NORMSDIST((Q$6-Y12)/Z$6)*100</f>
        <v>100</v>
      </c>
      <c r="AA12" s="243" t="s">
        <v>338</v>
      </c>
      <c r="AB12" s="146"/>
    </row>
    <row r="13" spans="1:28" ht="20.100000000000001" customHeight="1">
      <c r="A13" s="94" t="s">
        <v>108</v>
      </c>
      <c r="B13" s="46">
        <v>230</v>
      </c>
      <c r="C13" s="15">
        <v>88</v>
      </c>
      <c r="D13" s="15">
        <v>70</v>
      </c>
      <c r="E13" s="15">
        <v>14</v>
      </c>
      <c r="F13" s="15">
        <v>66</v>
      </c>
      <c r="G13" s="15">
        <v>42</v>
      </c>
      <c r="H13" s="15">
        <v>68</v>
      </c>
      <c r="I13" s="95">
        <f t="shared" si="8"/>
        <v>238</v>
      </c>
      <c r="J13" s="95">
        <f t="shared" si="10"/>
        <v>348</v>
      </c>
      <c r="K13" s="95">
        <f t="shared" si="11"/>
        <v>700</v>
      </c>
      <c r="L13" s="95">
        <f>NORMSDIST((C$6-K13)/L$6)*100</f>
        <v>88.099989254479922</v>
      </c>
      <c r="M13" s="94" t="s">
        <v>345</v>
      </c>
      <c r="N13" s="19"/>
      <c r="O13" s="243"/>
      <c r="P13" s="241"/>
      <c r="Q13" s="232"/>
      <c r="R13" s="232"/>
      <c r="S13" s="241"/>
      <c r="T13" s="232"/>
      <c r="U13" s="230"/>
      <c r="V13" s="230"/>
      <c r="W13" s="228">
        <f>Q13+R13+S13+T13</f>
        <v>0</v>
      </c>
      <c r="X13" s="228">
        <f t="shared" si="4"/>
        <v>0</v>
      </c>
      <c r="Y13" s="228">
        <f t="shared" si="5"/>
        <v>0</v>
      </c>
      <c r="Z13" s="228">
        <f t="shared" si="6"/>
        <v>100</v>
      </c>
      <c r="AA13" s="243" t="s">
        <v>338</v>
      </c>
    </row>
    <row r="14" spans="1:28" ht="20.100000000000001" customHeight="1">
      <c r="A14" s="88" t="s">
        <v>429</v>
      </c>
      <c r="B14" s="91">
        <v>235</v>
      </c>
      <c r="C14" s="402">
        <v>64</v>
      </c>
      <c r="D14" s="402">
        <v>75</v>
      </c>
      <c r="E14" s="90" t="s">
        <v>337</v>
      </c>
      <c r="F14" s="402">
        <v>92</v>
      </c>
      <c r="G14" s="402">
        <v>80</v>
      </c>
      <c r="H14" s="402">
        <v>72</v>
      </c>
      <c r="I14" s="90">
        <f t="shared" si="8"/>
        <v>231</v>
      </c>
      <c r="J14" s="90">
        <f t="shared" si="9"/>
        <v>383</v>
      </c>
      <c r="K14" s="90">
        <f t="shared" si="2"/>
        <v>768</v>
      </c>
      <c r="L14" s="90">
        <f>NORMSDIST((C$6-K14)/L$6)*100</f>
        <v>42.857628409909928</v>
      </c>
      <c r="M14" s="66" t="s">
        <v>338</v>
      </c>
      <c r="O14" s="52"/>
      <c r="P14" s="232"/>
      <c r="Q14" s="550"/>
      <c r="R14" s="550"/>
      <c r="S14" s="494"/>
      <c r="T14" s="550"/>
      <c r="U14" s="550"/>
      <c r="V14" s="550"/>
      <c r="W14" s="494">
        <f>SUM(Q14:T14)</f>
        <v>0</v>
      </c>
      <c r="X14" s="494">
        <f t="shared" si="4"/>
        <v>0</v>
      </c>
      <c r="Y14" s="494">
        <f t="shared" si="5"/>
        <v>0</v>
      </c>
      <c r="Z14" s="494">
        <f>NORMSDIST((Q$6-Y14)/Z$6)*100</f>
        <v>100</v>
      </c>
      <c r="AA14" s="30" t="s">
        <v>338</v>
      </c>
    </row>
    <row r="15" spans="1:28" ht="20.100000000000001" customHeight="1">
      <c r="A15" s="89" t="s">
        <v>432</v>
      </c>
      <c r="B15" s="91">
        <v>221</v>
      </c>
      <c r="C15" s="402">
        <v>77</v>
      </c>
      <c r="D15" s="402">
        <v>71</v>
      </c>
      <c r="E15" s="90" t="s">
        <v>337</v>
      </c>
      <c r="F15" s="402">
        <v>92</v>
      </c>
      <c r="G15" s="402">
        <v>78</v>
      </c>
      <c r="H15" s="402">
        <v>72</v>
      </c>
      <c r="I15" s="91">
        <f>SUM(C15,D15,F15)</f>
        <v>240</v>
      </c>
      <c r="J15" s="90">
        <f t="shared" si="9"/>
        <v>390</v>
      </c>
      <c r="K15" s="90">
        <f t="shared" si="2"/>
        <v>759</v>
      </c>
      <c r="L15" s="90">
        <f t="shared" ref="L15" si="13">NORMSDIST((C$6-K15)/L$6)*100</f>
        <v>50</v>
      </c>
      <c r="M15" s="66" t="s">
        <v>338</v>
      </c>
      <c r="O15" s="568"/>
      <c r="P15" s="232"/>
      <c r="Q15" s="550"/>
      <c r="R15" s="550"/>
      <c r="S15" s="494"/>
      <c r="T15" s="550"/>
      <c r="U15" s="550"/>
      <c r="V15" s="550"/>
      <c r="W15" s="232">
        <f>SUM(Q15,R15,T15)</f>
        <v>0</v>
      </c>
      <c r="X15" s="494">
        <f t="shared" si="4"/>
        <v>0</v>
      </c>
      <c r="Y15" s="494">
        <f t="shared" si="5"/>
        <v>0</v>
      </c>
      <c r="Z15" s="494">
        <f t="shared" si="6"/>
        <v>100</v>
      </c>
      <c r="AA15" s="30" t="s">
        <v>338</v>
      </c>
    </row>
  </sheetData>
  <mergeCells count="12">
    <mergeCell ref="C6:H6"/>
    <mergeCell ref="Q6:V6"/>
    <mergeCell ref="E8:F8"/>
    <mergeCell ref="S8:T8"/>
    <mergeCell ref="A3:B3"/>
    <mergeCell ref="O3:P3"/>
    <mergeCell ref="A1:M1"/>
    <mergeCell ref="O1:AA1"/>
    <mergeCell ref="D3:H3"/>
    <mergeCell ref="R3:V3"/>
    <mergeCell ref="C5:H5"/>
    <mergeCell ref="Q5:V5"/>
  </mergeCells>
  <phoneticPr fontId="9"/>
  <pageMargins left="0.7" right="0.7" top="0.75" bottom="0.75" header="0.3" footer="0.3"/>
  <ignoredErrors>
    <ignoredError sqref="W9:X9 W10:X11 I9:J9 I12:J13 I10:J10" formulaRange="1"/>
  </ignoredErrors>
</worksheet>
</file>

<file path=xl/worksheets/sheet69.xml><?xml version="1.0" encoding="utf-8"?>
<worksheet xmlns="http://schemas.openxmlformats.org/spreadsheetml/2006/main" xmlns:r="http://schemas.openxmlformats.org/officeDocument/2006/relationships">
  <dimension ref="A1:AA13"/>
  <sheetViews>
    <sheetView workbookViewId="0">
      <selection activeCell="A2" sqref="A1:M1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5" width="4.5" customWidth="1"/>
    <col min="6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7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7" ht="18.75" customHeight="1">
      <c r="A3" s="692" t="s">
        <v>753</v>
      </c>
      <c r="B3" s="692"/>
      <c r="C3" s="11" t="s">
        <v>595</v>
      </c>
      <c r="D3" s="624"/>
      <c r="E3" s="624"/>
      <c r="F3" s="624"/>
      <c r="G3" s="624"/>
      <c r="H3" s="624"/>
      <c r="J3" s="20" t="s">
        <v>591</v>
      </c>
      <c r="K3" s="20" t="s">
        <v>592</v>
      </c>
      <c r="O3" s="692" t="s">
        <v>753</v>
      </c>
      <c r="P3" s="692"/>
      <c r="Q3" s="11" t="s">
        <v>595</v>
      </c>
      <c r="R3" s="624"/>
      <c r="S3" s="624"/>
      <c r="T3" s="624"/>
      <c r="U3" s="624"/>
      <c r="V3" s="624"/>
      <c r="X3" s="20" t="s">
        <v>591</v>
      </c>
      <c r="Y3" s="20" t="s">
        <v>592</v>
      </c>
    </row>
    <row r="4" spans="1:27" ht="18.75" customHeight="1">
      <c r="B4" s="570"/>
      <c r="J4" s="82">
        <v>515</v>
      </c>
      <c r="K4" s="82">
        <v>540</v>
      </c>
      <c r="P4" s="391"/>
      <c r="X4" s="82">
        <v>515</v>
      </c>
      <c r="Y4" s="82">
        <v>540</v>
      </c>
    </row>
    <row r="5" spans="1:27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7" ht="18.75" customHeight="1">
      <c r="B6" s="570"/>
      <c r="C6" s="643">
        <v>549</v>
      </c>
      <c r="D6" s="644"/>
      <c r="E6" s="644"/>
      <c r="F6" s="644"/>
      <c r="G6" s="644"/>
      <c r="H6" s="645"/>
      <c r="I6" s="172">
        <v>1.49</v>
      </c>
      <c r="J6" s="172">
        <v>1.45</v>
      </c>
      <c r="K6" s="250">
        <f>(FIXED(1/J6,3))*100</f>
        <v>69</v>
      </c>
      <c r="L6" s="103">
        <v>60</v>
      </c>
      <c r="P6" s="391"/>
      <c r="Q6" s="643">
        <v>549</v>
      </c>
      <c r="R6" s="644"/>
      <c r="S6" s="644"/>
      <c r="T6" s="644"/>
      <c r="U6" s="644"/>
      <c r="V6" s="645"/>
      <c r="W6" s="172">
        <v>1.49</v>
      </c>
      <c r="X6" s="172">
        <v>1.45</v>
      </c>
      <c r="Y6" s="250">
        <f>(FIXED(1/X6,3))*100</f>
        <v>69</v>
      </c>
      <c r="Z6" s="103">
        <v>60</v>
      </c>
    </row>
    <row r="7" spans="1:27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7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7" ht="20.100000000000001" customHeight="1">
      <c r="A9" s="568"/>
      <c r="B9" s="241"/>
      <c r="C9" s="241"/>
      <c r="D9" s="241"/>
      <c r="E9" s="241"/>
      <c r="F9" s="241"/>
      <c r="G9" s="241"/>
      <c r="H9" s="241"/>
      <c r="I9" s="494">
        <f>SUM(C9:F9)</f>
        <v>0</v>
      </c>
      <c r="J9" s="494">
        <f>SUM(C9:H9)</f>
        <v>0</v>
      </c>
      <c r="K9" s="494">
        <f>SUM(J9*1.4+B9)</f>
        <v>0</v>
      </c>
      <c r="L9" s="494">
        <f>NORMSDIST((C$6-K9)/L$6)*100</f>
        <v>100</v>
      </c>
      <c r="M9" s="568" t="s">
        <v>338</v>
      </c>
      <c r="N9" s="19"/>
      <c r="O9" s="243"/>
      <c r="P9" s="241"/>
      <c r="Q9" s="241"/>
      <c r="R9" s="241"/>
      <c r="S9" s="241"/>
      <c r="T9" s="241"/>
      <c r="U9" s="241"/>
      <c r="V9" s="241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 t="s">
        <v>338</v>
      </c>
    </row>
    <row r="10" spans="1:27" ht="20.100000000000001" customHeight="1">
      <c r="A10" s="568"/>
      <c r="B10" s="241"/>
      <c r="C10" s="241"/>
      <c r="D10" s="241"/>
      <c r="E10" s="241"/>
      <c r="F10" s="241"/>
      <c r="G10" s="241"/>
      <c r="H10" s="241"/>
      <c r="I10" s="494">
        <f>SUM(C10:F10)</f>
        <v>0</v>
      </c>
      <c r="J10" s="494">
        <f>SUM(C10:H10)</f>
        <v>0</v>
      </c>
      <c r="K10" s="494">
        <f>SUM(J10*1.4+B10)</f>
        <v>0</v>
      </c>
      <c r="L10" s="494">
        <f>NORMSDIST((C$6-K10)/L$6)*100</f>
        <v>100</v>
      </c>
      <c r="M10" s="568" t="s">
        <v>338</v>
      </c>
      <c r="N10" s="19"/>
      <c r="O10" s="243"/>
      <c r="P10" s="241"/>
      <c r="Q10" s="241"/>
      <c r="R10" s="241"/>
      <c r="S10" s="241"/>
      <c r="T10" s="241"/>
      <c r="U10" s="241"/>
      <c r="V10" s="241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 t="s">
        <v>338</v>
      </c>
    </row>
    <row r="11" spans="1:27" ht="20.100000000000001" customHeight="1">
      <c r="A11" s="568"/>
      <c r="B11" s="241"/>
      <c r="C11" s="241"/>
      <c r="D11" s="241"/>
      <c r="E11" s="241"/>
      <c r="F11" s="241"/>
      <c r="G11" s="241"/>
      <c r="H11" s="241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/>
      <c r="N11" s="19"/>
      <c r="O11" s="243"/>
      <c r="P11" s="241"/>
      <c r="Q11" s="241"/>
      <c r="R11" s="241"/>
      <c r="S11" s="241"/>
      <c r="T11" s="241"/>
      <c r="U11" s="241"/>
      <c r="V11" s="241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7" ht="20.100000000000001" customHeight="1">
      <c r="A12" s="568"/>
      <c r="B12" s="106"/>
      <c r="C12" s="494"/>
      <c r="D12" s="494"/>
      <c r="E12" s="494"/>
      <c r="F12" s="494"/>
      <c r="G12" s="494"/>
      <c r="H12" s="494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100</v>
      </c>
      <c r="M12" s="568"/>
      <c r="N12" s="19"/>
      <c r="O12" s="243"/>
      <c r="P12" s="106"/>
      <c r="Q12" s="228"/>
      <c r="R12" s="228"/>
      <c r="S12" s="228"/>
      <c r="T12" s="228"/>
      <c r="U12" s="228"/>
      <c r="V12" s="228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43"/>
    </row>
    <row r="13" spans="1:27" ht="20.100000000000001" customHeight="1">
      <c r="A13" s="568"/>
      <c r="B13" s="106"/>
      <c r="C13" s="494"/>
      <c r="D13" s="494"/>
      <c r="E13" s="494"/>
      <c r="F13" s="494"/>
      <c r="G13" s="494"/>
      <c r="H13" s="494"/>
      <c r="I13" s="494">
        <f>SUM(C13:F13)</f>
        <v>0</v>
      </c>
      <c r="J13" s="494">
        <f>SUM(C13:H13)</f>
        <v>0</v>
      </c>
      <c r="K13" s="494">
        <f>SUM(J13*1.4+B13)</f>
        <v>0</v>
      </c>
      <c r="L13" s="494">
        <f>NORMSDIST((C$6-K13)/L$6)*100</f>
        <v>100</v>
      </c>
      <c r="M13" s="568"/>
      <c r="N13" s="19"/>
      <c r="O13" s="243"/>
      <c r="P13" s="106"/>
      <c r="Q13" s="228"/>
      <c r="R13" s="228"/>
      <c r="S13" s="228"/>
      <c r="T13" s="228"/>
      <c r="U13" s="228"/>
      <c r="V13" s="228"/>
      <c r="W13" s="228">
        <f>SUM(Q13:T13)</f>
        <v>0</v>
      </c>
      <c r="X13" s="228">
        <f>SUM(Q13:V13)</f>
        <v>0</v>
      </c>
      <c r="Y13" s="228">
        <f>SUM(X13*1.4+P13)</f>
        <v>0</v>
      </c>
      <c r="Z13" s="228">
        <f>NORMSDIST((Q$6-Y13)/Z$6)*100</f>
        <v>100</v>
      </c>
      <c r="AA13" s="243"/>
    </row>
  </sheetData>
  <mergeCells count="12">
    <mergeCell ref="C5:H5"/>
    <mergeCell ref="Q5:V5"/>
    <mergeCell ref="C6:H6"/>
    <mergeCell ref="Q6:V6"/>
    <mergeCell ref="E8:F8"/>
    <mergeCell ref="S8:T8"/>
    <mergeCell ref="A1:M1"/>
    <mergeCell ref="O1:AA1"/>
    <mergeCell ref="A3:B3"/>
    <mergeCell ref="D3:H3"/>
    <mergeCell ref="O3:P3"/>
    <mergeCell ref="R3:V3"/>
  </mergeCells>
  <phoneticPr fontId="9"/>
  <pageMargins left="0.7" right="0.7" top="0.75" bottom="0.75" header="0.3" footer="0.3"/>
  <ignoredErrors>
    <ignoredError sqref="W9:X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W19"/>
  <sheetViews>
    <sheetView workbookViewId="0">
      <selection activeCell="A10" sqref="A10:K17"/>
    </sheetView>
  </sheetViews>
  <sheetFormatPr defaultRowHeight="13.5"/>
  <cols>
    <col min="1" max="1" width="16.75" customWidth="1"/>
    <col min="2" max="2" width="6.375" customWidth="1"/>
    <col min="3" max="8" width="5.625" customWidth="1"/>
    <col min="9" max="10" width="9.375" customWidth="1"/>
    <col min="11" max="11" width="12.5" customWidth="1"/>
    <col min="12" max="12" width="1.375" customWidth="1"/>
    <col min="13" max="13" width="16.75" customWidth="1"/>
    <col min="14" max="14" width="6.375" customWidth="1"/>
    <col min="15" max="20" width="5.625" customWidth="1"/>
    <col min="21" max="22" width="9.375" customWidth="1"/>
    <col min="23" max="23" width="13.5" customWidth="1"/>
  </cols>
  <sheetData>
    <row r="1" spans="1:23" ht="26.25" customHeight="1">
      <c r="A1" s="625" t="s">
        <v>819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M1" s="625" t="s">
        <v>820</v>
      </c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3" spans="1:23" ht="19.5" customHeight="1">
      <c r="A3" s="624" t="s">
        <v>1072</v>
      </c>
      <c r="B3" s="624"/>
      <c r="C3" s="624"/>
      <c r="D3" s="614"/>
      <c r="E3" s="614"/>
      <c r="F3" s="176"/>
      <c r="G3" s="176"/>
      <c r="H3" s="176"/>
      <c r="I3" s="176"/>
      <c r="J3" s="176"/>
      <c r="K3" s="176"/>
      <c r="L3" s="176"/>
      <c r="M3" s="624" t="s">
        <v>1073</v>
      </c>
      <c r="N3" s="624"/>
      <c r="O3" s="624"/>
      <c r="P3" s="592"/>
      <c r="Q3" s="592"/>
      <c r="V3" s="176"/>
    </row>
    <row r="4" spans="1:23">
      <c r="E4" s="592" t="s">
        <v>1074</v>
      </c>
      <c r="F4" s="592" t="s">
        <v>79</v>
      </c>
      <c r="Q4" s="592" t="s">
        <v>1075</v>
      </c>
      <c r="R4" s="592" t="s">
        <v>79</v>
      </c>
    </row>
    <row r="5" spans="1:23" ht="20.100000000000001" customHeight="1">
      <c r="A5" s="615" t="s">
        <v>80</v>
      </c>
      <c r="B5" s="615" t="s">
        <v>81</v>
      </c>
      <c r="C5" s="615" t="s">
        <v>82</v>
      </c>
      <c r="D5" s="615" t="s">
        <v>83</v>
      </c>
      <c r="E5" s="628" t="s">
        <v>84</v>
      </c>
      <c r="F5" s="628"/>
      <c r="G5" s="615" t="s">
        <v>85</v>
      </c>
      <c r="H5" s="615" t="s">
        <v>86</v>
      </c>
      <c r="I5" s="615" t="s">
        <v>87</v>
      </c>
      <c r="J5" s="615" t="s">
        <v>88</v>
      </c>
      <c r="K5" s="615" t="s">
        <v>89</v>
      </c>
      <c r="L5" s="7"/>
      <c r="M5" s="616" t="s">
        <v>80</v>
      </c>
      <c r="N5" s="616" t="s">
        <v>81</v>
      </c>
      <c r="O5" s="616" t="s">
        <v>82</v>
      </c>
      <c r="P5" s="616" t="s">
        <v>83</v>
      </c>
      <c r="Q5" s="629" t="s">
        <v>84</v>
      </c>
      <c r="R5" s="629"/>
      <c r="S5" s="616" t="s">
        <v>85</v>
      </c>
      <c r="T5" s="616" t="s">
        <v>86</v>
      </c>
      <c r="U5" s="616" t="s">
        <v>87</v>
      </c>
      <c r="V5" s="616" t="s">
        <v>88</v>
      </c>
      <c r="W5" s="616" t="s">
        <v>89</v>
      </c>
    </row>
    <row r="6" spans="1:23" ht="20.100000000000001" customHeight="1">
      <c r="A6" s="606" t="s">
        <v>1012</v>
      </c>
      <c r="B6" s="607">
        <v>221</v>
      </c>
      <c r="C6" s="607">
        <v>54</v>
      </c>
      <c r="D6" s="608">
        <v>57</v>
      </c>
      <c r="E6" s="608">
        <v>4</v>
      </c>
      <c r="F6" s="608">
        <v>41</v>
      </c>
      <c r="G6" s="608">
        <v>60</v>
      </c>
      <c r="H6" s="608">
        <v>40</v>
      </c>
      <c r="I6" s="609">
        <f t="shared" ref="I6:I17" si="0">SUM(C6:F6)</f>
        <v>156</v>
      </c>
      <c r="J6" s="609">
        <f t="shared" ref="J6:J17" si="1">SUM(C6:H6)</f>
        <v>256</v>
      </c>
      <c r="K6" s="610" t="s">
        <v>1013</v>
      </c>
      <c r="L6" s="7">
        <v>1</v>
      </c>
      <c r="M6" s="184" t="s">
        <v>1012</v>
      </c>
      <c r="N6" s="599">
        <v>221</v>
      </c>
      <c r="O6" s="599"/>
      <c r="P6" s="597"/>
      <c r="Q6" s="597"/>
      <c r="R6" s="597"/>
      <c r="S6" s="597"/>
      <c r="T6" s="597"/>
      <c r="U6" s="357">
        <f t="shared" ref="U6:U17" si="2">SUM(O6:R6)</f>
        <v>0</v>
      </c>
      <c r="V6" s="357">
        <f t="shared" ref="V6:V17" si="3">SUM(O6:T6)</f>
        <v>0</v>
      </c>
      <c r="W6" s="615" t="s">
        <v>1013</v>
      </c>
    </row>
    <row r="7" spans="1:23" ht="20.100000000000001" customHeight="1">
      <c r="A7" s="606" t="s">
        <v>1020</v>
      </c>
      <c r="B7" s="607">
        <v>267</v>
      </c>
      <c r="C7" s="607">
        <v>96</v>
      </c>
      <c r="D7" s="608">
        <v>63</v>
      </c>
      <c r="E7" s="608">
        <v>16</v>
      </c>
      <c r="F7" s="608">
        <v>57</v>
      </c>
      <c r="G7" s="608">
        <v>65</v>
      </c>
      <c r="H7" s="608">
        <v>68</v>
      </c>
      <c r="I7" s="609">
        <f>SUM(C7:F7)</f>
        <v>232</v>
      </c>
      <c r="J7" s="609">
        <f>SUM(C7:H7)</f>
        <v>365</v>
      </c>
      <c r="K7" s="610" t="s">
        <v>1021</v>
      </c>
      <c r="L7" s="7">
        <v>2</v>
      </c>
      <c r="M7" s="184" t="s">
        <v>1020</v>
      </c>
      <c r="N7" s="599">
        <v>267</v>
      </c>
      <c r="O7" s="599"/>
      <c r="P7" s="597"/>
      <c r="Q7" s="597"/>
      <c r="R7" s="597"/>
      <c r="S7" s="597"/>
      <c r="T7" s="597"/>
      <c r="U7" s="357">
        <f>SUM(O7:R7)</f>
        <v>0</v>
      </c>
      <c r="V7" s="357">
        <f>SUM(O7:T7)</f>
        <v>0</v>
      </c>
      <c r="W7" s="615" t="s">
        <v>1021</v>
      </c>
    </row>
    <row r="8" spans="1:23" ht="20.100000000000001" customHeight="1">
      <c r="A8" s="606" t="s">
        <v>1022</v>
      </c>
      <c r="B8" s="607">
        <v>244</v>
      </c>
      <c r="C8" s="607">
        <v>80</v>
      </c>
      <c r="D8" s="608">
        <v>61</v>
      </c>
      <c r="E8" s="608">
        <v>16</v>
      </c>
      <c r="F8" s="608">
        <v>40</v>
      </c>
      <c r="G8" s="608">
        <v>44</v>
      </c>
      <c r="H8" s="608">
        <v>48</v>
      </c>
      <c r="I8" s="609">
        <f>SUM(C8:F8)</f>
        <v>197</v>
      </c>
      <c r="J8" s="609">
        <f>SUM(C8:H8)</f>
        <v>289</v>
      </c>
      <c r="K8" s="610" t="s">
        <v>1015</v>
      </c>
      <c r="L8" s="7">
        <v>2</v>
      </c>
      <c r="M8" s="184" t="s">
        <v>1022</v>
      </c>
      <c r="N8" s="599">
        <v>244</v>
      </c>
      <c r="O8" s="599"/>
      <c r="P8" s="597"/>
      <c r="Q8" s="597"/>
      <c r="R8" s="597"/>
      <c r="S8" s="597"/>
      <c r="T8" s="597"/>
      <c r="U8" s="357">
        <f>SUM(O8:R8)</f>
        <v>0</v>
      </c>
      <c r="V8" s="357">
        <f>SUM(O8:T8)</f>
        <v>0</v>
      </c>
      <c r="W8" s="615" t="s">
        <v>1015</v>
      </c>
    </row>
    <row r="9" spans="1:23" ht="20.100000000000001" customHeight="1">
      <c r="A9" s="606" t="s">
        <v>1014</v>
      </c>
      <c r="B9" s="607">
        <v>198</v>
      </c>
      <c r="C9" s="607">
        <v>80</v>
      </c>
      <c r="D9" s="608">
        <v>52</v>
      </c>
      <c r="E9" s="608">
        <v>8</v>
      </c>
      <c r="F9" s="608">
        <v>50</v>
      </c>
      <c r="G9" s="608">
        <v>65</v>
      </c>
      <c r="H9" s="608">
        <v>28</v>
      </c>
      <c r="I9" s="609">
        <f t="shared" si="0"/>
        <v>190</v>
      </c>
      <c r="J9" s="609">
        <f t="shared" si="1"/>
        <v>283</v>
      </c>
      <c r="K9" s="610" t="s">
        <v>1015</v>
      </c>
      <c r="L9" s="7">
        <v>1</v>
      </c>
      <c r="M9" s="184" t="s">
        <v>1014</v>
      </c>
      <c r="N9" s="599">
        <v>198</v>
      </c>
      <c r="O9" s="599"/>
      <c r="P9" s="597"/>
      <c r="Q9" s="597"/>
      <c r="R9" s="597"/>
      <c r="S9" s="597"/>
      <c r="T9" s="597"/>
      <c r="U9" s="357">
        <f t="shared" si="2"/>
        <v>0</v>
      </c>
      <c r="V9" s="357">
        <f t="shared" si="3"/>
        <v>0</v>
      </c>
      <c r="W9" s="615" t="s">
        <v>1015</v>
      </c>
    </row>
    <row r="10" spans="1:23" ht="20.100000000000001" customHeight="1">
      <c r="A10" s="606" t="s">
        <v>1032</v>
      </c>
      <c r="B10" s="607">
        <v>240</v>
      </c>
      <c r="C10" s="607">
        <v>84</v>
      </c>
      <c r="D10" s="607">
        <v>58</v>
      </c>
      <c r="E10" s="607">
        <v>12</v>
      </c>
      <c r="F10" s="607">
        <v>48</v>
      </c>
      <c r="G10" s="607">
        <v>48</v>
      </c>
      <c r="H10" s="607">
        <v>64</v>
      </c>
      <c r="I10" s="609">
        <f t="shared" si="0"/>
        <v>202</v>
      </c>
      <c r="J10" s="609">
        <f t="shared" si="1"/>
        <v>314</v>
      </c>
      <c r="K10" s="606" t="s">
        <v>1031</v>
      </c>
      <c r="L10" s="7">
        <v>2</v>
      </c>
      <c r="M10" s="184" t="s">
        <v>1032</v>
      </c>
      <c r="N10" s="599">
        <v>240</v>
      </c>
      <c r="O10" s="599"/>
      <c r="P10" s="599"/>
      <c r="Q10" s="599"/>
      <c r="R10" s="599"/>
      <c r="S10" s="599"/>
      <c r="T10" s="599"/>
      <c r="U10" s="357"/>
      <c r="V10" s="357"/>
      <c r="W10" s="616" t="s">
        <v>1031</v>
      </c>
    </row>
    <row r="11" spans="1:23" ht="20.100000000000001" customHeight="1">
      <c r="A11" s="606" t="s">
        <v>1030</v>
      </c>
      <c r="B11" s="607">
        <v>249</v>
      </c>
      <c r="C11" s="607">
        <v>58</v>
      </c>
      <c r="D11" s="608">
        <v>57</v>
      </c>
      <c r="E11" s="608">
        <v>8</v>
      </c>
      <c r="F11" s="608">
        <v>16</v>
      </c>
      <c r="G11" s="608">
        <v>65</v>
      </c>
      <c r="H11" s="608">
        <v>58</v>
      </c>
      <c r="I11" s="609">
        <f>SUM(C11:F11)</f>
        <v>139</v>
      </c>
      <c r="J11" s="609">
        <f>SUM(C11:H11)</f>
        <v>262</v>
      </c>
      <c r="K11" s="610" t="s">
        <v>1031</v>
      </c>
      <c r="L11" s="7">
        <v>2</v>
      </c>
      <c r="M11" s="184" t="s">
        <v>1030</v>
      </c>
      <c r="N11" s="599">
        <v>249</v>
      </c>
      <c r="O11" s="599"/>
      <c r="P11" s="597"/>
      <c r="Q11" s="597"/>
      <c r="R11" s="597"/>
      <c r="S11" s="597"/>
      <c r="T11" s="597"/>
      <c r="U11" s="357">
        <f>SUM(O11:R11)</f>
        <v>0</v>
      </c>
      <c r="V11" s="357">
        <f>SUM(O11:T11)</f>
        <v>0</v>
      </c>
      <c r="W11" s="615" t="s">
        <v>1031</v>
      </c>
    </row>
    <row r="12" spans="1:23" ht="20.100000000000001" customHeight="1">
      <c r="A12" s="606" t="s">
        <v>1023</v>
      </c>
      <c r="B12" s="607">
        <v>170</v>
      </c>
      <c r="C12" s="607">
        <v>42</v>
      </c>
      <c r="D12" s="608">
        <v>25</v>
      </c>
      <c r="E12" s="608">
        <v>4</v>
      </c>
      <c r="F12" s="608">
        <v>28</v>
      </c>
      <c r="G12" s="608">
        <v>25</v>
      </c>
      <c r="H12" s="608">
        <v>28</v>
      </c>
      <c r="I12" s="609">
        <f t="shared" si="0"/>
        <v>99</v>
      </c>
      <c r="J12" s="609">
        <f t="shared" si="1"/>
        <v>152</v>
      </c>
      <c r="K12" s="610" t="s">
        <v>1024</v>
      </c>
      <c r="L12" s="7">
        <v>2</v>
      </c>
      <c r="M12" s="184" t="s">
        <v>1023</v>
      </c>
      <c r="N12" s="599">
        <v>170</v>
      </c>
      <c r="O12" s="599"/>
      <c r="P12" s="597"/>
      <c r="Q12" s="597"/>
      <c r="R12" s="597"/>
      <c r="S12" s="597"/>
      <c r="T12" s="597"/>
      <c r="U12" s="357">
        <f t="shared" si="2"/>
        <v>0</v>
      </c>
      <c r="V12" s="357">
        <f t="shared" si="3"/>
        <v>0</v>
      </c>
      <c r="W12" s="615" t="s">
        <v>1024</v>
      </c>
    </row>
    <row r="13" spans="1:23" ht="20.100000000000001" customHeight="1">
      <c r="A13" s="606" t="s">
        <v>1016</v>
      </c>
      <c r="B13" s="607">
        <v>189</v>
      </c>
      <c r="C13" s="607">
        <v>51</v>
      </c>
      <c r="D13" s="608">
        <v>39</v>
      </c>
      <c r="E13" s="608">
        <v>8</v>
      </c>
      <c r="F13" s="608">
        <v>48</v>
      </c>
      <c r="G13" s="608">
        <v>35</v>
      </c>
      <c r="H13" s="608">
        <v>60</v>
      </c>
      <c r="I13" s="609">
        <f>SUM(C13:F13)</f>
        <v>146</v>
      </c>
      <c r="J13" s="609">
        <f>SUM(C13:H13)</f>
        <v>241</v>
      </c>
      <c r="K13" s="610" t="s">
        <v>1017</v>
      </c>
      <c r="L13" s="7">
        <v>1</v>
      </c>
      <c r="M13" s="184" t="s">
        <v>1016</v>
      </c>
      <c r="N13" s="599">
        <v>189</v>
      </c>
      <c r="O13" s="599"/>
      <c r="P13" s="597"/>
      <c r="Q13" s="597"/>
      <c r="R13" s="597"/>
      <c r="S13" s="597"/>
      <c r="T13" s="597"/>
      <c r="U13" s="357">
        <f>SUM(O13:R13)</f>
        <v>0</v>
      </c>
      <c r="V13" s="357">
        <f>SUM(O13:T13)</f>
        <v>0</v>
      </c>
      <c r="W13" s="615" t="s">
        <v>1017</v>
      </c>
    </row>
    <row r="14" spans="1:23" ht="20.100000000000001" customHeight="1">
      <c r="A14" s="606" t="s">
        <v>1025</v>
      </c>
      <c r="B14" s="607">
        <v>180</v>
      </c>
      <c r="C14" s="607">
        <v>55</v>
      </c>
      <c r="D14" s="608">
        <v>51</v>
      </c>
      <c r="E14" s="608">
        <v>4</v>
      </c>
      <c r="F14" s="608">
        <v>12</v>
      </c>
      <c r="G14" s="608">
        <v>35</v>
      </c>
      <c r="H14" s="608">
        <v>44</v>
      </c>
      <c r="I14" s="609">
        <f t="shared" si="0"/>
        <v>122</v>
      </c>
      <c r="J14" s="609">
        <f t="shared" si="1"/>
        <v>201</v>
      </c>
      <c r="K14" s="610" t="s">
        <v>1026</v>
      </c>
      <c r="L14" s="7">
        <v>2</v>
      </c>
      <c r="M14" s="184" t="s">
        <v>1025</v>
      </c>
      <c r="N14" s="599">
        <v>180</v>
      </c>
      <c r="O14" s="599"/>
      <c r="P14" s="597"/>
      <c r="Q14" s="597"/>
      <c r="R14" s="597"/>
      <c r="S14" s="597"/>
      <c r="T14" s="597"/>
      <c r="U14" s="357">
        <f t="shared" si="2"/>
        <v>0</v>
      </c>
      <c r="V14" s="357">
        <f t="shared" si="3"/>
        <v>0</v>
      </c>
      <c r="W14" s="615" t="s">
        <v>1026</v>
      </c>
    </row>
    <row r="15" spans="1:23" ht="20.100000000000001" customHeight="1">
      <c r="A15" s="606" t="s">
        <v>1027</v>
      </c>
      <c r="B15" s="607">
        <v>226</v>
      </c>
      <c r="C15" s="607">
        <v>93</v>
      </c>
      <c r="D15" s="608">
        <v>51</v>
      </c>
      <c r="E15" s="608">
        <v>4</v>
      </c>
      <c r="F15" s="608">
        <v>24</v>
      </c>
      <c r="G15" s="608">
        <v>65</v>
      </c>
      <c r="H15" s="608">
        <v>58</v>
      </c>
      <c r="I15" s="609">
        <f>SUM(C15:F15)</f>
        <v>172</v>
      </c>
      <c r="J15" s="609">
        <f t="shared" si="1"/>
        <v>295</v>
      </c>
      <c r="K15" s="610" t="s">
        <v>312</v>
      </c>
      <c r="L15" s="7">
        <v>2</v>
      </c>
      <c r="M15" s="184" t="s">
        <v>1027</v>
      </c>
      <c r="N15" s="599">
        <v>226</v>
      </c>
      <c r="O15" s="599"/>
      <c r="P15" s="597"/>
      <c r="Q15" s="597"/>
      <c r="R15" s="597"/>
      <c r="S15" s="597"/>
      <c r="T15" s="597"/>
      <c r="U15" s="357">
        <f t="shared" si="2"/>
        <v>0</v>
      </c>
      <c r="V15" s="357">
        <f t="shared" si="3"/>
        <v>0</v>
      </c>
      <c r="W15" s="615" t="s">
        <v>312</v>
      </c>
    </row>
    <row r="16" spans="1:23" ht="20.100000000000001" customHeight="1">
      <c r="A16" s="606" t="s">
        <v>1018</v>
      </c>
      <c r="B16" s="607">
        <v>180</v>
      </c>
      <c r="C16" s="607">
        <v>39</v>
      </c>
      <c r="D16" s="608">
        <v>30</v>
      </c>
      <c r="E16" s="608">
        <v>4</v>
      </c>
      <c r="F16" s="608">
        <v>28</v>
      </c>
      <c r="G16" s="608">
        <v>42</v>
      </c>
      <c r="H16" s="608">
        <v>36</v>
      </c>
      <c r="I16" s="609">
        <f>SUM(C16:F16)</f>
        <v>101</v>
      </c>
      <c r="J16" s="609">
        <f>SUM(C16:H16)</f>
        <v>179</v>
      </c>
      <c r="K16" s="610" t="s">
        <v>1019</v>
      </c>
      <c r="L16" s="7">
        <v>2</v>
      </c>
      <c r="M16" s="184" t="s">
        <v>1018</v>
      </c>
      <c r="N16" s="599">
        <v>180</v>
      </c>
      <c r="O16" s="599"/>
      <c r="P16" s="597"/>
      <c r="Q16" s="597"/>
      <c r="R16" s="597"/>
      <c r="S16" s="597"/>
      <c r="T16" s="597"/>
      <c r="U16" s="357">
        <f>SUM(O16:R16)</f>
        <v>0</v>
      </c>
      <c r="V16" s="357">
        <f>SUM(O16:T16)</f>
        <v>0</v>
      </c>
      <c r="W16" s="615" t="s">
        <v>1019</v>
      </c>
    </row>
    <row r="17" spans="1:23" ht="20.100000000000001" customHeight="1">
      <c r="A17" s="606" t="s">
        <v>1028</v>
      </c>
      <c r="B17" s="607">
        <v>198</v>
      </c>
      <c r="C17" s="607">
        <v>43</v>
      </c>
      <c r="D17" s="607">
        <v>35</v>
      </c>
      <c r="E17" s="607">
        <v>8</v>
      </c>
      <c r="F17" s="607">
        <v>20</v>
      </c>
      <c r="G17" s="607">
        <v>58</v>
      </c>
      <c r="H17" s="607">
        <v>20</v>
      </c>
      <c r="I17" s="609">
        <f t="shared" si="0"/>
        <v>106</v>
      </c>
      <c r="J17" s="609">
        <f t="shared" si="1"/>
        <v>184</v>
      </c>
      <c r="K17" s="606" t="s">
        <v>1029</v>
      </c>
      <c r="L17" s="7">
        <v>2</v>
      </c>
      <c r="M17" s="184" t="s">
        <v>1028</v>
      </c>
      <c r="N17" s="599">
        <v>198</v>
      </c>
      <c r="O17" s="599"/>
      <c r="P17" s="599"/>
      <c r="Q17" s="599"/>
      <c r="R17" s="599"/>
      <c r="S17" s="599"/>
      <c r="T17" s="599"/>
      <c r="U17" s="357">
        <f t="shared" si="2"/>
        <v>0</v>
      </c>
      <c r="V17" s="357">
        <f t="shared" si="3"/>
        <v>0</v>
      </c>
      <c r="W17" s="616" t="s">
        <v>1029</v>
      </c>
    </row>
    <row r="19" spans="1:23" ht="14.25">
      <c r="E19" s="622" t="s">
        <v>77</v>
      </c>
      <c r="F19" s="630"/>
      <c r="G19" s="494">
        <f>AVERAGE(G6:G17)</f>
        <v>50.583333333333336</v>
      </c>
      <c r="H19" s="494">
        <f>AVERAGE(H6:H17)</f>
        <v>46</v>
      </c>
      <c r="Q19" s="622" t="s">
        <v>77</v>
      </c>
      <c r="R19" s="630"/>
      <c r="S19" s="494" t="e">
        <f>AVERAGE(S6:S17)</f>
        <v>#DIV/0!</v>
      </c>
      <c r="T19" s="494" t="e">
        <f>AVERAGE(T6:T17)</f>
        <v>#DIV/0!</v>
      </c>
    </row>
  </sheetData>
  <mergeCells count="8">
    <mergeCell ref="E19:F19"/>
    <mergeCell ref="Q19:R19"/>
    <mergeCell ref="A1:K1"/>
    <mergeCell ref="M1:W1"/>
    <mergeCell ref="A3:C3"/>
    <mergeCell ref="M3:O3"/>
    <mergeCell ref="E5:F5"/>
    <mergeCell ref="Q5:R5"/>
  </mergeCells>
  <phoneticPr fontId="9"/>
  <pageMargins left="0.7" right="0.7" top="0.75" bottom="0.75" header="0.3" footer="0.3"/>
  <pageSetup paperSize="12" orientation="landscape" r:id="rId1"/>
  <ignoredErrors>
    <ignoredError sqref="I6:J17" formulaRange="1"/>
  </ignoredErrors>
</worksheet>
</file>

<file path=xl/worksheets/sheet70.xml><?xml version="1.0" encoding="utf-8"?>
<worksheet xmlns="http://schemas.openxmlformats.org/spreadsheetml/2006/main" xmlns:r="http://schemas.openxmlformats.org/officeDocument/2006/relationships">
  <dimension ref="A1:AB25"/>
  <sheetViews>
    <sheetView workbookViewId="0">
      <selection activeCell="B9" sqref="B9:H10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19" width="4.5" customWidth="1"/>
    <col min="20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561" t="s">
        <v>756</v>
      </c>
      <c r="B3" s="689" t="s">
        <v>757</v>
      </c>
      <c r="C3" s="689"/>
      <c r="D3" s="689"/>
      <c r="J3" s="20" t="s">
        <v>591</v>
      </c>
      <c r="K3" s="20" t="s">
        <v>592</v>
      </c>
      <c r="O3" s="380" t="s">
        <v>756</v>
      </c>
      <c r="P3" s="689" t="s">
        <v>757</v>
      </c>
      <c r="Q3" s="689"/>
      <c r="R3" s="689"/>
      <c r="X3" s="20" t="s">
        <v>591</v>
      </c>
      <c r="Y3" s="20" t="s">
        <v>592</v>
      </c>
    </row>
    <row r="4" spans="1:28" ht="18.75" customHeight="1">
      <c r="A4" s="19"/>
      <c r="B4" s="50"/>
      <c r="C4" s="19"/>
      <c r="D4" s="19"/>
      <c r="E4" s="19"/>
      <c r="F4" s="19"/>
      <c r="G4" s="19"/>
      <c r="H4" s="19"/>
      <c r="I4" s="19"/>
      <c r="J4" s="85">
        <v>610</v>
      </c>
      <c r="K4" s="85">
        <v>620</v>
      </c>
      <c r="L4" s="19"/>
      <c r="N4" s="19"/>
      <c r="O4" s="19"/>
      <c r="P4" s="50"/>
      <c r="Q4" s="19"/>
      <c r="R4" s="19"/>
      <c r="S4" s="19"/>
      <c r="T4" s="19"/>
      <c r="U4" s="19"/>
      <c r="V4" s="19"/>
      <c r="W4" s="19"/>
      <c r="X4" s="85">
        <v>610</v>
      </c>
      <c r="Y4" s="85">
        <v>620</v>
      </c>
      <c r="Z4" s="19"/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630</v>
      </c>
      <c r="D6" s="638"/>
      <c r="E6" s="638"/>
      <c r="F6" s="638"/>
      <c r="G6" s="638"/>
      <c r="H6" s="639"/>
      <c r="I6" s="172">
        <v>2.16</v>
      </c>
      <c r="J6" s="172">
        <v>1.89</v>
      </c>
      <c r="K6" s="250">
        <f>(FIXED(1/J6,3))*100</f>
        <v>52.900000000000006</v>
      </c>
      <c r="L6" s="103">
        <v>60</v>
      </c>
      <c r="P6" s="391"/>
      <c r="Q6" s="637">
        <v>630</v>
      </c>
      <c r="R6" s="638"/>
      <c r="S6" s="638"/>
      <c r="T6" s="638"/>
      <c r="U6" s="638"/>
      <c r="V6" s="639"/>
      <c r="W6" s="172">
        <v>2.16</v>
      </c>
      <c r="X6" s="172">
        <v>1.89</v>
      </c>
      <c r="Y6" s="250">
        <f>(FIXED(1/X6,3))*100</f>
        <v>52.900000000000006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417" t="s">
        <v>1003</v>
      </c>
      <c r="B9" s="418">
        <v>170</v>
      </c>
      <c r="C9" s="415">
        <v>77</v>
      </c>
      <c r="D9" s="415">
        <v>45</v>
      </c>
      <c r="E9" s="415">
        <v>12</v>
      </c>
      <c r="F9" s="415">
        <v>47</v>
      </c>
      <c r="G9" s="415">
        <v>43</v>
      </c>
      <c r="H9" s="415">
        <v>62</v>
      </c>
      <c r="I9" s="416">
        <f t="shared" ref="I9:I10" si="0">SUM(C9:F9)</f>
        <v>181</v>
      </c>
      <c r="J9" s="416">
        <f>SUM(C9:H9)</f>
        <v>286</v>
      </c>
      <c r="K9" s="416">
        <f>SUM(J9*1.4+B9)</f>
        <v>570.4</v>
      </c>
      <c r="L9" s="416">
        <f>NORMSDIST((C$6-K9)/L$6)*100</f>
        <v>83.972623081775424</v>
      </c>
      <c r="M9" s="414" t="s">
        <v>345</v>
      </c>
      <c r="N9" s="19"/>
      <c r="O9" s="255"/>
      <c r="P9" s="347"/>
      <c r="Q9" s="241"/>
      <c r="R9" s="259"/>
      <c r="S9" s="259"/>
      <c r="T9" s="259"/>
      <c r="U9" s="259"/>
      <c r="V9" s="259"/>
      <c r="W9" s="228">
        <f>SUM(Q9:T9)</f>
        <v>0</v>
      </c>
      <c r="X9" s="228">
        <f>SUM(Q9:V9)</f>
        <v>0</v>
      </c>
      <c r="Y9" s="228">
        <f>SUM(X9*1.4+P9)</f>
        <v>0</v>
      </c>
      <c r="Z9" s="228">
        <f>NORMSDIST((Q$6-Y9)/Z$6)*100</f>
        <v>100</v>
      </c>
      <c r="AA9" s="243" t="s">
        <v>345</v>
      </c>
      <c r="AB9" s="270" t="s">
        <v>758</v>
      </c>
    </row>
    <row r="10" spans="1:28" ht="20.100000000000001" customHeight="1">
      <c r="A10" s="417" t="s">
        <v>1005</v>
      </c>
      <c r="B10" s="418">
        <v>189</v>
      </c>
      <c r="C10" s="415">
        <v>55</v>
      </c>
      <c r="D10" s="415">
        <v>51</v>
      </c>
      <c r="E10" s="415">
        <v>12</v>
      </c>
      <c r="F10" s="415">
        <v>20</v>
      </c>
      <c r="G10" s="415">
        <v>52</v>
      </c>
      <c r="H10" s="415">
        <v>50</v>
      </c>
      <c r="I10" s="416">
        <f t="shared" si="0"/>
        <v>138</v>
      </c>
      <c r="J10" s="416">
        <f>SUM(C10:H10)</f>
        <v>240</v>
      </c>
      <c r="K10" s="416">
        <f>SUM(J10*1.4+B10)</f>
        <v>525</v>
      </c>
      <c r="L10" s="416">
        <f>NORMSDIST((C$6-K10)/L$6)*100</f>
        <v>95.994084313618288</v>
      </c>
      <c r="M10" s="414" t="s">
        <v>345</v>
      </c>
      <c r="N10" s="19"/>
      <c r="O10" s="243"/>
      <c r="P10" s="243"/>
      <c r="Q10" s="228"/>
      <c r="R10" s="228"/>
      <c r="S10" s="228"/>
      <c r="T10" s="228"/>
      <c r="U10" s="228"/>
      <c r="V10" s="228"/>
      <c r="W10" s="228">
        <f>SUM(Q10:T10)</f>
        <v>0</v>
      </c>
      <c r="X10" s="228">
        <f>SUM(Q10:V10)</f>
        <v>0</v>
      </c>
      <c r="Y10" s="228">
        <f>SUM(X10*1.4+P10)</f>
        <v>0</v>
      </c>
      <c r="Z10" s="228">
        <f>NORMSDIST((Q$6-Y10)/Z$6)*100</f>
        <v>100</v>
      </c>
      <c r="AA10" s="243"/>
    </row>
    <row r="11" spans="1:28" ht="20.100000000000001" customHeight="1">
      <c r="A11" s="568"/>
      <c r="B11" s="568"/>
      <c r="C11" s="494"/>
      <c r="D11" s="494"/>
      <c r="E11" s="494"/>
      <c r="F11" s="494"/>
      <c r="G11" s="494"/>
      <c r="H11" s="494"/>
      <c r="I11" s="494">
        <f>SUM(C11:F11)</f>
        <v>0</v>
      </c>
      <c r="J11" s="494">
        <f>SUM(C11:H11)</f>
        <v>0</v>
      </c>
      <c r="K11" s="494">
        <f>SUM(J11*1.4+B11)</f>
        <v>0</v>
      </c>
      <c r="L11" s="494">
        <f>NORMSDIST((C$6-K11)/L$6)*100</f>
        <v>100</v>
      </c>
      <c r="M11" s="568"/>
      <c r="N11" s="19"/>
      <c r="O11" s="243"/>
      <c r="P11" s="243"/>
      <c r="Q11" s="228"/>
      <c r="R11" s="228"/>
      <c r="S11" s="228"/>
      <c r="T11" s="228"/>
      <c r="U11" s="228"/>
      <c r="V11" s="228"/>
      <c r="W11" s="228">
        <f>SUM(Q11:T11)</f>
        <v>0</v>
      </c>
      <c r="X11" s="228">
        <f>SUM(Q11:V11)</f>
        <v>0</v>
      </c>
      <c r="Y11" s="228">
        <f>SUM(X11*1.4+P11)</f>
        <v>0</v>
      </c>
      <c r="Z11" s="228">
        <f>NORMSDIST((Q$6-Y11)/Z$6)*100</f>
        <v>100</v>
      </c>
      <c r="AA11" s="243"/>
    </row>
    <row r="12" spans="1:28" ht="20.100000000000001" customHeight="1">
      <c r="A12" s="568"/>
      <c r="B12" s="568"/>
      <c r="C12" s="494"/>
      <c r="D12" s="494"/>
      <c r="E12" s="494"/>
      <c r="F12" s="494"/>
      <c r="G12" s="494"/>
      <c r="H12" s="494"/>
      <c r="I12" s="494">
        <f>SUM(C12:F12)</f>
        <v>0</v>
      </c>
      <c r="J12" s="494">
        <f>SUM(C12:H12)</f>
        <v>0</v>
      </c>
      <c r="K12" s="494">
        <f>SUM(J12*1.4+B12)</f>
        <v>0</v>
      </c>
      <c r="L12" s="494">
        <f>NORMSDIST((C$6-K12)/L$6)*100</f>
        <v>100</v>
      </c>
      <c r="M12" s="568"/>
      <c r="N12" s="19"/>
      <c r="O12" s="243"/>
      <c r="P12" s="243"/>
      <c r="Q12" s="228"/>
      <c r="R12" s="228"/>
      <c r="S12" s="228"/>
      <c r="T12" s="228"/>
      <c r="U12" s="228"/>
      <c r="V12" s="228"/>
      <c r="W12" s="228">
        <f>SUM(Q12:T12)</f>
        <v>0</v>
      </c>
      <c r="X12" s="228">
        <f>SUM(Q12:V12)</f>
        <v>0</v>
      </c>
      <c r="Y12" s="228">
        <f>SUM(X12*1.4+P12)</f>
        <v>0</v>
      </c>
      <c r="Z12" s="228">
        <f>NORMSDIST((Q$6-Y12)/Z$6)*100</f>
        <v>100</v>
      </c>
      <c r="AA12" s="243"/>
    </row>
    <row r="15" spans="1:28">
      <c r="M15" s="7"/>
      <c r="AA15" s="7"/>
    </row>
    <row r="16" spans="1:28">
      <c r="M16" s="7"/>
      <c r="AA16" s="7"/>
    </row>
    <row r="25" spans="13:27">
      <c r="M25" s="7"/>
      <c r="AA25" s="7"/>
    </row>
  </sheetData>
  <mergeCells count="10">
    <mergeCell ref="C6:H6"/>
    <mergeCell ref="Q6:V6"/>
    <mergeCell ref="E8:F8"/>
    <mergeCell ref="S8:T8"/>
    <mergeCell ref="A1:M1"/>
    <mergeCell ref="O1:AA1"/>
    <mergeCell ref="B3:D3"/>
    <mergeCell ref="P3:R3"/>
    <mergeCell ref="C5:H5"/>
    <mergeCell ref="Q5:V5"/>
  </mergeCells>
  <phoneticPr fontId="9"/>
  <pageMargins left="0.7" right="0.7" top="0.75" bottom="0.75" header="0.3" footer="0.3"/>
  <ignoredErrors>
    <ignoredError sqref="W9:X9 I9:J10" formulaRange="1"/>
  </ignoredErrors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60"/>
  <dimension ref="A1:AB30"/>
  <sheetViews>
    <sheetView workbookViewId="0">
      <selection activeCell="A2" sqref="A1:M17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24" t="s">
        <v>759</v>
      </c>
      <c r="B3" s="694"/>
      <c r="C3" s="695" t="s">
        <v>760</v>
      </c>
      <c r="D3" s="695"/>
      <c r="E3" s="695"/>
      <c r="F3" s="695"/>
      <c r="G3" s="695"/>
      <c r="J3" s="20" t="s">
        <v>591</v>
      </c>
      <c r="K3" s="20" t="s">
        <v>592</v>
      </c>
      <c r="O3" s="624" t="s">
        <v>759</v>
      </c>
      <c r="P3" s="694"/>
      <c r="Q3" s="695" t="s">
        <v>760</v>
      </c>
      <c r="R3" s="695"/>
      <c r="S3" s="695"/>
      <c r="T3" s="695"/>
      <c r="U3" s="695"/>
      <c r="X3" s="20" t="s">
        <v>591</v>
      </c>
      <c r="Y3" s="20" t="s">
        <v>592</v>
      </c>
    </row>
    <row r="4" spans="1:28" ht="18.75" customHeight="1">
      <c r="B4" s="570"/>
      <c r="J4" s="129">
        <v>410</v>
      </c>
      <c r="K4" s="129">
        <v>410</v>
      </c>
      <c r="P4" s="391"/>
      <c r="X4" s="129">
        <v>410</v>
      </c>
      <c r="Y4" s="129">
        <v>410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431</v>
      </c>
      <c r="D6" s="638"/>
      <c r="E6" s="638"/>
      <c r="F6" s="638"/>
      <c r="G6" s="638"/>
      <c r="H6" s="639"/>
      <c r="I6" s="193">
        <v>1.1000000000000001</v>
      </c>
      <c r="J6" s="193">
        <v>1.06</v>
      </c>
      <c r="K6" s="194">
        <f>(FIXED(1/J6,3))*100</f>
        <v>94.3</v>
      </c>
      <c r="L6" s="103">
        <v>60</v>
      </c>
      <c r="P6" s="391"/>
      <c r="Q6" s="637">
        <v>431</v>
      </c>
      <c r="R6" s="638"/>
      <c r="S6" s="638"/>
      <c r="T6" s="638"/>
      <c r="U6" s="638"/>
      <c r="V6" s="639"/>
      <c r="W6" s="193">
        <v>1.1000000000000001</v>
      </c>
      <c r="X6" s="193">
        <v>1.06</v>
      </c>
      <c r="Y6" s="194">
        <f>(FIXED(1/X6,3))*100</f>
        <v>94.3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68"/>
      <c r="B9" s="241"/>
      <c r="C9" s="241"/>
      <c r="D9" s="241"/>
      <c r="E9" s="241"/>
      <c r="F9" s="241"/>
      <c r="G9" s="241"/>
      <c r="H9" s="241"/>
      <c r="I9" s="259">
        <f>C9+D9+E9+F9</f>
        <v>0</v>
      </c>
      <c r="J9" s="259">
        <f>I9+G9+H9</f>
        <v>0</v>
      </c>
      <c r="K9" s="494">
        <f>SUM(J9*1.4+B9)</f>
        <v>0</v>
      </c>
      <c r="L9" s="496">
        <f t="shared" ref="L9:L17" si="0">NORMSDIST((C$6-K9)/L$6)*100</f>
        <v>99.999999999965979</v>
      </c>
      <c r="M9" s="568" t="s">
        <v>345</v>
      </c>
      <c r="N9" s="19"/>
      <c r="O9" s="243"/>
      <c r="P9" s="241"/>
      <c r="Q9" s="241"/>
      <c r="R9" s="241"/>
      <c r="S9" s="241"/>
      <c r="T9" s="241"/>
      <c r="U9" s="241"/>
      <c r="V9" s="241"/>
      <c r="W9" s="259">
        <f>Q9+R9+S9+T9</f>
        <v>0</v>
      </c>
      <c r="X9" s="259">
        <f>W9+U9+V9</f>
        <v>0</v>
      </c>
      <c r="Y9" s="228">
        <f>SUM(X9*1.4+P9)</f>
        <v>0</v>
      </c>
      <c r="Z9" s="230">
        <f t="shared" ref="Z9:Z17" si="1">NORMSDIST((Q$6-Y9)/Z$6)*100</f>
        <v>99.999999999965979</v>
      </c>
      <c r="AA9" s="243" t="s">
        <v>345</v>
      </c>
      <c r="AB9" s="23"/>
    </row>
    <row r="10" spans="1:28" ht="20.100000000000001" customHeight="1">
      <c r="A10" s="52"/>
      <c r="B10" s="106"/>
      <c r="C10" s="494"/>
      <c r="D10" s="494"/>
      <c r="E10" s="494"/>
      <c r="F10" s="494"/>
      <c r="G10" s="496"/>
      <c r="H10" s="496"/>
      <c r="I10" s="497">
        <f t="shared" ref="I10:I16" si="2">SUM(C10:F10)</f>
        <v>0</v>
      </c>
      <c r="J10" s="494">
        <f t="shared" ref="J10:J17" si="3">SUM(C10:H10)</f>
        <v>0</v>
      </c>
      <c r="K10" s="494">
        <f t="shared" ref="K10:K17" si="4">SUM(J10*1.4+B10)</f>
        <v>0</v>
      </c>
      <c r="L10" s="496">
        <f t="shared" si="0"/>
        <v>99.999999999965979</v>
      </c>
      <c r="M10" s="568"/>
      <c r="N10" s="19"/>
      <c r="O10" s="52"/>
      <c r="P10" s="106"/>
      <c r="Q10" s="228"/>
      <c r="R10" s="228"/>
      <c r="S10" s="228"/>
      <c r="T10" s="228"/>
      <c r="U10" s="230"/>
      <c r="V10" s="230"/>
      <c r="W10" s="231">
        <f t="shared" ref="W10:W16" si="5">SUM(Q10:T10)</f>
        <v>0</v>
      </c>
      <c r="X10" s="228">
        <f t="shared" ref="X10:X17" si="6">SUM(Q10:V10)</f>
        <v>0</v>
      </c>
      <c r="Y10" s="228">
        <f t="shared" ref="Y10:Y17" si="7">SUM(X10*1.4+P10)</f>
        <v>0</v>
      </c>
      <c r="Z10" s="230">
        <f t="shared" si="1"/>
        <v>99.999999999965979</v>
      </c>
      <c r="AA10" s="243"/>
    </row>
    <row r="11" spans="1:28" ht="20.100000000000001" customHeight="1">
      <c r="A11" s="568"/>
      <c r="B11" s="494"/>
      <c r="C11" s="494"/>
      <c r="D11" s="494"/>
      <c r="E11" s="494"/>
      <c r="F11" s="494"/>
      <c r="G11" s="14"/>
      <c r="H11" s="14"/>
      <c r="I11" s="497">
        <f t="shared" si="2"/>
        <v>0</v>
      </c>
      <c r="J11" s="494">
        <f t="shared" si="3"/>
        <v>0</v>
      </c>
      <c r="K11" s="494">
        <f t="shared" si="4"/>
        <v>0</v>
      </c>
      <c r="L11" s="496">
        <f t="shared" si="0"/>
        <v>99.999999999965979</v>
      </c>
      <c r="M11" s="568"/>
      <c r="N11" s="19"/>
      <c r="O11" s="243"/>
      <c r="P11" s="228"/>
      <c r="Q11" s="228"/>
      <c r="R11" s="228"/>
      <c r="S11" s="228"/>
      <c r="T11" s="228"/>
      <c r="U11" s="14"/>
      <c r="V11" s="14"/>
      <c r="W11" s="231">
        <f t="shared" si="5"/>
        <v>0</v>
      </c>
      <c r="X11" s="228">
        <f t="shared" si="6"/>
        <v>0</v>
      </c>
      <c r="Y11" s="228">
        <f t="shared" si="7"/>
        <v>0</v>
      </c>
      <c r="Z11" s="230">
        <f t="shared" si="1"/>
        <v>99.999999999965979</v>
      </c>
      <c r="AA11" s="243"/>
    </row>
    <row r="12" spans="1:28" ht="20.100000000000001" customHeight="1">
      <c r="A12" s="13"/>
      <c r="B12" s="227"/>
      <c r="C12" s="494"/>
      <c r="D12" s="494"/>
      <c r="E12" s="494"/>
      <c r="F12" s="494"/>
      <c r="G12" s="14"/>
      <c r="H12" s="14"/>
      <c r="I12" s="497">
        <f t="shared" si="2"/>
        <v>0</v>
      </c>
      <c r="J12" s="494">
        <f t="shared" si="3"/>
        <v>0</v>
      </c>
      <c r="K12" s="494">
        <f t="shared" si="4"/>
        <v>0</v>
      </c>
      <c r="L12" s="494">
        <f t="shared" si="0"/>
        <v>99.999999999965979</v>
      </c>
      <c r="M12" s="13"/>
      <c r="N12" s="19"/>
      <c r="O12" s="13"/>
      <c r="P12" s="227"/>
      <c r="Q12" s="228"/>
      <c r="R12" s="228"/>
      <c r="S12" s="228"/>
      <c r="T12" s="228"/>
      <c r="U12" s="14"/>
      <c r="V12" s="14"/>
      <c r="W12" s="231">
        <f t="shared" si="5"/>
        <v>0</v>
      </c>
      <c r="X12" s="228">
        <f t="shared" si="6"/>
        <v>0</v>
      </c>
      <c r="Y12" s="228">
        <f t="shared" si="7"/>
        <v>0</v>
      </c>
      <c r="Z12" s="228">
        <f t="shared" si="1"/>
        <v>99.999999999965979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14"/>
      <c r="H13" s="14"/>
      <c r="I13" s="497">
        <f t="shared" si="2"/>
        <v>0</v>
      </c>
      <c r="J13" s="494">
        <f t="shared" si="3"/>
        <v>0</v>
      </c>
      <c r="K13" s="494">
        <f t="shared" si="4"/>
        <v>0</v>
      </c>
      <c r="L13" s="494">
        <f t="shared" si="0"/>
        <v>99.999999999965979</v>
      </c>
      <c r="M13" s="13"/>
      <c r="N13" s="19"/>
      <c r="O13" s="13"/>
      <c r="P13" s="227"/>
      <c r="Q13" s="228"/>
      <c r="R13" s="228"/>
      <c r="S13" s="228"/>
      <c r="T13" s="228"/>
      <c r="U13" s="14"/>
      <c r="V13" s="14"/>
      <c r="W13" s="231">
        <f t="shared" si="5"/>
        <v>0</v>
      </c>
      <c r="X13" s="228">
        <f t="shared" si="6"/>
        <v>0</v>
      </c>
      <c r="Y13" s="228">
        <f t="shared" si="7"/>
        <v>0</v>
      </c>
      <c r="Z13" s="228">
        <f t="shared" si="1"/>
        <v>99.999999999965979</v>
      </c>
      <c r="AA13" s="13"/>
    </row>
    <row r="14" spans="1:28" ht="20.100000000000001" customHeight="1">
      <c r="A14" s="13"/>
      <c r="B14" s="227"/>
      <c r="C14" s="494"/>
      <c r="D14" s="494"/>
      <c r="E14" s="494"/>
      <c r="F14" s="494"/>
      <c r="G14" s="14"/>
      <c r="H14" s="14"/>
      <c r="I14" s="497">
        <f t="shared" si="2"/>
        <v>0</v>
      </c>
      <c r="J14" s="494">
        <f t="shared" si="3"/>
        <v>0</v>
      </c>
      <c r="K14" s="494">
        <f t="shared" si="4"/>
        <v>0</v>
      </c>
      <c r="L14" s="494">
        <f t="shared" si="0"/>
        <v>99.999999999965979</v>
      </c>
      <c r="M14" s="13"/>
      <c r="N14" s="19"/>
      <c r="O14" s="13"/>
      <c r="P14" s="227"/>
      <c r="Q14" s="228"/>
      <c r="R14" s="228"/>
      <c r="S14" s="228"/>
      <c r="T14" s="228"/>
      <c r="U14" s="14"/>
      <c r="V14" s="14"/>
      <c r="W14" s="231">
        <f t="shared" si="5"/>
        <v>0</v>
      </c>
      <c r="X14" s="228">
        <f t="shared" si="6"/>
        <v>0</v>
      </c>
      <c r="Y14" s="228">
        <f t="shared" si="7"/>
        <v>0</v>
      </c>
      <c r="Z14" s="228">
        <f t="shared" si="1"/>
        <v>99.999999999965979</v>
      </c>
      <c r="AA14" s="13"/>
    </row>
    <row r="15" spans="1:28" ht="20.100000000000001" customHeight="1">
      <c r="A15" s="13"/>
      <c r="B15" s="227"/>
      <c r="C15" s="494"/>
      <c r="D15" s="494"/>
      <c r="E15" s="494"/>
      <c r="F15" s="494"/>
      <c r="G15" s="14"/>
      <c r="H15" s="14"/>
      <c r="I15" s="497">
        <f t="shared" si="2"/>
        <v>0</v>
      </c>
      <c r="J15" s="494">
        <f t="shared" si="3"/>
        <v>0</v>
      </c>
      <c r="K15" s="494">
        <f t="shared" si="4"/>
        <v>0</v>
      </c>
      <c r="L15" s="494">
        <f t="shared" si="0"/>
        <v>99.999999999965979</v>
      </c>
      <c r="M15" s="13"/>
      <c r="N15" s="19"/>
      <c r="O15" s="13"/>
      <c r="P15" s="227"/>
      <c r="Q15" s="228"/>
      <c r="R15" s="228"/>
      <c r="S15" s="228"/>
      <c r="T15" s="228"/>
      <c r="U15" s="14"/>
      <c r="V15" s="14"/>
      <c r="W15" s="231">
        <f t="shared" si="5"/>
        <v>0</v>
      </c>
      <c r="X15" s="228">
        <f t="shared" si="6"/>
        <v>0</v>
      </c>
      <c r="Y15" s="228">
        <f t="shared" si="7"/>
        <v>0</v>
      </c>
      <c r="Z15" s="228">
        <f t="shared" si="1"/>
        <v>99.999999999965979</v>
      </c>
      <c r="AA15" s="13"/>
    </row>
    <row r="16" spans="1:28" ht="20.100000000000001" customHeight="1">
      <c r="A16" s="495"/>
      <c r="B16" s="497"/>
      <c r="C16" s="232"/>
      <c r="D16" s="232"/>
      <c r="E16" s="494"/>
      <c r="F16" s="494"/>
      <c r="G16" s="14"/>
      <c r="H16" s="14"/>
      <c r="I16" s="497">
        <f t="shared" si="2"/>
        <v>0</v>
      </c>
      <c r="J16" s="494">
        <f t="shared" si="3"/>
        <v>0</v>
      </c>
      <c r="K16" s="494">
        <f t="shared" si="4"/>
        <v>0</v>
      </c>
      <c r="L16" s="494">
        <f t="shared" si="0"/>
        <v>99.999999999965979</v>
      </c>
      <c r="M16" s="29"/>
      <c r="N16" s="19"/>
      <c r="O16" s="229"/>
      <c r="P16" s="231"/>
      <c r="Q16" s="232"/>
      <c r="R16" s="232"/>
      <c r="S16" s="228"/>
      <c r="T16" s="228"/>
      <c r="U16" s="14"/>
      <c r="V16" s="14"/>
      <c r="W16" s="231">
        <f t="shared" si="5"/>
        <v>0</v>
      </c>
      <c r="X16" s="228">
        <f t="shared" si="6"/>
        <v>0</v>
      </c>
      <c r="Y16" s="228">
        <f t="shared" si="7"/>
        <v>0</v>
      </c>
      <c r="Z16" s="228">
        <f t="shared" si="1"/>
        <v>99.999999999965979</v>
      </c>
      <c r="AA16" s="29"/>
    </row>
    <row r="17" spans="1:27" ht="20.100000000000001" customHeight="1">
      <c r="A17" s="495"/>
      <c r="B17" s="497"/>
      <c r="C17" s="232"/>
      <c r="D17" s="232"/>
      <c r="E17" s="232"/>
      <c r="F17" s="232"/>
      <c r="G17" s="26"/>
      <c r="H17" s="26"/>
      <c r="I17" s="232">
        <f>SUM(C17,D17,F17)</f>
        <v>0</v>
      </c>
      <c r="J17" s="494">
        <f t="shared" si="3"/>
        <v>0</v>
      </c>
      <c r="K17" s="494">
        <f t="shared" si="4"/>
        <v>0</v>
      </c>
      <c r="L17" s="494">
        <f t="shared" si="0"/>
        <v>99.999999999965979</v>
      </c>
      <c r="M17" s="29"/>
      <c r="N17" s="19"/>
      <c r="O17" s="229"/>
      <c r="P17" s="231"/>
      <c r="Q17" s="232"/>
      <c r="R17" s="232"/>
      <c r="S17" s="232"/>
      <c r="T17" s="232"/>
      <c r="U17" s="26"/>
      <c r="V17" s="26"/>
      <c r="W17" s="232">
        <f>SUM(Q17,R17,T17)</f>
        <v>0</v>
      </c>
      <c r="X17" s="228">
        <f t="shared" si="6"/>
        <v>0</v>
      </c>
      <c r="Y17" s="228">
        <f t="shared" si="7"/>
        <v>0</v>
      </c>
      <c r="Z17" s="228">
        <f t="shared" si="1"/>
        <v>99.999999999965979</v>
      </c>
      <c r="AA17" s="29"/>
    </row>
    <row r="18" spans="1:27" ht="20.100000000000001" customHeight="1">
      <c r="L18" s="380"/>
      <c r="Z18" s="380"/>
    </row>
    <row r="30" spans="1:27">
      <c r="M30" s="7"/>
      <c r="AA30" s="7"/>
    </row>
  </sheetData>
  <mergeCells count="12">
    <mergeCell ref="A1:M1"/>
    <mergeCell ref="O1:AA1"/>
    <mergeCell ref="A3:B3"/>
    <mergeCell ref="O3:P3"/>
    <mergeCell ref="Q3:U3"/>
    <mergeCell ref="C3:G3"/>
    <mergeCell ref="C5:H5"/>
    <mergeCell ref="Q5:V5"/>
    <mergeCell ref="C6:H6"/>
    <mergeCell ref="Q6:V6"/>
    <mergeCell ref="E8:F8"/>
    <mergeCell ref="S8:T8"/>
  </mergeCells>
  <phoneticPr fontId="9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54"/>
  <dimension ref="A1:AB34"/>
  <sheetViews>
    <sheetView topLeftCell="G1" zoomScaleNormal="100" workbookViewId="0">
      <selection activeCell="O18" sqref="O18:AA18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94" t="s">
        <v>761</v>
      </c>
      <c r="B3" s="694"/>
      <c r="C3" s="696"/>
      <c r="D3" s="696"/>
      <c r="E3" s="696"/>
      <c r="F3" s="696"/>
      <c r="G3" s="696"/>
      <c r="J3" s="20" t="s">
        <v>591</v>
      </c>
      <c r="K3" s="20" t="s">
        <v>592</v>
      </c>
      <c r="O3" s="694" t="s">
        <v>761</v>
      </c>
      <c r="P3" s="694"/>
      <c r="Q3" s="696"/>
      <c r="R3" s="696"/>
      <c r="S3" s="696"/>
      <c r="T3" s="696"/>
      <c r="U3" s="696"/>
      <c r="X3" s="20" t="s">
        <v>591</v>
      </c>
      <c r="Y3" s="20" t="s">
        <v>592</v>
      </c>
    </row>
    <row r="4" spans="1:28" ht="18.75" customHeight="1">
      <c r="B4" s="570"/>
      <c r="J4" s="129">
        <v>415</v>
      </c>
      <c r="K4" s="129">
        <v>420</v>
      </c>
      <c r="P4" s="391"/>
      <c r="X4" s="129">
        <v>415</v>
      </c>
      <c r="Y4" s="129">
        <v>420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433</v>
      </c>
      <c r="D6" s="638"/>
      <c r="E6" s="638"/>
      <c r="F6" s="638"/>
      <c r="G6" s="638"/>
      <c r="H6" s="639"/>
      <c r="I6" s="18">
        <v>1.23</v>
      </c>
      <c r="J6" s="18">
        <v>1.2</v>
      </c>
      <c r="K6" s="16">
        <v>83.3</v>
      </c>
      <c r="L6" s="103">
        <v>60</v>
      </c>
      <c r="P6" s="391"/>
      <c r="Q6" s="637">
        <v>433</v>
      </c>
      <c r="R6" s="638"/>
      <c r="S6" s="638"/>
      <c r="T6" s="638"/>
      <c r="U6" s="638"/>
      <c r="V6" s="639"/>
      <c r="W6" s="18">
        <v>1.23</v>
      </c>
      <c r="X6" s="18">
        <v>1.2</v>
      </c>
      <c r="Y6" s="16">
        <v>83.3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68"/>
      <c r="B9" s="241"/>
      <c r="C9" s="241"/>
      <c r="D9" s="241"/>
      <c r="E9" s="241"/>
      <c r="F9" s="241"/>
      <c r="G9" s="241"/>
      <c r="H9" s="241"/>
      <c r="I9" s="241">
        <f>C9+D9+E9+F9</f>
        <v>0</v>
      </c>
      <c r="J9" s="241">
        <f>I9+G9+H9</f>
        <v>0</v>
      </c>
      <c r="K9" s="494">
        <f>SUM(J9*1.4+B9)</f>
        <v>0</v>
      </c>
      <c r="L9" s="496">
        <f>NORMSDIST((C$6-K9)/L$6)*100</f>
        <v>99.999999999973369</v>
      </c>
      <c r="M9" s="568" t="s">
        <v>338</v>
      </c>
      <c r="N9" s="19"/>
      <c r="O9" s="243"/>
      <c r="P9" s="241"/>
      <c r="Q9" s="241"/>
      <c r="R9" s="241"/>
      <c r="S9" s="241"/>
      <c r="T9" s="241"/>
      <c r="U9" s="241"/>
      <c r="V9" s="241"/>
      <c r="W9" s="241">
        <f>Q9+R9+S9+T9</f>
        <v>0</v>
      </c>
      <c r="X9" s="241">
        <f>W9+U9+V9</f>
        <v>0</v>
      </c>
      <c r="Y9" s="228">
        <f>SUM(X9*1.4+P9)</f>
        <v>0</v>
      </c>
      <c r="Z9" s="230">
        <f>NORMSDIST((Q$6-Y9)/Z$6)*100</f>
        <v>99.999999999973369</v>
      </c>
      <c r="AA9" s="243" t="s">
        <v>338</v>
      </c>
      <c r="AB9" s="23"/>
    </row>
    <row r="10" spans="1:28" ht="20.100000000000001" customHeight="1">
      <c r="A10" s="52"/>
      <c r="B10" s="106"/>
      <c r="C10" s="494"/>
      <c r="D10" s="494"/>
      <c r="E10" s="494"/>
      <c r="F10" s="494"/>
      <c r="G10" s="496"/>
      <c r="H10" s="496"/>
      <c r="I10" s="494">
        <f t="shared" ref="I10:I18" si="0">SUM(C10:F10)</f>
        <v>0</v>
      </c>
      <c r="J10" s="494">
        <f t="shared" ref="J10:J18" si="1">SUM(C10:H10)</f>
        <v>0</v>
      </c>
      <c r="K10" s="494">
        <f t="shared" ref="K10:K18" si="2">SUM(J10*1.4+B10)</f>
        <v>0</v>
      </c>
      <c r="L10" s="496">
        <f>NORMSDIST((C$6-K10)/L$6)*100</f>
        <v>99.999999999973369</v>
      </c>
      <c r="M10" s="568"/>
      <c r="N10" s="19"/>
      <c r="O10" s="52"/>
      <c r="P10" s="106"/>
      <c r="Q10" s="228"/>
      <c r="R10" s="228"/>
      <c r="S10" s="228"/>
      <c r="T10" s="228"/>
      <c r="U10" s="230"/>
      <c r="V10" s="230"/>
      <c r="W10" s="228">
        <f t="shared" ref="W10:W18" si="3">SUM(Q10:T10)</f>
        <v>0</v>
      </c>
      <c r="X10" s="228">
        <f t="shared" ref="X10:X18" si="4">SUM(Q10:V10)</f>
        <v>0</v>
      </c>
      <c r="Y10" s="228">
        <f t="shared" ref="Y10:Y18" si="5">SUM(X10*1.4+P10)</f>
        <v>0</v>
      </c>
      <c r="Z10" s="230">
        <f>NORMSDIST((Q$6-Y10)/Z$6)*100</f>
        <v>99.999999999973369</v>
      </c>
      <c r="AA10" s="243"/>
    </row>
    <row r="11" spans="1:28" ht="20.100000000000001" customHeight="1">
      <c r="A11" s="568"/>
      <c r="B11" s="494"/>
      <c r="C11" s="494"/>
      <c r="D11" s="494"/>
      <c r="E11" s="494"/>
      <c r="F11" s="494"/>
      <c r="G11" s="14"/>
      <c r="H11" s="14"/>
      <c r="I11" s="494">
        <f t="shared" si="0"/>
        <v>0</v>
      </c>
      <c r="J11" s="494">
        <f t="shared" si="1"/>
        <v>0</v>
      </c>
      <c r="K11" s="494">
        <f t="shared" si="2"/>
        <v>0</v>
      </c>
      <c r="L11" s="496">
        <f>NORMSDIST((C$6-K11)/L$6)*100</f>
        <v>99.999999999973369</v>
      </c>
      <c r="M11" s="568"/>
      <c r="N11" s="19"/>
      <c r="O11" s="243"/>
      <c r="P11" s="228"/>
      <c r="Q11" s="228"/>
      <c r="R11" s="228"/>
      <c r="S11" s="228"/>
      <c r="T11" s="228"/>
      <c r="U11" s="14"/>
      <c r="V11" s="14"/>
      <c r="W11" s="228">
        <f t="shared" si="3"/>
        <v>0</v>
      </c>
      <c r="X11" s="228">
        <f t="shared" si="4"/>
        <v>0</v>
      </c>
      <c r="Y11" s="228">
        <f t="shared" si="5"/>
        <v>0</v>
      </c>
      <c r="Z11" s="230">
        <f>NORMSDIST((Q$6-Y11)/Z$6)*100</f>
        <v>99.999999999973369</v>
      </c>
      <c r="AA11" s="243"/>
    </row>
    <row r="12" spans="1:28" ht="20.100000000000001" customHeight="1">
      <c r="A12" s="13"/>
      <c r="B12" s="227"/>
      <c r="C12" s="494"/>
      <c r="D12" s="494"/>
      <c r="E12" s="494"/>
      <c r="F12" s="494"/>
      <c r="G12" s="14"/>
      <c r="H12" s="14"/>
      <c r="I12" s="494">
        <f t="shared" si="0"/>
        <v>0</v>
      </c>
      <c r="J12" s="494">
        <f t="shared" si="1"/>
        <v>0</v>
      </c>
      <c r="K12" s="494">
        <f t="shared" si="2"/>
        <v>0</v>
      </c>
      <c r="L12" s="494">
        <f t="shared" ref="L12:L18" si="6">NORMSDIST((C$6-K12)/L$6)*100</f>
        <v>99.999999999973369</v>
      </c>
      <c r="M12" s="13"/>
      <c r="N12" s="19"/>
      <c r="O12" s="13"/>
      <c r="P12" s="227"/>
      <c r="Q12" s="228"/>
      <c r="R12" s="228"/>
      <c r="S12" s="228"/>
      <c r="T12" s="228"/>
      <c r="U12" s="14"/>
      <c r="V12" s="14"/>
      <c r="W12" s="228">
        <f t="shared" si="3"/>
        <v>0</v>
      </c>
      <c r="X12" s="228">
        <f t="shared" si="4"/>
        <v>0</v>
      </c>
      <c r="Y12" s="228">
        <f t="shared" si="5"/>
        <v>0</v>
      </c>
      <c r="Z12" s="228">
        <f t="shared" ref="Z12:Z18" si="7">NORMSDIST((Q$6-Y12)/Z$6)*100</f>
        <v>99.999999999973369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14"/>
      <c r="H13" s="14"/>
      <c r="I13" s="494">
        <f t="shared" si="0"/>
        <v>0</v>
      </c>
      <c r="J13" s="494">
        <f t="shared" si="1"/>
        <v>0</v>
      </c>
      <c r="K13" s="494">
        <f t="shared" si="2"/>
        <v>0</v>
      </c>
      <c r="L13" s="494">
        <f t="shared" si="6"/>
        <v>99.999999999973369</v>
      </c>
      <c r="M13" s="13"/>
      <c r="N13" s="19"/>
      <c r="O13" s="13"/>
      <c r="P13" s="227"/>
      <c r="Q13" s="228"/>
      <c r="R13" s="228"/>
      <c r="S13" s="228"/>
      <c r="T13" s="228"/>
      <c r="U13" s="14"/>
      <c r="V13" s="14"/>
      <c r="W13" s="228">
        <f t="shared" si="3"/>
        <v>0</v>
      </c>
      <c r="X13" s="228">
        <f t="shared" si="4"/>
        <v>0</v>
      </c>
      <c r="Y13" s="228">
        <f t="shared" si="5"/>
        <v>0</v>
      </c>
      <c r="Z13" s="228">
        <f t="shared" si="7"/>
        <v>99.999999999973369</v>
      </c>
      <c r="AA13" s="13"/>
    </row>
    <row r="14" spans="1:28" ht="20.100000000000001" customHeight="1">
      <c r="A14" s="13"/>
      <c r="B14" s="227"/>
      <c r="C14" s="494"/>
      <c r="D14" s="494"/>
      <c r="E14" s="494"/>
      <c r="F14" s="494"/>
      <c r="G14" s="14"/>
      <c r="H14" s="14"/>
      <c r="I14" s="494">
        <f t="shared" si="0"/>
        <v>0</v>
      </c>
      <c r="J14" s="494">
        <f t="shared" si="1"/>
        <v>0</v>
      </c>
      <c r="K14" s="494">
        <f t="shared" si="2"/>
        <v>0</v>
      </c>
      <c r="L14" s="494">
        <f t="shared" si="6"/>
        <v>99.999999999973369</v>
      </c>
      <c r="M14" s="13"/>
      <c r="N14" s="19"/>
      <c r="O14" s="13"/>
      <c r="P14" s="227"/>
      <c r="Q14" s="228"/>
      <c r="R14" s="228"/>
      <c r="S14" s="228"/>
      <c r="T14" s="228"/>
      <c r="U14" s="14"/>
      <c r="V14" s="14"/>
      <c r="W14" s="228">
        <f t="shared" si="3"/>
        <v>0</v>
      </c>
      <c r="X14" s="228">
        <f t="shared" si="4"/>
        <v>0</v>
      </c>
      <c r="Y14" s="228">
        <f t="shared" si="5"/>
        <v>0</v>
      </c>
      <c r="Z14" s="228">
        <f t="shared" si="7"/>
        <v>99.999999999973369</v>
      </c>
      <c r="AA14" s="13"/>
    </row>
    <row r="15" spans="1:28" ht="20.100000000000001" customHeight="1">
      <c r="A15" s="13"/>
      <c r="B15" s="227"/>
      <c r="C15" s="494"/>
      <c r="D15" s="494"/>
      <c r="E15" s="494"/>
      <c r="F15" s="494"/>
      <c r="G15" s="14"/>
      <c r="H15" s="14"/>
      <c r="I15" s="494">
        <f t="shared" si="0"/>
        <v>0</v>
      </c>
      <c r="J15" s="494">
        <f t="shared" si="1"/>
        <v>0</v>
      </c>
      <c r="K15" s="494">
        <f t="shared" si="2"/>
        <v>0</v>
      </c>
      <c r="L15" s="494">
        <f t="shared" si="6"/>
        <v>99.999999999973369</v>
      </c>
      <c r="M15" s="13"/>
      <c r="N15" s="19"/>
      <c r="O15" s="13"/>
      <c r="P15" s="227"/>
      <c r="Q15" s="228"/>
      <c r="R15" s="228"/>
      <c r="S15" s="228"/>
      <c r="T15" s="228"/>
      <c r="U15" s="14"/>
      <c r="V15" s="14"/>
      <c r="W15" s="228">
        <f t="shared" si="3"/>
        <v>0</v>
      </c>
      <c r="X15" s="228">
        <f t="shared" si="4"/>
        <v>0</v>
      </c>
      <c r="Y15" s="228">
        <f t="shared" si="5"/>
        <v>0</v>
      </c>
      <c r="Z15" s="228">
        <f t="shared" si="7"/>
        <v>99.999999999973369</v>
      </c>
      <c r="AA15" s="13"/>
    </row>
    <row r="16" spans="1:28" ht="20.100000000000001" customHeight="1">
      <c r="A16" s="495"/>
      <c r="B16" s="497"/>
      <c r="C16" s="232"/>
      <c r="D16" s="232"/>
      <c r="E16" s="494"/>
      <c r="F16" s="494"/>
      <c r="G16" s="14"/>
      <c r="H16" s="14"/>
      <c r="I16" s="494">
        <f t="shared" si="0"/>
        <v>0</v>
      </c>
      <c r="J16" s="494">
        <f t="shared" si="1"/>
        <v>0</v>
      </c>
      <c r="K16" s="494">
        <f t="shared" si="2"/>
        <v>0</v>
      </c>
      <c r="L16" s="494">
        <f t="shared" si="6"/>
        <v>99.999999999973369</v>
      </c>
      <c r="M16" s="29"/>
      <c r="N16" s="19"/>
      <c r="O16" s="229"/>
      <c r="P16" s="231"/>
      <c r="Q16" s="232"/>
      <c r="R16" s="232"/>
      <c r="S16" s="228"/>
      <c r="T16" s="228"/>
      <c r="U16" s="14"/>
      <c r="V16" s="14"/>
      <c r="W16" s="228">
        <f t="shared" si="3"/>
        <v>0</v>
      </c>
      <c r="X16" s="228">
        <f t="shared" si="4"/>
        <v>0</v>
      </c>
      <c r="Y16" s="228">
        <f t="shared" si="5"/>
        <v>0</v>
      </c>
      <c r="Z16" s="228">
        <f t="shared" si="7"/>
        <v>99.999999999973369</v>
      </c>
      <c r="AA16" s="29"/>
    </row>
    <row r="17" spans="1:27" ht="20.100000000000001" customHeight="1">
      <c r="A17" s="568"/>
      <c r="B17" s="241"/>
      <c r="C17" s="241"/>
      <c r="D17" s="241"/>
      <c r="E17" s="494"/>
      <c r="F17" s="241"/>
      <c r="G17" s="241"/>
      <c r="H17" s="241"/>
      <c r="I17" s="494">
        <f t="shared" si="0"/>
        <v>0</v>
      </c>
      <c r="J17" s="494">
        <f t="shared" si="1"/>
        <v>0</v>
      </c>
      <c r="K17" s="494">
        <f t="shared" si="2"/>
        <v>0</v>
      </c>
      <c r="L17" s="494">
        <f t="shared" si="6"/>
        <v>99.999999999973369</v>
      </c>
      <c r="M17" s="30" t="s">
        <v>338</v>
      </c>
      <c r="N17" s="19"/>
      <c r="O17" s="243"/>
      <c r="P17" s="241"/>
      <c r="Q17" s="241"/>
      <c r="R17" s="241"/>
      <c r="S17" s="228"/>
      <c r="T17" s="241"/>
      <c r="U17" s="241"/>
      <c r="V17" s="241"/>
      <c r="W17" s="228">
        <f t="shared" si="3"/>
        <v>0</v>
      </c>
      <c r="X17" s="228">
        <f t="shared" si="4"/>
        <v>0</v>
      </c>
      <c r="Y17" s="228">
        <f t="shared" si="5"/>
        <v>0</v>
      </c>
      <c r="Z17" s="228">
        <f t="shared" si="7"/>
        <v>99.999999999973369</v>
      </c>
      <c r="AA17" s="30" t="s">
        <v>338</v>
      </c>
    </row>
    <row r="18" spans="1:27" ht="20.100000000000001" customHeight="1">
      <c r="A18" s="108" t="s">
        <v>564</v>
      </c>
      <c r="B18" s="65">
        <v>170</v>
      </c>
      <c r="C18" s="65">
        <v>59</v>
      </c>
      <c r="D18" s="93">
        <v>38</v>
      </c>
      <c r="E18" s="90" t="s">
        <v>337</v>
      </c>
      <c r="F18" s="93">
        <v>36</v>
      </c>
      <c r="G18" s="90">
        <v>36</v>
      </c>
      <c r="H18" s="90">
        <v>24</v>
      </c>
      <c r="I18" s="90">
        <f t="shared" si="0"/>
        <v>133</v>
      </c>
      <c r="J18" s="90">
        <f t="shared" si="1"/>
        <v>193</v>
      </c>
      <c r="K18" s="90">
        <f t="shared" si="2"/>
        <v>440.2</v>
      </c>
      <c r="L18" s="90">
        <f t="shared" si="6"/>
        <v>45.224157397941624</v>
      </c>
      <c r="M18" s="66" t="s">
        <v>338</v>
      </c>
      <c r="N18" s="19"/>
      <c r="O18" s="495"/>
      <c r="P18" s="497"/>
      <c r="Q18" s="497"/>
      <c r="R18" s="496"/>
      <c r="S18" s="494"/>
      <c r="T18" s="496"/>
      <c r="U18" s="494"/>
      <c r="V18" s="494"/>
      <c r="W18" s="494">
        <f t="shared" si="3"/>
        <v>0</v>
      </c>
      <c r="X18" s="494">
        <f t="shared" si="4"/>
        <v>0</v>
      </c>
      <c r="Y18" s="494">
        <f t="shared" si="5"/>
        <v>0</v>
      </c>
      <c r="Z18" s="494">
        <f t="shared" si="7"/>
        <v>99.999999999973369</v>
      </c>
      <c r="AA18" s="30" t="s">
        <v>338</v>
      </c>
    </row>
    <row r="19" spans="1:27" ht="20.100000000000001" customHeight="1">
      <c r="L19" s="380"/>
      <c r="Z19" s="380"/>
    </row>
    <row r="24" spans="1:27">
      <c r="M24" s="7"/>
      <c r="AA24" s="7"/>
    </row>
    <row r="25" spans="1:27">
      <c r="M25" s="7"/>
      <c r="AA25" s="7"/>
    </row>
    <row r="34" spans="13:27">
      <c r="M34" s="7"/>
      <c r="AA34" s="7"/>
    </row>
  </sheetData>
  <mergeCells count="12">
    <mergeCell ref="E8:F8"/>
    <mergeCell ref="S8:T8"/>
    <mergeCell ref="A1:M1"/>
    <mergeCell ref="O1:AA1"/>
    <mergeCell ref="C5:H5"/>
    <mergeCell ref="Q5:V5"/>
    <mergeCell ref="C6:H6"/>
    <mergeCell ref="Q6:V6"/>
    <mergeCell ref="O3:P3"/>
    <mergeCell ref="A3:B3"/>
    <mergeCell ref="Q3:U3"/>
    <mergeCell ref="C3:G3"/>
  </mergeCells>
  <phoneticPr fontId="9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1:AB29"/>
  <sheetViews>
    <sheetView workbookViewId="0">
      <selection activeCell="A2" sqref="A1:M14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97" t="s">
        <v>762</v>
      </c>
      <c r="B3" s="694"/>
      <c r="C3" s="696"/>
      <c r="D3" s="696"/>
      <c r="E3" s="696"/>
      <c r="F3" s="696"/>
      <c r="G3" s="696"/>
      <c r="J3" s="20" t="s">
        <v>591</v>
      </c>
      <c r="K3" s="20" t="s">
        <v>592</v>
      </c>
      <c r="O3" s="697" t="s">
        <v>762</v>
      </c>
      <c r="P3" s="694"/>
      <c r="Q3" s="696"/>
      <c r="R3" s="696"/>
      <c r="S3" s="696"/>
      <c r="T3" s="696"/>
      <c r="U3" s="696"/>
      <c r="X3" s="20" t="s">
        <v>591</v>
      </c>
      <c r="Y3" s="20" t="s">
        <v>592</v>
      </c>
    </row>
    <row r="4" spans="1:28" ht="18.75" customHeight="1">
      <c r="B4" s="570"/>
      <c r="J4" s="129">
        <v>515</v>
      </c>
      <c r="K4" s="129">
        <v>530</v>
      </c>
      <c r="P4" s="391"/>
      <c r="X4" s="129">
        <v>515</v>
      </c>
      <c r="Y4" s="129">
        <v>530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541</v>
      </c>
      <c r="D6" s="638"/>
      <c r="E6" s="638"/>
      <c r="F6" s="638"/>
      <c r="G6" s="638"/>
      <c r="H6" s="639"/>
      <c r="I6" s="193">
        <v>1.24</v>
      </c>
      <c r="J6" s="193">
        <v>1.19</v>
      </c>
      <c r="K6" s="194">
        <f>(FIXED(1/J6,3))*100</f>
        <v>84</v>
      </c>
      <c r="L6" s="103">
        <v>60</v>
      </c>
      <c r="P6" s="391"/>
      <c r="Q6" s="637">
        <v>541</v>
      </c>
      <c r="R6" s="638"/>
      <c r="S6" s="638"/>
      <c r="T6" s="638"/>
      <c r="U6" s="638"/>
      <c r="V6" s="639"/>
      <c r="W6" s="193">
        <v>1.24</v>
      </c>
      <c r="X6" s="193">
        <v>1.19</v>
      </c>
      <c r="Y6" s="194">
        <f>(FIXED(1/X6,3))*100</f>
        <v>84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68"/>
      <c r="B9" s="241"/>
      <c r="C9" s="241"/>
      <c r="D9" s="241"/>
      <c r="E9" s="241"/>
      <c r="F9" s="241"/>
      <c r="G9" s="241"/>
      <c r="H9" s="241"/>
      <c r="I9" s="241">
        <f>C9+D9+E9+F9</f>
        <v>0</v>
      </c>
      <c r="J9" s="241">
        <f>I9+G9+H9</f>
        <v>0</v>
      </c>
      <c r="K9" s="494">
        <f t="shared" ref="K9:K14" si="0">SUM(J9*1.4+B9)</f>
        <v>0</v>
      </c>
      <c r="L9" s="496">
        <f t="shared" ref="L9:L14" si="1">NORMSDIST((C$6-K9)/L$6)*100</f>
        <v>100</v>
      </c>
      <c r="M9" s="568" t="s">
        <v>338</v>
      </c>
      <c r="N9" s="19"/>
      <c r="O9" s="243"/>
      <c r="P9" s="241"/>
      <c r="Q9" s="241"/>
      <c r="R9" s="241"/>
      <c r="S9" s="241"/>
      <c r="T9" s="241"/>
      <c r="U9" s="241"/>
      <c r="V9" s="241"/>
      <c r="W9" s="241">
        <f>Q9+R9+S9+T9</f>
        <v>0</v>
      </c>
      <c r="X9" s="241">
        <f>W9+U9+V9</f>
        <v>0</v>
      </c>
      <c r="Y9" s="228">
        <f t="shared" ref="Y9:Y14" si="2">SUM(X9*1.4+P9)</f>
        <v>0</v>
      </c>
      <c r="Z9" s="230">
        <f t="shared" ref="Z9:Z14" si="3">NORMSDIST((Q$6-Y9)/Z$6)*100</f>
        <v>100</v>
      </c>
      <c r="AA9" s="243" t="s">
        <v>338</v>
      </c>
      <c r="AB9" s="23"/>
    </row>
    <row r="10" spans="1:28" ht="20.100000000000001" customHeight="1">
      <c r="A10" s="52"/>
      <c r="B10" s="106"/>
      <c r="C10" s="494"/>
      <c r="D10" s="494"/>
      <c r="E10" s="494"/>
      <c r="F10" s="494"/>
      <c r="G10" s="496"/>
      <c r="H10" s="496"/>
      <c r="I10" s="494">
        <f>SUM(C10:F10)</f>
        <v>0</v>
      </c>
      <c r="J10" s="103">
        <f>SUM(C10:H10)</f>
        <v>0</v>
      </c>
      <c r="K10" s="494">
        <f t="shared" si="0"/>
        <v>0</v>
      </c>
      <c r="L10" s="496">
        <f t="shared" si="1"/>
        <v>100</v>
      </c>
      <c r="M10" s="568"/>
      <c r="N10" s="19"/>
      <c r="O10" s="52"/>
      <c r="P10" s="106"/>
      <c r="Q10" s="228"/>
      <c r="R10" s="228"/>
      <c r="S10" s="228"/>
      <c r="T10" s="228"/>
      <c r="U10" s="230"/>
      <c r="V10" s="230"/>
      <c r="W10" s="228">
        <f>SUM(Q10:T10)</f>
        <v>0</v>
      </c>
      <c r="X10" s="103">
        <f>SUM(Q10:V10)</f>
        <v>0</v>
      </c>
      <c r="Y10" s="228">
        <f t="shared" si="2"/>
        <v>0</v>
      </c>
      <c r="Z10" s="230">
        <f t="shared" si="3"/>
        <v>100</v>
      </c>
      <c r="AA10" s="243"/>
    </row>
    <row r="11" spans="1:28" ht="20.100000000000001" customHeight="1">
      <c r="A11" s="568"/>
      <c r="B11" s="494"/>
      <c r="C11" s="494"/>
      <c r="D11" s="494"/>
      <c r="E11" s="494"/>
      <c r="F11" s="494"/>
      <c r="G11" s="14"/>
      <c r="H11" s="14"/>
      <c r="I11" s="494">
        <f>SUM(C11:F11)</f>
        <v>0</v>
      </c>
      <c r="J11" s="103">
        <f>SUM(C11:H11)</f>
        <v>0</v>
      </c>
      <c r="K11" s="494">
        <f t="shared" si="0"/>
        <v>0</v>
      </c>
      <c r="L11" s="496">
        <f t="shared" si="1"/>
        <v>100</v>
      </c>
      <c r="M11" s="568"/>
      <c r="N11" s="19"/>
      <c r="O11" s="243"/>
      <c r="P11" s="228"/>
      <c r="Q11" s="228"/>
      <c r="R11" s="228"/>
      <c r="S11" s="228"/>
      <c r="T11" s="228"/>
      <c r="U11" s="14"/>
      <c r="V11" s="14"/>
      <c r="W11" s="228">
        <f>SUM(Q11:T11)</f>
        <v>0</v>
      </c>
      <c r="X11" s="103">
        <f>SUM(Q11:V11)</f>
        <v>0</v>
      </c>
      <c r="Y11" s="228">
        <f t="shared" si="2"/>
        <v>0</v>
      </c>
      <c r="Z11" s="230">
        <f t="shared" si="3"/>
        <v>100</v>
      </c>
      <c r="AA11" s="243"/>
    </row>
    <row r="12" spans="1:28" ht="20.100000000000001" customHeight="1">
      <c r="A12" s="13"/>
      <c r="B12" s="227"/>
      <c r="C12" s="494"/>
      <c r="D12" s="494"/>
      <c r="E12" s="494"/>
      <c r="F12" s="494"/>
      <c r="G12" s="14"/>
      <c r="H12" s="14"/>
      <c r="I12" s="494">
        <f>SUM(C12:F12)</f>
        <v>0</v>
      </c>
      <c r="J12" s="103">
        <f>SUM(C12:H12)</f>
        <v>0</v>
      </c>
      <c r="K12" s="494">
        <f t="shared" si="0"/>
        <v>0</v>
      </c>
      <c r="L12" s="494">
        <f t="shared" si="1"/>
        <v>100</v>
      </c>
      <c r="M12" s="13"/>
      <c r="N12" s="19"/>
      <c r="O12" s="13"/>
      <c r="P12" s="227"/>
      <c r="Q12" s="228"/>
      <c r="R12" s="228"/>
      <c r="S12" s="228"/>
      <c r="T12" s="228"/>
      <c r="U12" s="14"/>
      <c r="V12" s="14"/>
      <c r="W12" s="228">
        <f>SUM(Q12:T12)</f>
        <v>0</v>
      </c>
      <c r="X12" s="103">
        <f>SUM(Q12:V12)</f>
        <v>0</v>
      </c>
      <c r="Y12" s="228">
        <f t="shared" si="2"/>
        <v>0</v>
      </c>
      <c r="Z12" s="228">
        <f t="shared" si="3"/>
        <v>100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14"/>
      <c r="H13" s="14"/>
      <c r="I13" s="494">
        <f>SUM(C13:F13)</f>
        <v>0</v>
      </c>
      <c r="J13" s="103">
        <f>SUM(C13:H13)</f>
        <v>0</v>
      </c>
      <c r="K13" s="494">
        <f t="shared" si="0"/>
        <v>0</v>
      </c>
      <c r="L13" s="494">
        <f t="shared" si="1"/>
        <v>100</v>
      </c>
      <c r="M13" s="13"/>
      <c r="N13" s="19"/>
      <c r="O13" s="13"/>
      <c r="P13" s="227"/>
      <c r="Q13" s="228"/>
      <c r="R13" s="228"/>
      <c r="S13" s="228"/>
      <c r="T13" s="228"/>
      <c r="U13" s="14"/>
      <c r="V13" s="14"/>
      <c r="W13" s="228">
        <f>SUM(Q13:T13)</f>
        <v>0</v>
      </c>
      <c r="X13" s="103">
        <f>SUM(Q13:V13)</f>
        <v>0</v>
      </c>
      <c r="Y13" s="228">
        <f t="shared" si="2"/>
        <v>0</v>
      </c>
      <c r="Z13" s="228">
        <f t="shared" si="3"/>
        <v>100</v>
      </c>
      <c r="AA13" s="13"/>
    </row>
    <row r="14" spans="1:28" ht="20.100000000000001" customHeight="1">
      <c r="A14" s="13"/>
      <c r="B14" s="227"/>
      <c r="C14" s="494"/>
      <c r="D14" s="494"/>
      <c r="E14" s="494"/>
      <c r="F14" s="494"/>
      <c r="G14" s="14"/>
      <c r="H14" s="14"/>
      <c r="I14" s="494">
        <f>SUM(C14:F14)</f>
        <v>0</v>
      </c>
      <c r="J14" s="103">
        <f>SUM(C14:H14)</f>
        <v>0</v>
      </c>
      <c r="K14" s="494">
        <f t="shared" si="0"/>
        <v>0</v>
      </c>
      <c r="L14" s="494">
        <f t="shared" si="1"/>
        <v>100</v>
      </c>
      <c r="M14" s="13"/>
      <c r="N14" s="19"/>
      <c r="O14" s="13"/>
      <c r="P14" s="227"/>
      <c r="Q14" s="228"/>
      <c r="R14" s="228"/>
      <c r="S14" s="228"/>
      <c r="T14" s="228"/>
      <c r="U14" s="14"/>
      <c r="V14" s="14"/>
      <c r="W14" s="228">
        <f>SUM(Q14:T14)</f>
        <v>0</v>
      </c>
      <c r="X14" s="103">
        <f>SUM(Q14:V14)</f>
        <v>0</v>
      </c>
      <c r="Y14" s="228">
        <f t="shared" si="2"/>
        <v>0</v>
      </c>
      <c r="Z14" s="228">
        <f t="shared" si="3"/>
        <v>100</v>
      </c>
      <c r="AA14" s="13"/>
    </row>
    <row r="19" spans="13:27">
      <c r="M19" s="7"/>
      <c r="AA19" s="7"/>
    </row>
    <row r="20" spans="13:27">
      <c r="M20" s="7"/>
      <c r="AA20" s="7"/>
    </row>
    <row r="29" spans="13:27">
      <c r="M29" s="7"/>
      <c r="AA29" s="7"/>
    </row>
  </sheetData>
  <mergeCells count="12">
    <mergeCell ref="A1:M1"/>
    <mergeCell ref="O1:AA1"/>
    <mergeCell ref="A3:B3"/>
    <mergeCell ref="C3:G3"/>
    <mergeCell ref="O3:P3"/>
    <mergeCell ref="Q3:U3"/>
    <mergeCell ref="C5:H5"/>
    <mergeCell ref="Q5:V5"/>
    <mergeCell ref="C6:H6"/>
    <mergeCell ref="Q6:V6"/>
    <mergeCell ref="E8:F8"/>
    <mergeCell ref="S8:T8"/>
  </mergeCells>
  <phoneticPr fontId="9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1:AB29"/>
  <sheetViews>
    <sheetView workbookViewId="0">
      <selection activeCell="O9" sqref="O9:V9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97" t="s">
        <v>763</v>
      </c>
      <c r="B3" s="694"/>
      <c r="C3" s="696"/>
      <c r="D3" s="696"/>
      <c r="E3" s="696"/>
      <c r="F3" s="696"/>
      <c r="G3" s="696"/>
      <c r="J3" s="20" t="s">
        <v>591</v>
      </c>
      <c r="K3" s="20" t="s">
        <v>592</v>
      </c>
      <c r="O3" s="697" t="s">
        <v>763</v>
      </c>
      <c r="P3" s="694"/>
      <c r="Q3" s="696"/>
      <c r="R3" s="696"/>
      <c r="S3" s="696"/>
      <c r="T3" s="696"/>
      <c r="U3" s="696"/>
      <c r="X3" s="20" t="s">
        <v>591</v>
      </c>
      <c r="Y3" s="20" t="s">
        <v>592</v>
      </c>
    </row>
    <row r="4" spans="1:28" ht="18.75" customHeight="1">
      <c r="B4" s="570"/>
      <c r="J4" s="129">
        <v>450</v>
      </c>
      <c r="K4" s="129">
        <v>460</v>
      </c>
      <c r="P4" s="391"/>
      <c r="X4" s="129">
        <v>450</v>
      </c>
      <c r="Y4" s="129">
        <v>460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465</v>
      </c>
      <c r="D6" s="638"/>
      <c r="E6" s="638"/>
      <c r="F6" s="638"/>
      <c r="G6" s="638"/>
      <c r="H6" s="639"/>
      <c r="I6" s="193">
        <v>1.1200000000000001</v>
      </c>
      <c r="J6" s="193">
        <v>1.1200000000000001</v>
      </c>
      <c r="K6" s="194">
        <f>(FIXED(1/J6,3))*100</f>
        <v>89.3</v>
      </c>
      <c r="L6" s="103">
        <v>60</v>
      </c>
      <c r="P6" s="391"/>
      <c r="Q6" s="637">
        <v>465</v>
      </c>
      <c r="R6" s="638"/>
      <c r="S6" s="638"/>
      <c r="T6" s="638"/>
      <c r="U6" s="638"/>
      <c r="V6" s="639"/>
      <c r="W6" s="193">
        <v>1.1200000000000001</v>
      </c>
      <c r="X6" s="193">
        <v>1.1200000000000001</v>
      </c>
      <c r="Y6" s="194">
        <f>(FIXED(1/X6,3))*100</f>
        <v>89.3</v>
      </c>
      <c r="Z6" s="103">
        <v>60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68"/>
      <c r="B9" s="241"/>
      <c r="C9" s="241"/>
      <c r="D9" s="241"/>
      <c r="E9" s="241"/>
      <c r="F9" s="241"/>
      <c r="G9" s="241"/>
      <c r="H9" s="241"/>
      <c r="I9" s="241">
        <f>C9+D9+E9+F9</f>
        <v>0</v>
      </c>
      <c r="J9" s="241">
        <f>I9+G9+H9</f>
        <v>0</v>
      </c>
      <c r="K9" s="494">
        <f t="shared" ref="K9:K13" si="0">SUM(J9*1.4+B9)</f>
        <v>0</v>
      </c>
      <c r="L9" s="496">
        <f t="shared" ref="L9:L13" si="1">NORMSDIST((C$6-K9)/L$6)*100</f>
        <v>99.999999999999545</v>
      </c>
      <c r="M9" s="568" t="s">
        <v>338</v>
      </c>
      <c r="N9" s="19"/>
      <c r="O9" s="568"/>
      <c r="P9" s="241"/>
      <c r="Q9" s="241"/>
      <c r="R9" s="241"/>
      <c r="S9" s="241"/>
      <c r="T9" s="241"/>
      <c r="U9" s="241"/>
      <c r="V9" s="241"/>
      <c r="W9" s="241">
        <f>Q9+R9+S9+T9</f>
        <v>0</v>
      </c>
      <c r="X9" s="241">
        <f>W9+U9+V9</f>
        <v>0</v>
      </c>
      <c r="Y9" s="494">
        <f t="shared" ref="Y9:Y14" si="2">SUM(X9*1.4+P9)</f>
        <v>0</v>
      </c>
      <c r="Z9" s="496">
        <f t="shared" ref="Z9:Z14" si="3">NORMSDIST((Q$6-Y9)/Z$6)*100</f>
        <v>99.999999999999545</v>
      </c>
      <c r="AA9" s="568" t="s">
        <v>338</v>
      </c>
      <c r="AB9" s="23"/>
    </row>
    <row r="10" spans="1:28" ht="20.100000000000001" customHeight="1">
      <c r="A10" s="52"/>
      <c r="B10" s="106"/>
      <c r="C10" s="494"/>
      <c r="D10" s="494"/>
      <c r="E10" s="494"/>
      <c r="F10" s="494"/>
      <c r="G10" s="496"/>
      <c r="H10" s="496"/>
      <c r="I10" s="494">
        <f>SUM(C10:F10)</f>
        <v>0</v>
      </c>
      <c r="J10" s="103">
        <f>SUM(C10:H10)</f>
        <v>0</v>
      </c>
      <c r="K10" s="494">
        <f t="shared" si="0"/>
        <v>0</v>
      </c>
      <c r="L10" s="496">
        <f t="shared" si="1"/>
        <v>99.999999999999545</v>
      </c>
      <c r="M10" s="568"/>
      <c r="N10" s="19"/>
      <c r="O10" s="52"/>
      <c r="P10" s="106"/>
      <c r="Q10" s="228"/>
      <c r="R10" s="228"/>
      <c r="S10" s="228"/>
      <c r="T10" s="228"/>
      <c r="U10" s="230"/>
      <c r="V10" s="230"/>
      <c r="W10" s="228">
        <f>SUM(Q10:T10)</f>
        <v>0</v>
      </c>
      <c r="X10" s="103">
        <f>SUM(Q10:V10)</f>
        <v>0</v>
      </c>
      <c r="Y10" s="228">
        <f t="shared" si="2"/>
        <v>0</v>
      </c>
      <c r="Z10" s="230">
        <f t="shared" si="3"/>
        <v>99.999999999999545</v>
      </c>
      <c r="AA10" s="243"/>
    </row>
    <row r="11" spans="1:28" ht="20.100000000000001" customHeight="1">
      <c r="A11" s="568"/>
      <c r="B11" s="494"/>
      <c r="C11" s="494"/>
      <c r="D11" s="494"/>
      <c r="E11" s="494"/>
      <c r="F11" s="494"/>
      <c r="G11" s="14"/>
      <c r="H11" s="14"/>
      <c r="I11" s="494">
        <f>SUM(C11:F11)</f>
        <v>0</v>
      </c>
      <c r="J11" s="103">
        <f>SUM(C11:H11)</f>
        <v>0</v>
      </c>
      <c r="K11" s="494">
        <f t="shared" si="0"/>
        <v>0</v>
      </c>
      <c r="L11" s="496">
        <f t="shared" si="1"/>
        <v>99.999999999999545</v>
      </c>
      <c r="M11" s="568"/>
      <c r="N11" s="19"/>
      <c r="O11" s="243"/>
      <c r="P11" s="228"/>
      <c r="Q11" s="228"/>
      <c r="R11" s="228"/>
      <c r="S11" s="228"/>
      <c r="T11" s="228"/>
      <c r="U11" s="14"/>
      <c r="V11" s="14"/>
      <c r="W11" s="228">
        <f>SUM(Q11:T11)</f>
        <v>0</v>
      </c>
      <c r="X11" s="103">
        <f>SUM(Q11:V11)</f>
        <v>0</v>
      </c>
      <c r="Y11" s="228">
        <f t="shared" si="2"/>
        <v>0</v>
      </c>
      <c r="Z11" s="230">
        <f t="shared" si="3"/>
        <v>99.999999999999545</v>
      </c>
      <c r="AA11" s="243"/>
    </row>
    <row r="12" spans="1:28" ht="20.100000000000001" customHeight="1">
      <c r="A12" s="13"/>
      <c r="B12" s="227"/>
      <c r="C12" s="494"/>
      <c r="D12" s="494"/>
      <c r="E12" s="494"/>
      <c r="F12" s="494"/>
      <c r="G12" s="14"/>
      <c r="H12" s="14"/>
      <c r="I12" s="494">
        <f>SUM(C12:F12)</f>
        <v>0</v>
      </c>
      <c r="J12" s="103">
        <f>SUM(C12:H12)</f>
        <v>0</v>
      </c>
      <c r="K12" s="494">
        <f t="shared" si="0"/>
        <v>0</v>
      </c>
      <c r="L12" s="494">
        <f t="shared" si="1"/>
        <v>99.999999999999545</v>
      </c>
      <c r="M12" s="13"/>
      <c r="N12" s="19"/>
      <c r="O12" s="13"/>
      <c r="P12" s="227"/>
      <c r="Q12" s="228"/>
      <c r="R12" s="228"/>
      <c r="S12" s="228"/>
      <c r="T12" s="228"/>
      <c r="U12" s="14"/>
      <c r="V12" s="14"/>
      <c r="W12" s="228">
        <f>SUM(Q12:T12)</f>
        <v>0</v>
      </c>
      <c r="X12" s="103">
        <f>SUM(Q12:V12)</f>
        <v>0</v>
      </c>
      <c r="Y12" s="228">
        <f t="shared" si="2"/>
        <v>0</v>
      </c>
      <c r="Z12" s="228">
        <f t="shared" si="3"/>
        <v>99.999999999999545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14"/>
      <c r="H13" s="14"/>
      <c r="I13" s="494">
        <f>SUM(C13:F13)</f>
        <v>0</v>
      </c>
      <c r="J13" s="103">
        <f>SUM(C13:H13)</f>
        <v>0</v>
      </c>
      <c r="K13" s="494">
        <f t="shared" si="0"/>
        <v>0</v>
      </c>
      <c r="L13" s="494">
        <f t="shared" si="1"/>
        <v>99.999999999999545</v>
      </c>
      <c r="M13" s="13"/>
      <c r="N13" s="19"/>
      <c r="O13" s="13"/>
      <c r="P13" s="227"/>
      <c r="Q13" s="228"/>
      <c r="R13" s="228"/>
      <c r="S13" s="228"/>
      <c r="T13" s="228"/>
      <c r="U13" s="14"/>
      <c r="V13" s="14"/>
      <c r="W13" s="228">
        <f>SUM(Q13:T13)</f>
        <v>0</v>
      </c>
      <c r="X13" s="103">
        <f>SUM(Q13:V13)</f>
        <v>0</v>
      </c>
      <c r="Y13" s="228">
        <f t="shared" si="2"/>
        <v>0</v>
      </c>
      <c r="Z13" s="228">
        <f t="shared" si="3"/>
        <v>99.999999999999545</v>
      </c>
      <c r="AA13" s="13"/>
    </row>
    <row r="14" spans="1:28" ht="20.100000000000001" customHeight="1">
      <c r="A14" s="94" t="s">
        <v>311</v>
      </c>
      <c r="B14" s="45">
        <v>156</v>
      </c>
      <c r="C14" s="45">
        <v>70</v>
      </c>
      <c r="D14" s="45">
        <v>46</v>
      </c>
      <c r="E14" s="45">
        <v>4</v>
      </c>
      <c r="F14" s="45">
        <v>28</v>
      </c>
      <c r="G14" s="45">
        <v>82</v>
      </c>
      <c r="H14" s="45">
        <v>64</v>
      </c>
      <c r="I14" s="45">
        <f>C14+D14+E14+F14</f>
        <v>148</v>
      </c>
      <c r="J14" s="45">
        <f>I14+G14+H14</f>
        <v>294</v>
      </c>
      <c r="K14" s="95">
        <f t="shared" ref="K14" si="4">SUM(J14*1.4+B14)</f>
        <v>567.59999999999991</v>
      </c>
      <c r="L14" s="15">
        <f t="shared" ref="L14" si="5">NORMSDIST((C$6-K14)/L$6)*100</f>
        <v>4.363293652403204</v>
      </c>
      <c r="M14" s="94" t="s">
        <v>338</v>
      </c>
      <c r="N14" s="19"/>
      <c r="O14" s="13"/>
      <c r="P14" s="227"/>
      <c r="Q14" s="228"/>
      <c r="R14" s="228"/>
      <c r="S14" s="228"/>
      <c r="T14" s="228"/>
      <c r="U14" s="14"/>
      <c r="V14" s="14"/>
      <c r="W14" s="228">
        <f>SUM(Q14:T14)</f>
        <v>0</v>
      </c>
      <c r="X14" s="103">
        <f>SUM(Q14:V14)</f>
        <v>0</v>
      </c>
      <c r="Y14" s="228">
        <f t="shared" si="2"/>
        <v>0</v>
      </c>
      <c r="Z14" s="228">
        <f t="shared" si="3"/>
        <v>99.999999999999545</v>
      </c>
      <c r="AA14" s="13"/>
    </row>
    <row r="19" spans="13:27">
      <c r="M19" s="7"/>
      <c r="AA19" s="7"/>
    </row>
    <row r="20" spans="13:27">
      <c r="M20" s="7"/>
      <c r="AA20" s="7"/>
    </row>
    <row r="29" spans="13:27">
      <c r="M29" s="7"/>
      <c r="AA29" s="7"/>
    </row>
  </sheetData>
  <mergeCells count="12">
    <mergeCell ref="A1:M1"/>
    <mergeCell ref="O1:AA1"/>
    <mergeCell ref="A3:B3"/>
    <mergeCell ref="C3:G3"/>
    <mergeCell ref="O3:P3"/>
    <mergeCell ref="Q3:U3"/>
    <mergeCell ref="C5:H5"/>
    <mergeCell ref="Q5:V5"/>
    <mergeCell ref="C6:H6"/>
    <mergeCell ref="Q6:V6"/>
    <mergeCell ref="E8:F8"/>
    <mergeCell ref="S8:T8"/>
  </mergeCells>
  <phoneticPr fontId="9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59">
    <tabColor rgb="FFFF0000"/>
  </sheetPr>
  <dimension ref="A1:AB33"/>
  <sheetViews>
    <sheetView workbookViewId="0">
      <selection activeCell="K13" sqref="K13"/>
    </sheetView>
  </sheetViews>
  <sheetFormatPr defaultRowHeight="13.5"/>
  <cols>
    <col min="1" max="1" width="13.625" customWidth="1"/>
    <col min="2" max="2" width="6.625" customWidth="1"/>
    <col min="3" max="4" width="5.625" customWidth="1"/>
    <col min="5" max="6" width="4.375" customWidth="1"/>
    <col min="7" max="8" width="5.625" customWidth="1"/>
    <col min="9" max="10" width="9.375" customWidth="1"/>
    <col min="11" max="11" width="10.5" customWidth="1"/>
    <col min="13" max="13" width="7" customWidth="1"/>
    <col min="14" max="14" width="1.625" customWidth="1"/>
    <col min="15" max="15" width="13.625" customWidth="1"/>
    <col min="16" max="16" width="6.625" customWidth="1"/>
    <col min="17" max="18" width="5.625" customWidth="1"/>
    <col min="19" max="20" width="4.375" customWidth="1"/>
    <col min="21" max="22" width="5.625" customWidth="1"/>
    <col min="23" max="24" width="9.375" customWidth="1"/>
    <col min="25" max="25" width="10.5" customWidth="1"/>
    <col min="27" max="27" width="7" customWidth="1"/>
  </cols>
  <sheetData>
    <row r="1" spans="1:28" ht="26.25" customHeight="1">
      <c r="A1" s="625" t="s">
        <v>852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376"/>
      <c r="O1" s="625" t="s">
        <v>641</v>
      </c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</row>
    <row r="3" spans="1:28" ht="18.75" customHeight="1">
      <c r="A3" s="624" t="s">
        <v>764</v>
      </c>
      <c r="B3" s="694"/>
      <c r="C3" s="11" t="s">
        <v>617</v>
      </c>
      <c r="D3" s="692" t="s">
        <v>765</v>
      </c>
      <c r="E3" s="692"/>
      <c r="F3" s="692"/>
      <c r="G3" s="692"/>
      <c r="J3" s="20" t="s">
        <v>591</v>
      </c>
      <c r="K3" s="20" t="s">
        <v>592</v>
      </c>
      <c r="O3" s="624" t="s">
        <v>764</v>
      </c>
      <c r="P3" s="694"/>
      <c r="Q3" s="11" t="s">
        <v>617</v>
      </c>
      <c r="R3" s="692" t="s">
        <v>765</v>
      </c>
      <c r="S3" s="692"/>
      <c r="T3" s="692"/>
      <c r="U3" s="692"/>
      <c r="X3" s="20" t="s">
        <v>591</v>
      </c>
      <c r="Y3" s="20" t="s">
        <v>592</v>
      </c>
    </row>
    <row r="4" spans="1:28" ht="18.75" customHeight="1">
      <c r="B4" s="570"/>
      <c r="J4" s="85">
        <v>720</v>
      </c>
      <c r="K4" s="85">
        <v>730</v>
      </c>
      <c r="P4" s="391"/>
      <c r="X4" s="85">
        <v>720</v>
      </c>
      <c r="Y4" s="85">
        <v>730</v>
      </c>
    </row>
    <row r="5" spans="1:28" ht="18.75" customHeight="1">
      <c r="B5" s="570"/>
      <c r="C5" s="666" t="s">
        <v>644</v>
      </c>
      <c r="D5" s="667"/>
      <c r="E5" s="667"/>
      <c r="F5" s="667"/>
      <c r="G5" s="667"/>
      <c r="H5" s="668"/>
      <c r="I5" s="562" t="s">
        <v>571</v>
      </c>
      <c r="J5" s="562" t="s">
        <v>572</v>
      </c>
      <c r="K5" s="562" t="s">
        <v>643</v>
      </c>
      <c r="L5" s="568" t="s">
        <v>328</v>
      </c>
      <c r="P5" s="391"/>
      <c r="Q5" s="666" t="s">
        <v>644</v>
      </c>
      <c r="R5" s="667"/>
      <c r="S5" s="667"/>
      <c r="T5" s="667"/>
      <c r="U5" s="667"/>
      <c r="V5" s="668"/>
      <c r="W5" s="379" t="s">
        <v>571</v>
      </c>
      <c r="X5" s="379" t="s">
        <v>572</v>
      </c>
      <c r="Y5" s="379" t="s">
        <v>643</v>
      </c>
      <c r="Z5" s="243" t="s">
        <v>328</v>
      </c>
    </row>
    <row r="6" spans="1:28" ht="18.75" customHeight="1">
      <c r="B6" s="570"/>
      <c r="C6" s="637">
        <v>754</v>
      </c>
      <c r="D6" s="638"/>
      <c r="E6" s="638"/>
      <c r="F6" s="638"/>
      <c r="G6" s="638"/>
      <c r="H6" s="639"/>
      <c r="I6" s="172">
        <v>1.89</v>
      </c>
      <c r="J6" s="172">
        <v>1.63</v>
      </c>
      <c r="K6" s="250">
        <f>(FIXED(1/J6,3))*100</f>
        <v>61.3</v>
      </c>
      <c r="L6" s="31">
        <v>50</v>
      </c>
      <c r="P6" s="391"/>
      <c r="Q6" s="637">
        <v>754</v>
      </c>
      <c r="R6" s="638"/>
      <c r="S6" s="638"/>
      <c r="T6" s="638"/>
      <c r="U6" s="638"/>
      <c r="V6" s="639"/>
      <c r="W6" s="172">
        <v>1.89</v>
      </c>
      <c r="X6" s="172">
        <v>1.63</v>
      </c>
      <c r="Y6" s="250">
        <f>(FIXED(1/X6,3))*100</f>
        <v>61.3</v>
      </c>
      <c r="Z6" s="31">
        <v>50</v>
      </c>
    </row>
    <row r="7" spans="1:28" ht="21.75" customHeight="1">
      <c r="E7" s="563" t="s">
        <v>78</v>
      </c>
      <c r="F7" s="563" t="s">
        <v>79</v>
      </c>
      <c r="S7" s="375" t="s">
        <v>78</v>
      </c>
      <c r="T7" s="375" t="s">
        <v>79</v>
      </c>
    </row>
    <row r="8" spans="1:28" ht="20.100000000000001" customHeight="1">
      <c r="A8" s="562" t="s">
        <v>80</v>
      </c>
      <c r="B8" s="562" t="s">
        <v>81</v>
      </c>
      <c r="C8" s="562" t="s">
        <v>82</v>
      </c>
      <c r="D8" s="562" t="s">
        <v>83</v>
      </c>
      <c r="E8" s="626" t="s">
        <v>84</v>
      </c>
      <c r="F8" s="627"/>
      <c r="G8" s="562" t="s">
        <v>85</v>
      </c>
      <c r="H8" s="562" t="s">
        <v>86</v>
      </c>
      <c r="I8" s="562" t="s">
        <v>87</v>
      </c>
      <c r="J8" s="562" t="s">
        <v>88</v>
      </c>
      <c r="K8" s="562" t="s">
        <v>318</v>
      </c>
      <c r="L8" s="562" t="s">
        <v>319</v>
      </c>
      <c r="M8" s="562" t="s">
        <v>645</v>
      </c>
      <c r="O8" s="379" t="s">
        <v>80</v>
      </c>
      <c r="P8" s="379" t="s">
        <v>81</v>
      </c>
      <c r="Q8" s="379" t="s">
        <v>82</v>
      </c>
      <c r="R8" s="379" t="s">
        <v>83</v>
      </c>
      <c r="S8" s="626" t="s">
        <v>84</v>
      </c>
      <c r="T8" s="627"/>
      <c r="U8" s="379" t="s">
        <v>85</v>
      </c>
      <c r="V8" s="379" t="s">
        <v>86</v>
      </c>
      <c r="W8" s="379" t="s">
        <v>87</v>
      </c>
      <c r="X8" s="379" t="s">
        <v>88</v>
      </c>
      <c r="Y8" s="379" t="s">
        <v>318</v>
      </c>
      <c r="Z8" s="379" t="s">
        <v>319</v>
      </c>
      <c r="AA8" s="379" t="s">
        <v>645</v>
      </c>
    </row>
    <row r="9" spans="1:28" ht="20.100000000000001" customHeight="1">
      <c r="A9" s="568"/>
      <c r="B9" s="497"/>
      <c r="C9" s="496"/>
      <c r="D9" s="496"/>
      <c r="E9" s="496"/>
      <c r="F9" s="496"/>
      <c r="G9" s="494"/>
      <c r="H9" s="494"/>
      <c r="I9" s="494">
        <f>SUM(C9:F9)</f>
        <v>0</v>
      </c>
      <c r="J9" s="494">
        <f>SUM(C9:H9)</f>
        <v>0</v>
      </c>
      <c r="K9" s="494">
        <f>SUM(I9*5/3*1.2+B9)</f>
        <v>0</v>
      </c>
      <c r="L9" s="496">
        <f t="shared" ref="L9:L16" si="0">NORMSDIST((C$6-K9)/L$6)*100</f>
        <v>100</v>
      </c>
      <c r="M9" s="568" t="s">
        <v>345</v>
      </c>
      <c r="N9" s="19"/>
      <c r="O9" s="568"/>
      <c r="P9" s="497"/>
      <c r="Q9" s="496"/>
      <c r="R9" s="496"/>
      <c r="S9" s="496"/>
      <c r="T9" s="496"/>
      <c r="U9" s="494"/>
      <c r="V9" s="494"/>
      <c r="W9" s="494">
        <f>SUM(Q9:T9)</f>
        <v>0</v>
      </c>
      <c r="X9" s="494">
        <f>SUM(Q9:V9)</f>
        <v>0</v>
      </c>
      <c r="Y9" s="494">
        <f>SUM(W9*5/3*1.2+P9)</f>
        <v>0</v>
      </c>
      <c r="Z9" s="496">
        <f t="shared" ref="Z9:Z17" si="1">NORMSDIST((Q$6-Y9)/Z$6)*100</f>
        <v>100</v>
      </c>
      <c r="AA9" s="568" t="s">
        <v>345</v>
      </c>
      <c r="AB9" s="23" t="s">
        <v>111</v>
      </c>
    </row>
    <row r="10" spans="1:28" ht="20.100000000000001" customHeight="1">
      <c r="A10" s="52"/>
      <c r="B10" s="106"/>
      <c r="C10" s="494"/>
      <c r="D10" s="494"/>
      <c r="E10" s="494"/>
      <c r="F10" s="494"/>
      <c r="G10" s="496"/>
      <c r="H10" s="496"/>
      <c r="I10" s="497">
        <f t="shared" ref="I10:I16" si="2">SUM(C10:F10)</f>
        <v>0</v>
      </c>
      <c r="J10" s="496">
        <f t="shared" ref="J10:J16" si="3">I10*500/300</f>
        <v>0</v>
      </c>
      <c r="K10" s="494">
        <f t="shared" ref="K10:K16" si="4">SUM(I10*5/3*1.2+B10)</f>
        <v>0</v>
      </c>
      <c r="L10" s="496">
        <f t="shared" si="0"/>
        <v>100</v>
      </c>
      <c r="M10" s="568"/>
      <c r="N10" s="19"/>
      <c r="O10" s="52"/>
      <c r="P10" s="106"/>
      <c r="Q10" s="228"/>
      <c r="R10" s="228"/>
      <c r="S10" s="228"/>
      <c r="T10" s="228"/>
      <c r="U10" s="230"/>
      <c r="V10" s="230"/>
      <c r="W10" s="231">
        <f t="shared" ref="W10:W16" si="5">SUM(Q10:T10)</f>
        <v>0</v>
      </c>
      <c r="X10" s="230">
        <f t="shared" ref="X10:X17" si="6">W10*500/300</f>
        <v>0</v>
      </c>
      <c r="Y10" s="228">
        <f t="shared" ref="Y10:Y17" si="7">SUM(W10*5/3*1.2+P10)</f>
        <v>0</v>
      </c>
      <c r="Z10" s="230">
        <f t="shared" si="1"/>
        <v>100</v>
      </c>
      <c r="AA10" s="243"/>
    </row>
    <row r="11" spans="1:28" ht="20.100000000000001" customHeight="1">
      <c r="A11" s="568"/>
      <c r="B11" s="494"/>
      <c r="C11" s="494"/>
      <c r="D11" s="494"/>
      <c r="E11" s="494"/>
      <c r="F11" s="494"/>
      <c r="G11" s="14"/>
      <c r="H11" s="14"/>
      <c r="I11" s="497">
        <f t="shared" si="2"/>
        <v>0</v>
      </c>
      <c r="J11" s="496">
        <f t="shared" si="3"/>
        <v>0</v>
      </c>
      <c r="K11" s="494">
        <f t="shared" si="4"/>
        <v>0</v>
      </c>
      <c r="L11" s="496">
        <f t="shared" si="0"/>
        <v>100</v>
      </c>
      <c r="M11" s="568"/>
      <c r="N11" s="19"/>
      <c r="O11" s="243"/>
      <c r="P11" s="228"/>
      <c r="Q11" s="228"/>
      <c r="R11" s="228"/>
      <c r="S11" s="228"/>
      <c r="T11" s="228"/>
      <c r="U11" s="14"/>
      <c r="V11" s="14"/>
      <c r="W11" s="231">
        <f t="shared" si="5"/>
        <v>0</v>
      </c>
      <c r="X11" s="230">
        <f t="shared" si="6"/>
        <v>0</v>
      </c>
      <c r="Y11" s="228">
        <f t="shared" si="7"/>
        <v>0</v>
      </c>
      <c r="Z11" s="230">
        <f t="shared" si="1"/>
        <v>100</v>
      </c>
      <c r="AA11" s="243"/>
    </row>
    <row r="12" spans="1:28" ht="20.100000000000001" customHeight="1">
      <c r="A12" s="13"/>
      <c r="B12" s="227"/>
      <c r="C12" s="494"/>
      <c r="D12" s="494"/>
      <c r="E12" s="494"/>
      <c r="F12" s="494"/>
      <c r="G12" s="14"/>
      <c r="H12" s="14"/>
      <c r="I12" s="497">
        <f t="shared" si="2"/>
        <v>0</v>
      </c>
      <c r="J12" s="496">
        <f t="shared" si="3"/>
        <v>0</v>
      </c>
      <c r="K12" s="494">
        <f t="shared" si="4"/>
        <v>0</v>
      </c>
      <c r="L12" s="494">
        <f t="shared" si="0"/>
        <v>100</v>
      </c>
      <c r="M12" s="13"/>
      <c r="N12" s="19"/>
      <c r="O12" s="13"/>
      <c r="P12" s="227"/>
      <c r="Q12" s="228"/>
      <c r="R12" s="228"/>
      <c r="S12" s="228"/>
      <c r="T12" s="228"/>
      <c r="U12" s="14"/>
      <c r="V12" s="14"/>
      <c r="W12" s="231">
        <f t="shared" si="5"/>
        <v>0</v>
      </c>
      <c r="X12" s="230">
        <f t="shared" si="6"/>
        <v>0</v>
      </c>
      <c r="Y12" s="228">
        <f t="shared" si="7"/>
        <v>0</v>
      </c>
      <c r="Z12" s="228">
        <f t="shared" si="1"/>
        <v>100</v>
      </c>
      <c r="AA12" s="13"/>
    </row>
    <row r="13" spans="1:28" ht="20.100000000000001" customHeight="1">
      <c r="A13" s="13"/>
      <c r="B13" s="227"/>
      <c r="C13" s="494"/>
      <c r="D13" s="494"/>
      <c r="E13" s="494"/>
      <c r="F13" s="494"/>
      <c r="G13" s="14"/>
      <c r="H13" s="14"/>
      <c r="I13" s="497">
        <f t="shared" si="2"/>
        <v>0</v>
      </c>
      <c r="J13" s="496">
        <f t="shared" si="3"/>
        <v>0</v>
      </c>
      <c r="K13" s="494">
        <f t="shared" si="4"/>
        <v>0</v>
      </c>
      <c r="L13" s="494">
        <f t="shared" si="0"/>
        <v>100</v>
      </c>
      <c r="M13" s="13"/>
      <c r="N13" s="19"/>
      <c r="O13" s="13"/>
      <c r="P13" s="227"/>
      <c r="Q13" s="228"/>
      <c r="R13" s="228"/>
      <c r="S13" s="228"/>
      <c r="T13" s="228"/>
      <c r="U13" s="14"/>
      <c r="V13" s="14"/>
      <c r="W13" s="231">
        <f t="shared" si="5"/>
        <v>0</v>
      </c>
      <c r="X13" s="230">
        <f t="shared" si="6"/>
        <v>0</v>
      </c>
      <c r="Y13" s="228">
        <f t="shared" si="7"/>
        <v>0</v>
      </c>
      <c r="Z13" s="228">
        <f t="shared" si="1"/>
        <v>100</v>
      </c>
      <c r="AA13" s="13"/>
    </row>
    <row r="14" spans="1:28" ht="20.100000000000001" customHeight="1">
      <c r="A14" s="13"/>
      <c r="B14" s="227"/>
      <c r="C14" s="494"/>
      <c r="D14" s="494"/>
      <c r="E14" s="494"/>
      <c r="F14" s="494"/>
      <c r="G14" s="14"/>
      <c r="H14" s="14"/>
      <c r="I14" s="497">
        <f t="shared" si="2"/>
        <v>0</v>
      </c>
      <c r="J14" s="496">
        <f t="shared" si="3"/>
        <v>0</v>
      </c>
      <c r="K14" s="494">
        <f t="shared" si="4"/>
        <v>0</v>
      </c>
      <c r="L14" s="494">
        <f t="shared" si="0"/>
        <v>100</v>
      </c>
      <c r="M14" s="13"/>
      <c r="N14" s="19"/>
      <c r="O14" s="13"/>
      <c r="P14" s="227"/>
      <c r="Q14" s="228"/>
      <c r="R14" s="228"/>
      <c r="S14" s="228"/>
      <c r="T14" s="228"/>
      <c r="U14" s="14"/>
      <c r="V14" s="14"/>
      <c r="W14" s="231">
        <f t="shared" si="5"/>
        <v>0</v>
      </c>
      <c r="X14" s="230">
        <f t="shared" si="6"/>
        <v>0</v>
      </c>
      <c r="Y14" s="228">
        <f t="shared" si="7"/>
        <v>0</v>
      </c>
      <c r="Z14" s="228">
        <f t="shared" si="1"/>
        <v>100</v>
      </c>
      <c r="AA14" s="13"/>
    </row>
    <row r="15" spans="1:28" ht="20.100000000000001" customHeight="1">
      <c r="A15" s="13"/>
      <c r="B15" s="227"/>
      <c r="C15" s="494"/>
      <c r="D15" s="494"/>
      <c r="E15" s="494"/>
      <c r="F15" s="494"/>
      <c r="G15" s="14"/>
      <c r="H15" s="14"/>
      <c r="I15" s="497">
        <f t="shared" si="2"/>
        <v>0</v>
      </c>
      <c r="J15" s="496">
        <f t="shared" si="3"/>
        <v>0</v>
      </c>
      <c r="K15" s="494">
        <f t="shared" si="4"/>
        <v>0</v>
      </c>
      <c r="L15" s="494">
        <f t="shared" si="0"/>
        <v>100</v>
      </c>
      <c r="M15" s="13"/>
      <c r="N15" s="19"/>
      <c r="O15" s="13"/>
      <c r="P15" s="227"/>
      <c r="Q15" s="228"/>
      <c r="R15" s="228"/>
      <c r="S15" s="228"/>
      <c r="T15" s="228"/>
      <c r="U15" s="14"/>
      <c r="V15" s="14"/>
      <c r="W15" s="231">
        <f t="shared" si="5"/>
        <v>0</v>
      </c>
      <c r="X15" s="230">
        <f t="shared" si="6"/>
        <v>0</v>
      </c>
      <c r="Y15" s="228">
        <f t="shared" si="7"/>
        <v>0</v>
      </c>
      <c r="Z15" s="228">
        <f t="shared" si="1"/>
        <v>100</v>
      </c>
      <c r="AA15" s="13"/>
    </row>
    <row r="16" spans="1:28" ht="20.100000000000001" customHeight="1">
      <c r="A16" s="495"/>
      <c r="B16" s="497"/>
      <c r="C16" s="232"/>
      <c r="D16" s="232"/>
      <c r="E16" s="494"/>
      <c r="F16" s="494"/>
      <c r="G16" s="14"/>
      <c r="H16" s="14"/>
      <c r="I16" s="497">
        <f t="shared" si="2"/>
        <v>0</v>
      </c>
      <c r="J16" s="496">
        <f t="shared" si="3"/>
        <v>0</v>
      </c>
      <c r="K16" s="494">
        <f t="shared" si="4"/>
        <v>0</v>
      </c>
      <c r="L16" s="494">
        <f t="shared" si="0"/>
        <v>100</v>
      </c>
      <c r="M16" s="29"/>
      <c r="N16" s="19"/>
      <c r="O16" s="229"/>
      <c r="P16" s="231"/>
      <c r="Q16" s="232"/>
      <c r="R16" s="232"/>
      <c r="S16" s="228"/>
      <c r="T16" s="228"/>
      <c r="U16" s="14"/>
      <c r="V16" s="14"/>
      <c r="W16" s="231">
        <f t="shared" si="5"/>
        <v>0</v>
      </c>
      <c r="X16" s="230">
        <f t="shared" si="6"/>
        <v>0</v>
      </c>
      <c r="Y16" s="228">
        <f t="shared" si="7"/>
        <v>0</v>
      </c>
      <c r="Z16" s="228">
        <f t="shared" si="1"/>
        <v>100</v>
      </c>
      <c r="AA16" s="29"/>
    </row>
    <row r="17" spans="1:27" ht="20.100000000000001" customHeight="1">
      <c r="A17" s="94" t="s">
        <v>109</v>
      </c>
      <c r="B17" s="46">
        <v>261</v>
      </c>
      <c r="C17" s="15">
        <v>61</v>
      </c>
      <c r="D17" s="15">
        <v>56</v>
      </c>
      <c r="E17" s="15">
        <v>4</v>
      </c>
      <c r="F17" s="15">
        <v>12</v>
      </c>
      <c r="G17" s="95"/>
      <c r="H17" s="95"/>
      <c r="I17" s="32">
        <f>SUM(C17:F17)</f>
        <v>133</v>
      </c>
      <c r="J17" s="95">
        <f>SUM(C17:H17)</f>
        <v>133</v>
      </c>
      <c r="K17" s="95">
        <f>SUM(I17*5/3*1.2+B17)</f>
        <v>527</v>
      </c>
      <c r="L17" s="15">
        <f t="shared" ref="L17" si="8">NORMSDIST((C$6-K17)/L$6)*100</f>
        <v>99.999718728858838</v>
      </c>
      <c r="M17" s="94" t="s">
        <v>345</v>
      </c>
      <c r="N17" s="19"/>
      <c r="O17" s="229"/>
      <c r="P17" s="231"/>
      <c r="Q17" s="232"/>
      <c r="R17" s="232"/>
      <c r="S17" s="232"/>
      <c r="T17" s="232"/>
      <c r="U17" s="26"/>
      <c r="V17" s="26"/>
      <c r="W17" s="232">
        <f>SUM(Q17,R17,T17)</f>
        <v>0</v>
      </c>
      <c r="X17" s="230">
        <f t="shared" si="6"/>
        <v>0</v>
      </c>
      <c r="Y17" s="228">
        <f t="shared" si="7"/>
        <v>0</v>
      </c>
      <c r="Z17" s="228">
        <f t="shared" si="1"/>
        <v>100</v>
      </c>
      <c r="AA17" s="29"/>
    </row>
    <row r="18" spans="1:27" ht="20.100000000000001" customHeight="1">
      <c r="L18" s="380"/>
      <c r="Z18" s="380"/>
    </row>
    <row r="23" spans="1:27">
      <c r="M23" s="7"/>
      <c r="AA23" s="7"/>
    </row>
    <row r="24" spans="1:27">
      <c r="M24" s="7"/>
      <c r="AA24" s="7"/>
    </row>
    <row r="33" spans="13:27">
      <c r="M33" s="7"/>
      <c r="AA33" s="7"/>
    </row>
  </sheetData>
  <mergeCells count="12">
    <mergeCell ref="A1:M1"/>
    <mergeCell ref="O1:AA1"/>
    <mergeCell ref="A3:B3"/>
    <mergeCell ref="D3:G3"/>
    <mergeCell ref="O3:P3"/>
    <mergeCell ref="R3:U3"/>
    <mergeCell ref="C5:H5"/>
    <mergeCell ref="Q5:V5"/>
    <mergeCell ref="C6:H6"/>
    <mergeCell ref="Q6:V6"/>
    <mergeCell ref="E8:F8"/>
    <mergeCell ref="S8:T8"/>
  </mergeCells>
  <phoneticPr fontId="9"/>
  <pageMargins left="0.7" right="0.7" top="0.75" bottom="0.75" header="0.3" footer="0.3"/>
  <ignoredErrors>
    <ignoredError sqref="W9:X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H295"/>
  <sheetViews>
    <sheetView topLeftCell="A28" zoomScaleNormal="100" workbookViewId="0">
      <selection activeCell="A40" sqref="A40:K40"/>
    </sheetView>
  </sheetViews>
  <sheetFormatPr defaultRowHeight="13.5"/>
  <cols>
    <col min="1" max="1" width="14.875" customWidth="1"/>
    <col min="2" max="2" width="7" customWidth="1"/>
    <col min="3" max="8" width="5.625" customWidth="1"/>
    <col min="9" max="10" width="8" customWidth="1"/>
    <col min="12" max="12" width="9.625" customWidth="1"/>
    <col min="13" max="15" width="8.75" customWidth="1"/>
    <col min="16" max="16" width="10.875" customWidth="1"/>
    <col min="17" max="17" width="4.5" customWidth="1"/>
    <col min="18" max="18" width="10.25" customWidth="1"/>
    <col min="19" max="19" width="11.625" customWidth="1"/>
    <col min="20" max="20" width="3.875" customWidth="1"/>
    <col min="21" max="22" width="18.5" customWidth="1"/>
    <col min="23" max="23" width="15.125" customWidth="1"/>
    <col min="24" max="24" width="13.625" customWidth="1"/>
    <col min="25" max="25" width="11.5" customWidth="1"/>
    <col min="28" max="34" width="6.625" customWidth="1"/>
  </cols>
  <sheetData>
    <row r="1" spans="1:34" ht="26.25" customHeight="1">
      <c r="A1" s="625" t="s">
        <v>787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</row>
    <row r="2" spans="1:34">
      <c r="AB2" s="5"/>
      <c r="AC2" s="5"/>
      <c r="AD2" s="5"/>
      <c r="AE2" s="5"/>
      <c r="AF2" s="5"/>
      <c r="AG2" s="5"/>
      <c r="AH2" s="5"/>
    </row>
    <row r="3" spans="1:34" ht="18.75" customHeight="1">
      <c r="A3" s="528" t="s">
        <v>314</v>
      </c>
      <c r="B3" s="528"/>
      <c r="AB3" s="273"/>
      <c r="AC3" s="274"/>
      <c r="AD3" s="275"/>
      <c r="AE3" s="275"/>
      <c r="AF3" s="275"/>
      <c r="AG3" s="276"/>
      <c r="AH3" s="276"/>
    </row>
    <row r="4" spans="1:34" ht="14.25" customHeight="1">
      <c r="S4" t="s">
        <v>315</v>
      </c>
      <c r="U4" t="s">
        <v>316</v>
      </c>
    </row>
    <row r="5" spans="1:34" ht="20.100000000000001" customHeight="1">
      <c r="A5" s="519" t="s">
        <v>80</v>
      </c>
      <c r="B5" s="523" t="s">
        <v>317</v>
      </c>
      <c r="C5" s="519" t="s">
        <v>82</v>
      </c>
      <c r="D5" s="519" t="s">
        <v>83</v>
      </c>
      <c r="E5" s="519"/>
      <c r="F5" s="519" t="s">
        <v>84</v>
      </c>
      <c r="G5" s="519" t="s">
        <v>85</v>
      </c>
      <c r="H5" s="519" t="s">
        <v>86</v>
      </c>
      <c r="I5" s="519" t="s">
        <v>87</v>
      </c>
      <c r="J5" s="519" t="s">
        <v>88</v>
      </c>
      <c r="K5" s="519" t="s">
        <v>318</v>
      </c>
      <c r="L5" s="519" t="s">
        <v>89</v>
      </c>
      <c r="M5" s="626" t="s">
        <v>319</v>
      </c>
      <c r="N5" s="627"/>
      <c r="O5" s="519" t="s">
        <v>320</v>
      </c>
      <c r="P5" s="10" t="s">
        <v>321</v>
      </c>
      <c r="Q5" s="8" t="s">
        <v>322</v>
      </c>
      <c r="R5" s="8" t="s">
        <v>323</v>
      </c>
      <c r="S5" s="519" t="s">
        <v>324</v>
      </c>
      <c r="T5" s="626" t="s">
        <v>325</v>
      </c>
      <c r="U5" s="631"/>
      <c r="V5" s="627"/>
      <c r="W5" s="523" t="s">
        <v>792</v>
      </c>
      <c r="X5" s="523" t="s">
        <v>327</v>
      </c>
      <c r="Y5" s="523" t="s">
        <v>321</v>
      </c>
      <c r="Z5" s="523" t="s">
        <v>328</v>
      </c>
      <c r="AB5" s="453" t="s">
        <v>329</v>
      </c>
      <c r="AC5" s="454" t="s">
        <v>330</v>
      </c>
      <c r="AD5" s="455" t="s">
        <v>795</v>
      </c>
      <c r="AE5" s="455" t="s">
        <v>331</v>
      </c>
      <c r="AF5" s="455" t="s">
        <v>332</v>
      </c>
      <c r="AG5" s="456" t="s">
        <v>334</v>
      </c>
      <c r="AH5" s="456" t="s">
        <v>335</v>
      </c>
    </row>
    <row r="6" spans="1:34" ht="20.100000000000001" customHeight="1">
      <c r="A6" s="67" t="s">
        <v>15</v>
      </c>
      <c r="B6" s="95">
        <v>281</v>
      </c>
      <c r="C6" s="46">
        <v>55</v>
      </c>
      <c r="D6" s="15">
        <v>65</v>
      </c>
      <c r="E6" s="95" t="s">
        <v>337</v>
      </c>
      <c r="F6" s="15">
        <v>64</v>
      </c>
      <c r="G6" s="15">
        <v>100</v>
      </c>
      <c r="H6" s="15">
        <v>92</v>
      </c>
      <c r="I6" s="15">
        <f t="shared" ref="I6:I18" si="0">SUM(C6,D6,F6)</f>
        <v>184</v>
      </c>
      <c r="J6" s="15">
        <f t="shared" ref="J6:J18" si="1">SUM(C6,D6,F6,G6,H6)</f>
        <v>376</v>
      </c>
      <c r="K6" s="15">
        <f>FIXED(J6*1.4,0)+B6</f>
        <v>807</v>
      </c>
      <c r="L6" s="495" t="s">
        <v>16</v>
      </c>
      <c r="M6" s="496">
        <f>NORMSDIST((U$6-K6)/Z$6)*100</f>
        <v>6.4255487818935766</v>
      </c>
      <c r="N6" s="496">
        <f>NORMSDIST((V$6-K6)/Z$6)*100</f>
        <v>49.202168628309799</v>
      </c>
      <c r="O6" s="495" t="s">
        <v>338</v>
      </c>
      <c r="P6" s="41">
        <f>Y$7</f>
        <v>59.699999999999996</v>
      </c>
      <c r="Q6" s="30" t="s">
        <v>338</v>
      </c>
      <c r="R6" s="225"/>
      <c r="S6" s="519" t="s">
        <v>14</v>
      </c>
      <c r="T6" s="519" t="s">
        <v>339</v>
      </c>
      <c r="U6" s="40">
        <v>731</v>
      </c>
      <c r="V6" s="40">
        <v>806</v>
      </c>
      <c r="W6" s="446">
        <v>2.3712121212121211</v>
      </c>
      <c r="X6" s="313">
        <f t="shared" ref="X6:X16" si="2">ROUND(AG6/AH6,3)</f>
        <v>1.6619999999999999</v>
      </c>
      <c r="Y6" s="314">
        <f t="shared" ref="Y6:Y16" si="3">(FIXED(1/X6,3))*100</f>
        <v>60.199999999999996</v>
      </c>
      <c r="Z6" s="104">
        <v>50</v>
      </c>
      <c r="AB6" s="459">
        <v>2.3712121212121211</v>
      </c>
      <c r="AC6" s="447">
        <v>-1</v>
      </c>
      <c r="AD6" s="448">
        <v>0.77914110429447858</v>
      </c>
      <c r="AE6" s="448">
        <v>0.71940298507462686</v>
      </c>
      <c r="AF6" s="448">
        <v>0.74768518518518523</v>
      </c>
      <c r="AG6" s="449">
        <v>241</v>
      </c>
      <c r="AH6" s="449">
        <v>145</v>
      </c>
    </row>
    <row r="7" spans="1:34" ht="20.100000000000001" customHeight="1">
      <c r="A7" s="67" t="s">
        <v>17</v>
      </c>
      <c r="B7" s="95">
        <v>258</v>
      </c>
      <c r="C7" s="46">
        <v>55</v>
      </c>
      <c r="D7" s="15">
        <v>72</v>
      </c>
      <c r="E7" s="95" t="s">
        <v>337</v>
      </c>
      <c r="F7" s="15">
        <v>58</v>
      </c>
      <c r="G7" s="15">
        <v>80</v>
      </c>
      <c r="H7" s="15">
        <v>92</v>
      </c>
      <c r="I7" s="15">
        <f t="shared" si="0"/>
        <v>185</v>
      </c>
      <c r="J7" s="15">
        <f t="shared" si="1"/>
        <v>357</v>
      </c>
      <c r="K7" s="15">
        <f>FIXED(J7*1.4,0)+B7</f>
        <v>758</v>
      </c>
      <c r="L7" s="495" t="s">
        <v>16</v>
      </c>
      <c r="M7" s="496">
        <f>NORMSDIST((U$7-K7)/Z$7)*100</f>
        <v>31.561369651622257</v>
      </c>
      <c r="N7" s="496">
        <f>NORMSDIST((V$7-K7)/Z$7)*100</f>
        <v>76.423750222074887</v>
      </c>
      <c r="O7" s="529" t="s">
        <v>349</v>
      </c>
      <c r="P7" s="41">
        <f>Y$7</f>
        <v>59.699999999999996</v>
      </c>
      <c r="Q7" s="30" t="s">
        <v>338</v>
      </c>
      <c r="R7" s="226"/>
      <c r="S7" s="519" t="s">
        <v>16</v>
      </c>
      <c r="T7" s="519" t="s">
        <v>339</v>
      </c>
      <c r="U7" s="40">
        <v>734</v>
      </c>
      <c r="V7" s="40">
        <v>794</v>
      </c>
      <c r="W7" s="446">
        <v>2.0606060606060606</v>
      </c>
      <c r="X7" s="313">
        <f t="shared" si="2"/>
        <v>1.6739999999999999</v>
      </c>
      <c r="Y7" s="314">
        <f t="shared" si="3"/>
        <v>59.699999999999996</v>
      </c>
      <c r="Z7" s="104">
        <v>50</v>
      </c>
      <c r="AB7" s="459">
        <v>2.0606060606060606</v>
      </c>
      <c r="AC7" s="447">
        <v>-4</v>
      </c>
      <c r="AD7" s="448">
        <v>0.86872586872586877</v>
      </c>
      <c r="AE7" s="448">
        <v>0.77304964539007093</v>
      </c>
      <c r="AF7" s="448">
        <v>0.80821917808219179</v>
      </c>
      <c r="AG7" s="449">
        <v>231</v>
      </c>
      <c r="AH7" s="449">
        <v>138</v>
      </c>
    </row>
    <row r="8" spans="1:34" ht="20.100000000000001" customHeight="1">
      <c r="A8" s="67" t="s">
        <v>19</v>
      </c>
      <c r="B8" s="95">
        <v>300</v>
      </c>
      <c r="C8" s="46">
        <v>66</v>
      </c>
      <c r="D8" s="15">
        <v>47</v>
      </c>
      <c r="E8" s="95" t="s">
        <v>342</v>
      </c>
      <c r="F8" s="15">
        <v>40</v>
      </c>
      <c r="G8" s="15">
        <v>95</v>
      </c>
      <c r="H8" s="15">
        <v>94</v>
      </c>
      <c r="I8" s="15">
        <f t="shared" si="0"/>
        <v>153</v>
      </c>
      <c r="J8" s="15">
        <f t="shared" si="1"/>
        <v>342</v>
      </c>
      <c r="K8" s="15">
        <f>FIXED(J8*1.4,0)+B8</f>
        <v>779</v>
      </c>
      <c r="L8" s="227" t="s">
        <v>20</v>
      </c>
      <c r="M8" s="496">
        <f>NORMSDIST((U$8-K8)/Z$8)*100</f>
        <v>22.96499971647906</v>
      </c>
      <c r="N8" s="496">
        <f>NORMSDIST((V$8-K8)/Z$8)*100</f>
        <v>57.925970943910301</v>
      </c>
      <c r="O8" s="495" t="s">
        <v>338</v>
      </c>
      <c r="P8" s="41">
        <f t="shared" ref="P8:P15" si="4">Y$9</f>
        <v>69.199999999999989</v>
      </c>
      <c r="Q8" s="30" t="s">
        <v>338</v>
      </c>
      <c r="R8" s="318" t="s">
        <v>804</v>
      </c>
      <c r="S8" s="519" t="s">
        <v>16</v>
      </c>
      <c r="T8" s="519" t="s">
        <v>343</v>
      </c>
      <c r="U8" s="40">
        <v>742</v>
      </c>
      <c r="V8" s="40">
        <v>789</v>
      </c>
      <c r="W8" s="446">
        <v>1.4754098360655739</v>
      </c>
      <c r="X8" s="313">
        <f t="shared" si="2"/>
        <v>1.254</v>
      </c>
      <c r="Y8" s="314">
        <f t="shared" si="3"/>
        <v>79.7</v>
      </c>
      <c r="Z8" s="104">
        <v>50</v>
      </c>
      <c r="AB8" s="459">
        <v>1.4754098360655739</v>
      </c>
      <c r="AC8" s="447">
        <v>-1</v>
      </c>
      <c r="AD8" s="448">
        <v>0.87980769230769229</v>
      </c>
      <c r="AE8" s="448">
        <v>0.875</v>
      </c>
      <c r="AF8" s="448">
        <v>0.85238095238095235</v>
      </c>
      <c r="AG8" s="449">
        <v>158</v>
      </c>
      <c r="AH8" s="449">
        <v>126</v>
      </c>
    </row>
    <row r="9" spans="1:34" ht="20.100000000000001" customHeight="1">
      <c r="A9" s="94" t="s">
        <v>141</v>
      </c>
      <c r="B9" s="45">
        <v>253</v>
      </c>
      <c r="C9" s="535">
        <v>60</v>
      </c>
      <c r="D9" s="536">
        <v>74</v>
      </c>
      <c r="E9" s="95" t="s">
        <v>342</v>
      </c>
      <c r="F9" s="536">
        <v>48</v>
      </c>
      <c r="G9" s="536">
        <v>85</v>
      </c>
      <c r="H9" s="536">
        <v>94</v>
      </c>
      <c r="I9" s="15">
        <f t="shared" si="0"/>
        <v>182</v>
      </c>
      <c r="J9" s="15">
        <f t="shared" si="1"/>
        <v>361</v>
      </c>
      <c r="K9" s="15">
        <f t="shared" ref="K9:K18" si="5">FIXED(J9*1.4,0)+B9</f>
        <v>758</v>
      </c>
      <c r="L9" s="227" t="s">
        <v>20</v>
      </c>
      <c r="M9" s="496">
        <f>NORMSDIST((U$8-K9)/Z$8)*100</f>
        <v>37.448416527667995</v>
      </c>
      <c r="N9" s="496">
        <f>NORMSDIST((V$8-K9)/Z$8)*100</f>
        <v>73.237110653101695</v>
      </c>
      <c r="O9" s="523" t="s">
        <v>349</v>
      </c>
      <c r="P9" s="41">
        <f t="shared" si="4"/>
        <v>69.199999999999989</v>
      </c>
      <c r="Q9" s="30" t="s">
        <v>338</v>
      </c>
      <c r="R9" s="480">
        <v>1130040</v>
      </c>
      <c r="S9" s="519" t="s">
        <v>20</v>
      </c>
      <c r="T9" s="519" t="s">
        <v>339</v>
      </c>
      <c r="U9" s="40">
        <v>733</v>
      </c>
      <c r="V9" s="40">
        <v>784</v>
      </c>
      <c r="W9" s="446">
        <v>1.6666666666666667</v>
      </c>
      <c r="X9" s="313">
        <f t="shared" si="2"/>
        <v>1.4450000000000001</v>
      </c>
      <c r="Y9" s="314">
        <f t="shared" si="3"/>
        <v>69.199999999999989</v>
      </c>
      <c r="Z9" s="104">
        <v>50</v>
      </c>
      <c r="AB9" s="459">
        <v>1.6666666666666667</v>
      </c>
      <c r="AC9" s="447">
        <v>-11</v>
      </c>
      <c r="AD9" s="448">
        <v>0.893719806763285</v>
      </c>
      <c r="AE9" s="448">
        <v>0.91701244813278004</v>
      </c>
      <c r="AF9" s="448">
        <v>0.86363636363636365</v>
      </c>
      <c r="AG9" s="449">
        <v>198</v>
      </c>
      <c r="AH9" s="449">
        <v>137</v>
      </c>
    </row>
    <row r="10" spans="1:34" ht="20.100000000000001" customHeight="1">
      <c r="A10" s="414" t="s">
        <v>144</v>
      </c>
      <c r="B10" s="415">
        <v>235</v>
      </c>
      <c r="C10" s="497"/>
      <c r="D10" s="496"/>
      <c r="E10" s="494" t="s">
        <v>337</v>
      </c>
      <c r="F10" s="496"/>
      <c r="G10" s="496"/>
      <c r="H10" s="496"/>
      <c r="I10" s="496">
        <f t="shared" si="0"/>
        <v>0</v>
      </c>
      <c r="J10" s="496">
        <f t="shared" si="1"/>
        <v>0</v>
      </c>
      <c r="K10" s="496">
        <f t="shared" si="5"/>
        <v>235</v>
      </c>
      <c r="L10" s="227" t="s">
        <v>20</v>
      </c>
      <c r="M10" s="496">
        <f>NORMSDIST((U$9-K10)/Z$9)*100</f>
        <v>100</v>
      </c>
      <c r="N10" s="496">
        <f>NORMSDIST((V$9-K10)/Z$9)*100</f>
        <v>100</v>
      </c>
      <c r="O10" s="523" t="s">
        <v>345</v>
      </c>
      <c r="P10" s="41">
        <f t="shared" si="4"/>
        <v>69.199999999999989</v>
      </c>
      <c r="Q10" s="30" t="s">
        <v>345</v>
      </c>
      <c r="R10" s="480">
        <v>1130191</v>
      </c>
      <c r="S10" s="519" t="s">
        <v>20</v>
      </c>
      <c r="T10" s="519" t="s">
        <v>343</v>
      </c>
      <c r="U10" s="40">
        <v>731</v>
      </c>
      <c r="V10" s="40">
        <v>775</v>
      </c>
      <c r="W10" s="446">
        <v>1.860655737704918</v>
      </c>
      <c r="X10" s="313">
        <f t="shared" si="2"/>
        <v>1.718</v>
      </c>
      <c r="Y10" s="314">
        <f t="shared" si="3"/>
        <v>58.199999999999996</v>
      </c>
      <c r="Z10" s="104">
        <v>50</v>
      </c>
      <c r="AB10" s="459">
        <v>1.860655737704918</v>
      </c>
      <c r="AC10" s="447">
        <v>-17</v>
      </c>
      <c r="AD10" s="448">
        <v>0.94623655913978499</v>
      </c>
      <c r="AE10" s="448">
        <v>0.94090909090909092</v>
      </c>
      <c r="AF10" s="448">
        <v>0.92888888888888888</v>
      </c>
      <c r="AG10" s="449">
        <v>213</v>
      </c>
      <c r="AH10" s="449">
        <v>124</v>
      </c>
    </row>
    <row r="11" spans="1:34" ht="20.100000000000001" customHeight="1">
      <c r="A11" s="417" t="s">
        <v>145</v>
      </c>
      <c r="B11" s="418">
        <v>258</v>
      </c>
      <c r="C11" s="497"/>
      <c r="D11" s="496"/>
      <c r="E11" s="494" t="s">
        <v>337</v>
      </c>
      <c r="F11" s="496"/>
      <c r="G11" s="496"/>
      <c r="H11" s="496"/>
      <c r="I11" s="496">
        <f t="shared" si="0"/>
        <v>0</v>
      </c>
      <c r="J11" s="496">
        <f t="shared" si="1"/>
        <v>0</v>
      </c>
      <c r="K11" s="496">
        <f t="shared" si="5"/>
        <v>258</v>
      </c>
      <c r="L11" s="227" t="s">
        <v>20</v>
      </c>
      <c r="M11" s="496">
        <f>NORMSDIST((U$9-K11)/Z$9)*100</f>
        <v>100</v>
      </c>
      <c r="N11" s="496">
        <f>NORMSDIST((V$9-K11)/Z$9)*100</f>
        <v>100</v>
      </c>
      <c r="O11" s="495" t="s">
        <v>338</v>
      </c>
      <c r="P11" s="41">
        <f t="shared" si="4"/>
        <v>69.199999999999989</v>
      </c>
      <c r="Q11" s="30" t="s">
        <v>338</v>
      </c>
      <c r="R11" s="480">
        <v>1130101</v>
      </c>
      <c r="S11" s="519" t="s">
        <v>22</v>
      </c>
      <c r="T11" s="519" t="s">
        <v>339</v>
      </c>
      <c r="U11" s="40">
        <v>721</v>
      </c>
      <c r="V11" s="40">
        <v>780</v>
      </c>
      <c r="W11" s="446">
        <v>2.393939393939394</v>
      </c>
      <c r="X11" s="313">
        <f t="shared" si="2"/>
        <v>1.863</v>
      </c>
      <c r="Y11" s="314">
        <f t="shared" si="3"/>
        <v>53.7</v>
      </c>
      <c r="Z11" s="104">
        <v>50</v>
      </c>
      <c r="AB11" s="459">
        <v>2.393939393939394</v>
      </c>
      <c r="AC11" s="447">
        <v>-16</v>
      </c>
      <c r="AD11" s="448">
        <v>0.84042553191489366</v>
      </c>
      <c r="AE11" s="448">
        <v>0.79487179487179482</v>
      </c>
      <c r="AF11" s="448">
        <v>0.81198910081743869</v>
      </c>
      <c r="AG11" s="449">
        <v>259</v>
      </c>
      <c r="AH11" s="449">
        <v>139</v>
      </c>
    </row>
    <row r="12" spans="1:34" ht="20.100000000000001" customHeight="1">
      <c r="A12" s="417" t="s">
        <v>146</v>
      </c>
      <c r="B12" s="418">
        <v>253</v>
      </c>
      <c r="C12" s="497"/>
      <c r="D12" s="496"/>
      <c r="E12" s="494" t="s">
        <v>337</v>
      </c>
      <c r="F12" s="496"/>
      <c r="G12" s="496"/>
      <c r="H12" s="496"/>
      <c r="I12" s="496">
        <f t="shared" si="0"/>
        <v>0</v>
      </c>
      <c r="J12" s="496">
        <f t="shared" si="1"/>
        <v>0</v>
      </c>
      <c r="K12" s="496">
        <f t="shared" si="5"/>
        <v>253</v>
      </c>
      <c r="L12" s="227" t="s">
        <v>20</v>
      </c>
      <c r="M12" s="496">
        <f>NORMSDIST((U$9-K12)/Z$9)*100</f>
        <v>100</v>
      </c>
      <c r="N12" s="496">
        <f>NORMSDIST((V$9-K12)/Z$9)*100</f>
        <v>100</v>
      </c>
      <c r="O12" s="495" t="s">
        <v>338</v>
      </c>
      <c r="P12" s="41">
        <f t="shared" si="4"/>
        <v>69.199999999999989</v>
      </c>
      <c r="Q12" s="30" t="s">
        <v>338</v>
      </c>
      <c r="R12" s="480">
        <v>1130098</v>
      </c>
      <c r="S12" s="519" t="s">
        <v>23</v>
      </c>
      <c r="T12" s="519" t="s">
        <v>339</v>
      </c>
      <c r="U12" s="40">
        <v>699</v>
      </c>
      <c r="V12" s="40">
        <v>756</v>
      </c>
      <c r="W12" s="446">
        <v>1.553030303030303</v>
      </c>
      <c r="X12" s="313">
        <f t="shared" si="2"/>
        <v>1.4159999999999999</v>
      </c>
      <c r="Y12" s="314">
        <f t="shared" si="3"/>
        <v>70.599999999999994</v>
      </c>
      <c r="Z12" s="104">
        <v>50</v>
      </c>
      <c r="AB12" s="459">
        <v>1.553030303030303</v>
      </c>
      <c r="AC12" s="447">
        <v>-15</v>
      </c>
      <c r="AD12" s="448">
        <v>0.96045197740112997</v>
      </c>
      <c r="AE12" s="448">
        <v>0.94680851063829785</v>
      </c>
      <c r="AF12" s="448">
        <v>0.97</v>
      </c>
      <c r="AG12" s="449">
        <v>194</v>
      </c>
      <c r="AH12" s="449">
        <v>137</v>
      </c>
    </row>
    <row r="13" spans="1:34" ht="20.100000000000001" customHeight="1">
      <c r="A13" s="345" t="s">
        <v>147</v>
      </c>
      <c r="B13" s="346">
        <v>253</v>
      </c>
      <c r="C13" s="535">
        <v>58</v>
      </c>
      <c r="D13" s="536">
        <v>72</v>
      </c>
      <c r="E13" s="95" t="s">
        <v>342</v>
      </c>
      <c r="F13" s="536">
        <v>70</v>
      </c>
      <c r="G13" s="536">
        <v>78</v>
      </c>
      <c r="H13" s="536">
        <v>92</v>
      </c>
      <c r="I13" s="15">
        <f t="shared" si="0"/>
        <v>200</v>
      </c>
      <c r="J13" s="15">
        <f t="shared" si="1"/>
        <v>370</v>
      </c>
      <c r="K13" s="15">
        <f t="shared" si="5"/>
        <v>771</v>
      </c>
      <c r="L13" s="227" t="s">
        <v>20</v>
      </c>
      <c r="M13" s="496">
        <f>NORMSDIST((U$11-K13)/Z$11)*100</f>
        <v>15.865525393145699</v>
      </c>
      <c r="N13" s="496">
        <f>NORMSDIST((V$11-K13)/Z$11)*100</f>
        <v>57.142371590090079</v>
      </c>
      <c r="O13" s="495" t="s">
        <v>338</v>
      </c>
      <c r="P13" s="41">
        <f t="shared" si="4"/>
        <v>69.199999999999989</v>
      </c>
      <c r="Q13" s="30" t="s">
        <v>338</v>
      </c>
      <c r="R13" s="480">
        <v>1130226</v>
      </c>
      <c r="S13" s="519" t="s">
        <v>23</v>
      </c>
      <c r="T13" s="519" t="s">
        <v>343</v>
      </c>
      <c r="U13" s="40">
        <v>713</v>
      </c>
      <c r="V13" s="40">
        <v>756</v>
      </c>
      <c r="W13" s="446">
        <v>1.5245901639344261</v>
      </c>
      <c r="X13" s="313">
        <f t="shared" si="2"/>
        <v>1.468</v>
      </c>
      <c r="Y13" s="314">
        <f t="shared" si="3"/>
        <v>68.100000000000009</v>
      </c>
      <c r="Z13" s="104">
        <v>50</v>
      </c>
      <c r="AB13" s="459">
        <v>1.5245901639344261</v>
      </c>
      <c r="AC13" s="447">
        <v>-3</v>
      </c>
      <c r="AD13" s="448">
        <v>0.97619047619047616</v>
      </c>
      <c r="AE13" s="448">
        <v>0.97860962566844922</v>
      </c>
      <c r="AF13" s="448">
        <v>0.95977011494252873</v>
      </c>
      <c r="AG13" s="449">
        <v>182</v>
      </c>
      <c r="AH13" s="449">
        <v>124</v>
      </c>
    </row>
    <row r="14" spans="1:34" ht="20.100000000000001" customHeight="1">
      <c r="A14" s="345" t="s">
        <v>149</v>
      </c>
      <c r="B14" s="346">
        <v>240</v>
      </c>
      <c r="C14" s="535">
        <v>58</v>
      </c>
      <c r="D14" s="536">
        <v>63</v>
      </c>
      <c r="E14" s="95" t="s">
        <v>342</v>
      </c>
      <c r="F14" s="536">
        <v>50</v>
      </c>
      <c r="G14" s="536">
        <v>88</v>
      </c>
      <c r="H14" s="536">
        <v>76</v>
      </c>
      <c r="I14" s="15">
        <f t="shared" si="0"/>
        <v>171</v>
      </c>
      <c r="J14" s="15">
        <f t="shared" si="1"/>
        <v>335</v>
      </c>
      <c r="K14" s="15">
        <f t="shared" si="5"/>
        <v>709</v>
      </c>
      <c r="L14" s="227" t="s">
        <v>20</v>
      </c>
      <c r="M14" s="496">
        <f>NORMSDIST((U$11-K14)/Z$11)*100</f>
        <v>59.483487169779579</v>
      </c>
      <c r="N14" s="496">
        <f>NORMSDIST((V$11-K14)/Z$11)*100</f>
        <v>92.219615947345375</v>
      </c>
      <c r="O14" s="523" t="s">
        <v>345</v>
      </c>
      <c r="P14" s="41">
        <f t="shared" si="4"/>
        <v>69.199999999999989</v>
      </c>
      <c r="Q14" s="30" t="s">
        <v>345</v>
      </c>
      <c r="R14" s="480">
        <v>1130192</v>
      </c>
      <c r="S14" s="519" t="s">
        <v>352</v>
      </c>
      <c r="T14" s="519" t="s">
        <v>339</v>
      </c>
      <c r="U14" s="40">
        <v>704</v>
      </c>
      <c r="V14" s="40">
        <v>756</v>
      </c>
      <c r="W14" s="446">
        <v>2</v>
      </c>
      <c r="X14" s="313">
        <f t="shared" si="2"/>
        <v>1.7929999999999999</v>
      </c>
      <c r="Y14" s="314">
        <f t="shared" si="3"/>
        <v>55.800000000000004</v>
      </c>
      <c r="Z14" s="104">
        <v>50</v>
      </c>
      <c r="AB14" s="459">
        <v>2</v>
      </c>
      <c r="AC14" s="447">
        <v>3</v>
      </c>
      <c r="AD14" s="448">
        <v>0.91363636363636369</v>
      </c>
      <c r="AE14" s="448">
        <v>0.91346153846153844</v>
      </c>
      <c r="AF14" s="448">
        <v>0.92028985507246375</v>
      </c>
      <c r="AG14" s="449">
        <v>242</v>
      </c>
      <c r="AH14" s="449">
        <v>135</v>
      </c>
    </row>
    <row r="15" spans="1:34" ht="20.100000000000001" customHeight="1">
      <c r="A15" s="499" t="s">
        <v>227</v>
      </c>
      <c r="B15" s="501">
        <v>290</v>
      </c>
      <c r="C15" s="497"/>
      <c r="D15" s="496"/>
      <c r="E15" s="494" t="s">
        <v>342</v>
      </c>
      <c r="F15" s="496"/>
      <c r="G15" s="496"/>
      <c r="H15" s="496"/>
      <c r="I15" s="496">
        <f t="shared" si="0"/>
        <v>0</v>
      </c>
      <c r="J15" s="496">
        <f t="shared" si="1"/>
        <v>0</v>
      </c>
      <c r="K15" s="496">
        <f t="shared" si="5"/>
        <v>290</v>
      </c>
      <c r="L15" s="227" t="s">
        <v>20</v>
      </c>
      <c r="M15" s="496">
        <f>NORMSDIST((U$12-K15)/Z$12)*100</f>
        <v>99.999999999999986</v>
      </c>
      <c r="N15" s="496">
        <f>NORMSDIST((V$12-K15)/Z$12)*100</f>
        <v>100</v>
      </c>
      <c r="O15" s="495" t="s">
        <v>338</v>
      </c>
      <c r="P15" s="41">
        <f t="shared" si="4"/>
        <v>69.199999999999989</v>
      </c>
      <c r="Q15" s="30" t="s">
        <v>338</v>
      </c>
      <c r="R15" s="332" t="s">
        <v>801</v>
      </c>
      <c r="S15" s="519" t="s">
        <v>352</v>
      </c>
      <c r="T15" s="519" t="s">
        <v>343</v>
      </c>
      <c r="U15" s="40">
        <v>701</v>
      </c>
      <c r="V15" s="40">
        <v>752</v>
      </c>
      <c r="W15" s="446">
        <v>1.6147540983606556</v>
      </c>
      <c r="X15" s="313">
        <f t="shared" si="2"/>
        <v>1.54</v>
      </c>
      <c r="Y15" s="314">
        <f t="shared" si="3"/>
        <v>64.900000000000006</v>
      </c>
      <c r="Z15" s="104">
        <v>50</v>
      </c>
      <c r="AB15" s="459">
        <v>1.6147540983606556</v>
      </c>
      <c r="AC15" s="447">
        <v>2</v>
      </c>
      <c r="AD15" s="448">
        <v>0.97252747252747251</v>
      </c>
      <c r="AE15" s="448">
        <v>0.96756756756756757</v>
      </c>
      <c r="AF15" s="448">
        <v>0.95604395604395609</v>
      </c>
      <c r="AG15" s="449">
        <v>191</v>
      </c>
      <c r="AH15" s="449">
        <v>124</v>
      </c>
    </row>
    <row r="16" spans="1:34" ht="20.100000000000001" customHeight="1">
      <c r="A16" s="345" t="s">
        <v>150</v>
      </c>
      <c r="B16" s="346">
        <v>281</v>
      </c>
      <c r="C16" s="535">
        <v>44</v>
      </c>
      <c r="D16" s="536">
        <v>62</v>
      </c>
      <c r="E16" s="95" t="s">
        <v>342</v>
      </c>
      <c r="F16" s="536">
        <v>52</v>
      </c>
      <c r="G16" s="536">
        <v>82</v>
      </c>
      <c r="H16" s="536">
        <v>84</v>
      </c>
      <c r="I16" s="15">
        <f t="shared" si="0"/>
        <v>158</v>
      </c>
      <c r="J16" s="15">
        <f t="shared" si="1"/>
        <v>324</v>
      </c>
      <c r="K16" s="15">
        <f t="shared" si="5"/>
        <v>735</v>
      </c>
      <c r="L16" s="227" t="s">
        <v>20</v>
      </c>
      <c r="M16" s="496">
        <f t="shared" ref="M16:M18" si="6">NORMSDIST((U$12-K16)/Z$12)*100</f>
        <v>23.576249777925117</v>
      </c>
      <c r="N16" s="496">
        <f t="shared" ref="N16:N18" si="7">NORMSDIST((V$12-K16)/Z$12)*100</f>
        <v>66.275727315175047</v>
      </c>
      <c r="O16" s="495" t="s">
        <v>338</v>
      </c>
      <c r="P16" s="41">
        <f>Y$10</f>
        <v>58.199999999999996</v>
      </c>
      <c r="Q16" s="30" t="s">
        <v>338</v>
      </c>
      <c r="R16" s="480">
        <v>1140153</v>
      </c>
      <c r="S16" s="519" t="s">
        <v>113</v>
      </c>
      <c r="T16" s="519" t="s">
        <v>339</v>
      </c>
      <c r="U16" s="40">
        <v>709</v>
      </c>
      <c r="V16" s="40">
        <v>764</v>
      </c>
      <c r="W16" s="446">
        <v>2.0402684563758391</v>
      </c>
      <c r="X16" s="313">
        <f t="shared" si="2"/>
        <v>1.768</v>
      </c>
      <c r="Y16" s="314">
        <f t="shared" si="3"/>
        <v>56.599999999999994</v>
      </c>
      <c r="Z16" s="104">
        <v>50</v>
      </c>
      <c r="AB16" s="459">
        <v>2.0402684563758391</v>
      </c>
      <c r="AC16" s="447">
        <v>4</v>
      </c>
      <c r="AD16" s="448">
        <v>0.87209302325581395</v>
      </c>
      <c r="AE16" s="448">
        <v>0.88050314465408808</v>
      </c>
      <c r="AF16" s="448">
        <v>0.89075630252100846</v>
      </c>
      <c r="AG16" s="449">
        <v>267</v>
      </c>
      <c r="AH16" s="449">
        <v>151</v>
      </c>
    </row>
    <row r="17" spans="1:34" ht="20.100000000000001" customHeight="1">
      <c r="A17" s="345" t="s">
        <v>152</v>
      </c>
      <c r="B17" s="346">
        <v>286</v>
      </c>
      <c r="C17" s="535">
        <v>62</v>
      </c>
      <c r="D17" s="536">
        <v>69</v>
      </c>
      <c r="E17" s="95" t="s">
        <v>342</v>
      </c>
      <c r="F17" s="536">
        <v>52</v>
      </c>
      <c r="G17" s="536">
        <v>84</v>
      </c>
      <c r="H17" s="536">
        <v>96</v>
      </c>
      <c r="I17" s="15">
        <f t="shared" si="0"/>
        <v>183</v>
      </c>
      <c r="J17" s="15">
        <f t="shared" si="1"/>
        <v>363</v>
      </c>
      <c r="K17" s="15">
        <f t="shared" si="5"/>
        <v>794</v>
      </c>
      <c r="L17" s="227" t="s">
        <v>20</v>
      </c>
      <c r="M17" s="496">
        <f t="shared" si="6"/>
        <v>2.8716559816001799</v>
      </c>
      <c r="N17" s="496">
        <f t="shared" si="7"/>
        <v>22.36272924375994</v>
      </c>
      <c r="O17" s="495" t="s">
        <v>338</v>
      </c>
      <c r="P17" s="41">
        <f t="shared" ref="P17:P18" si="8">Y$10</f>
        <v>58.199999999999996</v>
      </c>
      <c r="Q17" s="30" t="s">
        <v>338</v>
      </c>
      <c r="R17" s="480">
        <v>1140163</v>
      </c>
      <c r="S17" s="519" t="s">
        <v>113</v>
      </c>
      <c r="T17" s="519" t="s">
        <v>343</v>
      </c>
      <c r="U17" s="40">
        <v>718</v>
      </c>
      <c r="V17" s="40">
        <v>778</v>
      </c>
      <c r="W17" s="446">
        <v>1.832116788321168</v>
      </c>
      <c r="X17" s="313">
        <f>ROUND(AG17/AH17,3)</f>
        <v>1.5960000000000001</v>
      </c>
      <c r="Y17" s="314">
        <f>(FIXED(1/X17,3))*100</f>
        <v>62.7</v>
      </c>
      <c r="Z17" s="104">
        <v>50</v>
      </c>
      <c r="AB17" s="459">
        <v>1.832116788321168</v>
      </c>
      <c r="AC17" s="447">
        <v>-4</v>
      </c>
      <c r="AD17" s="448">
        <v>0.89600000000000002</v>
      </c>
      <c r="AE17" s="448">
        <v>0.89964157706093195</v>
      </c>
      <c r="AF17" s="448">
        <v>0.94773519163763065</v>
      </c>
      <c r="AG17" s="449">
        <v>225</v>
      </c>
      <c r="AH17" s="449">
        <v>141</v>
      </c>
    </row>
    <row r="18" spans="1:34" ht="20.100000000000001" customHeight="1">
      <c r="A18" s="345" t="s">
        <v>153</v>
      </c>
      <c r="B18" s="346">
        <v>300</v>
      </c>
      <c r="C18" s="46">
        <v>54</v>
      </c>
      <c r="D18" s="15">
        <v>49</v>
      </c>
      <c r="E18" s="95" t="s">
        <v>337</v>
      </c>
      <c r="F18" s="15">
        <v>42</v>
      </c>
      <c r="G18" s="15">
        <v>85</v>
      </c>
      <c r="H18" s="15">
        <v>88</v>
      </c>
      <c r="I18" s="15">
        <f t="shared" si="0"/>
        <v>145</v>
      </c>
      <c r="J18" s="15">
        <f t="shared" si="1"/>
        <v>318</v>
      </c>
      <c r="K18" s="15">
        <f t="shared" si="5"/>
        <v>745</v>
      </c>
      <c r="L18" s="227" t="s">
        <v>20</v>
      </c>
      <c r="M18" s="496">
        <f t="shared" si="6"/>
        <v>17.878637961437171</v>
      </c>
      <c r="N18" s="496">
        <f t="shared" si="7"/>
        <v>58.706442264821469</v>
      </c>
      <c r="O18" s="523" t="s">
        <v>349</v>
      </c>
      <c r="P18" s="41">
        <f t="shared" si="8"/>
        <v>58.199999999999996</v>
      </c>
      <c r="Q18" s="30" t="s">
        <v>338</v>
      </c>
      <c r="R18" s="480">
        <v>1140189</v>
      </c>
      <c r="S18" s="519" t="s">
        <v>33</v>
      </c>
      <c r="T18" s="519" t="s">
        <v>337</v>
      </c>
      <c r="U18" s="40">
        <v>728</v>
      </c>
      <c r="V18" s="40">
        <v>756</v>
      </c>
      <c r="W18" s="450">
        <v>1.6031746031746033</v>
      </c>
      <c r="X18" s="313">
        <f>ROUND(AG18/AH18,3)</f>
        <v>1.4590000000000001</v>
      </c>
      <c r="Y18" s="314">
        <f>(FIXED(1/X18,3))*100</f>
        <v>68.5</v>
      </c>
      <c r="Z18" s="104">
        <v>50</v>
      </c>
      <c r="AB18" s="460">
        <v>1.6031746031746033</v>
      </c>
      <c r="AC18" s="451">
        <v>9</v>
      </c>
      <c r="AD18" s="448">
        <v>0.9312638580931264</v>
      </c>
      <c r="AE18" s="448">
        <v>0.93378995433789957</v>
      </c>
      <c r="AF18" s="448">
        <v>0.93571428571428572</v>
      </c>
      <c r="AG18" s="452">
        <v>375</v>
      </c>
      <c r="AH18" s="452">
        <v>257</v>
      </c>
    </row>
    <row r="19" spans="1:34" ht="20.100000000000001" customHeight="1">
      <c r="A19" s="345" t="s">
        <v>154</v>
      </c>
      <c r="B19" s="346">
        <v>281</v>
      </c>
      <c r="C19" s="535">
        <v>50</v>
      </c>
      <c r="D19" s="536">
        <v>77</v>
      </c>
      <c r="E19" s="95" t="s">
        <v>342</v>
      </c>
      <c r="F19" s="536">
        <v>61</v>
      </c>
      <c r="G19" s="536">
        <v>88</v>
      </c>
      <c r="H19" s="536">
        <v>84</v>
      </c>
      <c r="I19" s="15">
        <f>SUM(C19,D19,F19)</f>
        <v>188</v>
      </c>
      <c r="J19" s="15">
        <f>SUM(C19,D19,F19,G19,H19)</f>
        <v>360</v>
      </c>
      <c r="K19" s="15">
        <f>FIXED(J19*1.4,0)+B19</f>
        <v>785</v>
      </c>
      <c r="L19" s="227" t="s">
        <v>20</v>
      </c>
      <c r="M19" s="496">
        <f>NORMSDIST((U$12-K19)/Z$12)*100</f>
        <v>4.2716220791328912</v>
      </c>
      <c r="N19" s="496">
        <f>NORMSDIST((V$12-K19)/Z$12)*100</f>
        <v>28.09573088985643</v>
      </c>
      <c r="O19" s="495" t="s">
        <v>338</v>
      </c>
      <c r="P19" s="41">
        <f>Y$10</f>
        <v>58.199999999999996</v>
      </c>
      <c r="Q19" s="30" t="s">
        <v>338</v>
      </c>
      <c r="R19" s="480">
        <v>1140230</v>
      </c>
      <c r="S19" s="519" t="s">
        <v>31</v>
      </c>
      <c r="T19" s="519" t="s">
        <v>337</v>
      </c>
      <c r="U19" s="40">
        <v>726</v>
      </c>
      <c r="V19" s="40">
        <v>738</v>
      </c>
      <c r="W19" s="450">
        <v>2.306338028169014</v>
      </c>
      <c r="X19" s="313">
        <f>ROUND(AG19/AH19,3)</f>
        <v>2.0830000000000002</v>
      </c>
      <c r="Y19" s="314">
        <f>(FIXED(1/X19,3))*100</f>
        <v>48</v>
      </c>
      <c r="Z19" s="104">
        <v>50</v>
      </c>
      <c r="AB19" s="460">
        <v>2.306338028169014</v>
      </c>
      <c r="AC19" s="451">
        <v>-23</v>
      </c>
      <c r="AD19" s="448">
        <v>0.89296187683284456</v>
      </c>
      <c r="AE19" s="448">
        <v>0.9173553719008265</v>
      </c>
      <c r="AF19" s="448">
        <v>0.91385135135135132</v>
      </c>
      <c r="AG19" s="452">
        <v>602</v>
      </c>
      <c r="AH19" s="452">
        <v>289</v>
      </c>
    </row>
    <row r="20" spans="1:34" ht="20.100000000000001" customHeight="1">
      <c r="A20" s="345" t="s">
        <v>155</v>
      </c>
      <c r="B20" s="346">
        <v>290</v>
      </c>
      <c r="C20" s="535">
        <v>50</v>
      </c>
      <c r="D20" s="536">
        <v>62</v>
      </c>
      <c r="E20" s="95" t="s">
        <v>342</v>
      </c>
      <c r="F20" s="536">
        <v>59</v>
      </c>
      <c r="G20" s="536">
        <v>80</v>
      </c>
      <c r="H20" s="536">
        <v>92</v>
      </c>
      <c r="I20" s="15">
        <f>SUM(C20,D20,F20)</f>
        <v>171</v>
      </c>
      <c r="J20" s="15">
        <f>SUM(C20,D20,F20,G20,H20)</f>
        <v>343</v>
      </c>
      <c r="K20" s="15">
        <f>FIXED(J20*1.4,0)+B20</f>
        <v>770</v>
      </c>
      <c r="L20" s="227" t="s">
        <v>20</v>
      </c>
      <c r="M20" s="496">
        <f>NORMSDIST((U$12-K20)/Z$12)*100</f>
        <v>7.7803840526546351</v>
      </c>
      <c r="N20" s="496">
        <f>NORMSDIST((V$12-K20)/Z$12)*100</f>
        <v>38.973875244420277</v>
      </c>
      <c r="O20" s="495" t="s">
        <v>338</v>
      </c>
      <c r="P20" s="41">
        <f>Y$10</f>
        <v>58.199999999999996</v>
      </c>
      <c r="Q20" s="30" t="s">
        <v>338</v>
      </c>
      <c r="R20" s="480">
        <v>1140226</v>
      </c>
      <c r="U20" s="98"/>
      <c r="V20" s="98"/>
    </row>
    <row r="21" spans="1:34" ht="20.100000000000001" customHeight="1">
      <c r="A21" s="417" t="s">
        <v>178</v>
      </c>
      <c r="B21" s="418">
        <v>263</v>
      </c>
      <c r="C21" s="497"/>
      <c r="D21" s="496"/>
      <c r="E21" s="494" t="s">
        <v>337</v>
      </c>
      <c r="F21" s="496"/>
      <c r="G21" s="496"/>
      <c r="H21" s="496"/>
      <c r="I21" s="496">
        <f t="shared" ref="I21:I24" si="9">SUM(C21,D21,F21)</f>
        <v>0</v>
      </c>
      <c r="J21" s="496">
        <f t="shared" ref="J21:J24" si="10">SUM(C21,D21,F21,G21,H21)</f>
        <v>0</v>
      </c>
      <c r="K21" s="496">
        <f t="shared" ref="K21:K24" si="11">FIXED(J21*1.4,0)+B21</f>
        <v>263</v>
      </c>
      <c r="L21" s="227" t="s">
        <v>20</v>
      </c>
      <c r="M21" s="496">
        <f t="shared" ref="M21:M24" si="12">NORMSDIST((U$12-K21)/Z$12)*100</f>
        <v>100</v>
      </c>
      <c r="N21" s="496">
        <f t="shared" ref="N21:N24" si="13">NORMSDIST((V$12-K21)/Z$12)*100</f>
        <v>100</v>
      </c>
      <c r="O21" s="523" t="s">
        <v>345</v>
      </c>
      <c r="P21" s="41">
        <f t="shared" ref="P21:P22" si="14">Y$10</f>
        <v>58.199999999999996</v>
      </c>
      <c r="Q21" s="30" t="s">
        <v>345</v>
      </c>
      <c r="R21" s="480">
        <v>1140249</v>
      </c>
      <c r="U21" s="98"/>
      <c r="V21" s="98"/>
    </row>
    <row r="22" spans="1:34" ht="20.100000000000001" customHeight="1">
      <c r="A22" s="499" t="s">
        <v>231</v>
      </c>
      <c r="B22" s="501">
        <v>290</v>
      </c>
      <c r="C22" s="497"/>
      <c r="D22" s="496"/>
      <c r="E22" s="494" t="s">
        <v>337</v>
      </c>
      <c r="F22" s="496"/>
      <c r="G22" s="496"/>
      <c r="H22" s="496"/>
      <c r="I22" s="496">
        <f t="shared" si="9"/>
        <v>0</v>
      </c>
      <c r="J22" s="496">
        <f t="shared" si="10"/>
        <v>0</v>
      </c>
      <c r="K22" s="496">
        <f t="shared" si="11"/>
        <v>290</v>
      </c>
      <c r="L22" s="227" t="s">
        <v>20</v>
      </c>
      <c r="M22" s="496">
        <f t="shared" si="12"/>
        <v>99.999999999999986</v>
      </c>
      <c r="N22" s="496">
        <f t="shared" si="13"/>
        <v>100</v>
      </c>
      <c r="O22" s="523" t="s">
        <v>349</v>
      </c>
      <c r="P22" s="41">
        <f t="shared" si="14"/>
        <v>58.199999999999996</v>
      </c>
      <c r="Q22" s="30" t="s">
        <v>338</v>
      </c>
      <c r="R22" s="284">
        <v>1140143</v>
      </c>
      <c r="U22" s="98"/>
      <c r="V22" s="98"/>
    </row>
    <row r="23" spans="1:34" ht="20.100000000000001" customHeight="1">
      <c r="A23" s="52" t="s">
        <v>13</v>
      </c>
      <c r="B23" s="494">
        <v>249</v>
      </c>
      <c r="C23" s="497"/>
      <c r="D23" s="496"/>
      <c r="E23" s="494" t="s">
        <v>337</v>
      </c>
      <c r="F23" s="496"/>
      <c r="G23" s="496"/>
      <c r="H23" s="496"/>
      <c r="I23" s="496">
        <f t="shared" si="9"/>
        <v>0</v>
      </c>
      <c r="J23" s="496">
        <f t="shared" si="10"/>
        <v>0</v>
      </c>
      <c r="K23" s="496">
        <f t="shared" si="11"/>
        <v>249</v>
      </c>
      <c r="L23" s="523" t="s">
        <v>22</v>
      </c>
      <c r="M23" s="496">
        <f t="shared" si="12"/>
        <v>100</v>
      </c>
      <c r="N23" s="496">
        <f t="shared" si="13"/>
        <v>100</v>
      </c>
      <c r="O23" s="495" t="s">
        <v>338</v>
      </c>
      <c r="P23" s="41">
        <f>Y$11</f>
        <v>53.7</v>
      </c>
      <c r="Q23" s="30" t="s">
        <v>338</v>
      </c>
      <c r="R23" s="8"/>
      <c r="U23" s="98"/>
      <c r="V23" s="98"/>
    </row>
    <row r="24" spans="1:34" ht="20.100000000000001" customHeight="1">
      <c r="A24" s="67" t="s">
        <v>21</v>
      </c>
      <c r="B24" s="95">
        <v>276</v>
      </c>
      <c r="C24" s="46">
        <v>44</v>
      </c>
      <c r="D24" s="15">
        <v>72</v>
      </c>
      <c r="E24" s="95" t="s">
        <v>337</v>
      </c>
      <c r="F24" s="15">
        <v>79</v>
      </c>
      <c r="G24" s="15">
        <v>95</v>
      </c>
      <c r="H24" s="15">
        <v>84</v>
      </c>
      <c r="I24" s="15">
        <f t="shared" si="9"/>
        <v>195</v>
      </c>
      <c r="J24" s="15">
        <f t="shared" si="10"/>
        <v>374</v>
      </c>
      <c r="K24" s="15">
        <f t="shared" si="11"/>
        <v>800</v>
      </c>
      <c r="L24" s="523" t="s">
        <v>22</v>
      </c>
      <c r="M24" s="496">
        <f t="shared" si="12"/>
        <v>2.1691693767646782</v>
      </c>
      <c r="N24" s="496">
        <f t="shared" si="13"/>
        <v>18.942965477671212</v>
      </c>
      <c r="O24" s="495" t="s">
        <v>338</v>
      </c>
      <c r="P24" s="41">
        <f>Y$11</f>
        <v>53.7</v>
      </c>
      <c r="Q24" s="30" t="s">
        <v>338</v>
      </c>
      <c r="R24" s="461"/>
      <c r="U24" s="495" t="s">
        <v>338</v>
      </c>
      <c r="V24" s="523" t="s">
        <v>345</v>
      </c>
      <c r="W24" s="523" t="s">
        <v>349</v>
      </c>
    </row>
    <row r="25" spans="1:34" ht="20.100000000000001" customHeight="1">
      <c r="A25" s="167" t="s">
        <v>110</v>
      </c>
      <c r="B25" s="177">
        <v>253</v>
      </c>
      <c r="C25" s="497"/>
      <c r="D25" s="496"/>
      <c r="E25" s="494" t="s">
        <v>337</v>
      </c>
      <c r="F25" s="496"/>
      <c r="G25" s="496"/>
      <c r="H25" s="496"/>
      <c r="I25" s="496">
        <f>SUM(C25,D25,F25)</f>
        <v>0</v>
      </c>
      <c r="J25" s="496">
        <f>SUM(C25,D25,F25,G25,H25)</f>
        <v>0</v>
      </c>
      <c r="K25" s="496">
        <f>FIXED(J25*1.4,0)+B25</f>
        <v>253</v>
      </c>
      <c r="L25" s="523" t="s">
        <v>22</v>
      </c>
      <c r="M25" s="496">
        <f>NORMSDIST((U$12-K25)/Z$12)*100</f>
        <v>100</v>
      </c>
      <c r="N25" s="496">
        <f>NORMSDIST((V$12-K25)/Z$12)*100</f>
        <v>100</v>
      </c>
      <c r="O25" s="495" t="s">
        <v>338</v>
      </c>
      <c r="P25" s="41">
        <f>Y$11</f>
        <v>53.7</v>
      </c>
      <c r="Q25" s="44" t="s">
        <v>345</v>
      </c>
      <c r="R25" s="461"/>
      <c r="S25" s="301"/>
      <c r="U25" s="523" t="s">
        <v>345</v>
      </c>
      <c r="V25" s="98"/>
    </row>
    <row r="26" spans="1:34" ht="20.100000000000001" customHeight="1">
      <c r="A26" s="52" t="s">
        <v>25</v>
      </c>
      <c r="B26" s="494">
        <v>263</v>
      </c>
      <c r="C26" s="497"/>
      <c r="D26" s="496"/>
      <c r="E26" s="494" t="s">
        <v>337</v>
      </c>
      <c r="F26" s="496"/>
      <c r="G26" s="496"/>
      <c r="H26" s="496"/>
      <c r="I26" s="496">
        <f t="shared" ref="I26:I41" si="15">SUM(C26,D26,F26)</f>
        <v>0</v>
      </c>
      <c r="J26" s="496">
        <f t="shared" ref="J26:J41" si="16">SUM(C26,D26,F26,G26,H26)</f>
        <v>0</v>
      </c>
      <c r="K26" s="496">
        <f t="shared" ref="K26:K41" si="17">FIXED(J26*1.4,0)+B26</f>
        <v>263</v>
      </c>
      <c r="L26" s="523" t="s">
        <v>23</v>
      </c>
      <c r="M26" s="496">
        <f t="shared" ref="M26" si="18">NORMSDIST((U$12-K26)/Z$12)*100</f>
        <v>100</v>
      </c>
      <c r="N26" s="496">
        <f t="shared" ref="N26" si="19">NORMSDIST((V$12-K26)/Z$12)*100</f>
        <v>100</v>
      </c>
      <c r="O26" s="523" t="s">
        <v>345</v>
      </c>
      <c r="P26" s="41">
        <f>Y$12</f>
        <v>70.599999999999994</v>
      </c>
      <c r="Q26" s="30" t="s">
        <v>345</v>
      </c>
      <c r="R26" s="481">
        <v>3010213</v>
      </c>
      <c r="S26" s="301"/>
      <c r="U26" s="523" t="s">
        <v>345</v>
      </c>
      <c r="V26" s="98"/>
    </row>
    <row r="27" spans="1:34" ht="20.100000000000001" customHeight="1">
      <c r="A27" s="184" t="s">
        <v>90</v>
      </c>
      <c r="B27" s="412">
        <v>226</v>
      </c>
      <c r="C27" s="497"/>
      <c r="D27" s="496"/>
      <c r="E27" s="494" t="s">
        <v>337</v>
      </c>
      <c r="F27" s="496"/>
      <c r="G27" s="496"/>
      <c r="H27" s="496"/>
      <c r="I27" s="496">
        <f t="shared" si="15"/>
        <v>0</v>
      </c>
      <c r="J27" s="496">
        <f t="shared" si="16"/>
        <v>0</v>
      </c>
      <c r="K27" s="496">
        <f t="shared" si="17"/>
        <v>226</v>
      </c>
      <c r="L27" s="523" t="s">
        <v>23</v>
      </c>
      <c r="M27" s="496">
        <f t="shared" ref="M27" si="20">NORMSDIST((U$13-K27)/Z$13)*100</f>
        <v>100</v>
      </c>
      <c r="N27" s="496">
        <f t="shared" ref="N27" si="21">NORMSDIST((V$13-K27)/Z$13)*100</f>
        <v>100</v>
      </c>
      <c r="O27" s="523" t="s">
        <v>345</v>
      </c>
      <c r="P27" s="41">
        <f>Y$12</f>
        <v>70.599999999999994</v>
      </c>
      <c r="Q27" s="30" t="s">
        <v>345</v>
      </c>
      <c r="R27" s="318" t="s">
        <v>808</v>
      </c>
      <c r="U27" s="495" t="s">
        <v>338</v>
      </c>
      <c r="V27" s="523" t="s">
        <v>345</v>
      </c>
      <c r="W27" s="523" t="s">
        <v>349</v>
      </c>
    </row>
    <row r="28" spans="1:34" ht="20.100000000000001" customHeight="1">
      <c r="A28" s="417" t="s">
        <v>158</v>
      </c>
      <c r="B28" s="418">
        <v>272</v>
      </c>
      <c r="C28" s="497"/>
      <c r="D28" s="496"/>
      <c r="E28" s="494" t="s">
        <v>337</v>
      </c>
      <c r="F28" s="496"/>
      <c r="G28" s="496"/>
      <c r="H28" s="496"/>
      <c r="I28" s="496">
        <f t="shared" si="15"/>
        <v>0</v>
      </c>
      <c r="J28" s="496">
        <f t="shared" si="16"/>
        <v>0</v>
      </c>
      <c r="K28" s="496">
        <f t="shared" si="17"/>
        <v>272</v>
      </c>
      <c r="L28" s="523" t="s">
        <v>23</v>
      </c>
      <c r="M28" s="496">
        <f>NORMSDIST((U$12-K28)/Z$12)*100</f>
        <v>100</v>
      </c>
      <c r="N28" s="496">
        <f>NORMSDIST((V$12-K28)/Z$12)*100</f>
        <v>100</v>
      </c>
      <c r="O28" s="495" t="s">
        <v>338</v>
      </c>
      <c r="P28" s="41">
        <f t="shared" ref="P28:P31" si="22">Y$12</f>
        <v>70.599999999999994</v>
      </c>
      <c r="Q28" s="30" t="s">
        <v>338</v>
      </c>
      <c r="R28" s="480">
        <v>3010163</v>
      </c>
    </row>
    <row r="29" spans="1:34" ht="20.100000000000001" customHeight="1">
      <c r="A29" s="417" t="s">
        <v>160</v>
      </c>
      <c r="B29" s="418">
        <v>263</v>
      </c>
      <c r="C29" s="497"/>
      <c r="D29" s="496"/>
      <c r="E29" s="494" t="s">
        <v>337</v>
      </c>
      <c r="F29" s="496"/>
      <c r="G29" s="496"/>
      <c r="H29" s="496"/>
      <c r="I29" s="496">
        <f t="shared" si="15"/>
        <v>0</v>
      </c>
      <c r="J29" s="496">
        <f t="shared" si="16"/>
        <v>0</v>
      </c>
      <c r="K29" s="496">
        <f t="shared" si="17"/>
        <v>263</v>
      </c>
      <c r="L29" s="523" t="s">
        <v>23</v>
      </c>
      <c r="M29" s="496">
        <f>NORMSDIST((U$12-K29)/Z$12)*100</f>
        <v>100</v>
      </c>
      <c r="N29" s="496">
        <f>NORMSDIST((V$12-K29)/Z$12)*100</f>
        <v>100</v>
      </c>
      <c r="O29" s="495" t="s">
        <v>338</v>
      </c>
      <c r="P29" s="41">
        <f t="shared" si="22"/>
        <v>70.599999999999994</v>
      </c>
      <c r="Q29" s="30" t="s">
        <v>338</v>
      </c>
      <c r="R29" s="480">
        <v>3010107</v>
      </c>
      <c r="U29" s="495" t="s">
        <v>338</v>
      </c>
      <c r="V29" s="523" t="s">
        <v>345</v>
      </c>
      <c r="W29" s="523" t="s">
        <v>349</v>
      </c>
    </row>
    <row r="30" spans="1:34" ht="20.100000000000001" customHeight="1">
      <c r="A30" s="345" t="s">
        <v>148</v>
      </c>
      <c r="B30" s="346">
        <v>272</v>
      </c>
      <c r="C30" s="46">
        <v>46</v>
      </c>
      <c r="D30" s="15">
        <v>63</v>
      </c>
      <c r="E30" s="95" t="s">
        <v>337</v>
      </c>
      <c r="F30" s="15">
        <v>87</v>
      </c>
      <c r="G30" s="15">
        <v>83</v>
      </c>
      <c r="H30" s="15">
        <v>80</v>
      </c>
      <c r="I30" s="15">
        <f t="shared" si="15"/>
        <v>196</v>
      </c>
      <c r="J30" s="15">
        <f t="shared" si="16"/>
        <v>359</v>
      </c>
      <c r="K30" s="15">
        <f t="shared" si="17"/>
        <v>775</v>
      </c>
      <c r="L30" s="523" t="s">
        <v>23</v>
      </c>
      <c r="M30" s="496">
        <f>NORMSDIST((U$12-K30)/Z$12)*100</f>
        <v>6.4255487818935766</v>
      </c>
      <c r="N30" s="496">
        <f>NORMSDIST((V$12-K30)/Z$12)*100</f>
        <v>35.197270757583723</v>
      </c>
      <c r="O30" s="495" t="s">
        <v>338</v>
      </c>
      <c r="P30" s="41">
        <f t="shared" si="22"/>
        <v>70.599999999999994</v>
      </c>
      <c r="Q30" s="30" t="s">
        <v>338</v>
      </c>
      <c r="R30" s="480">
        <v>3010187</v>
      </c>
      <c r="U30" s="70"/>
      <c r="V30" s="98"/>
    </row>
    <row r="31" spans="1:34" ht="20.100000000000001" customHeight="1">
      <c r="A31" s="345" t="s">
        <v>161</v>
      </c>
      <c r="B31" s="346">
        <v>258</v>
      </c>
      <c r="C31" s="535">
        <v>58</v>
      </c>
      <c r="D31" s="536">
        <v>65</v>
      </c>
      <c r="E31" s="95" t="s">
        <v>342</v>
      </c>
      <c r="F31" s="536">
        <v>82</v>
      </c>
      <c r="G31" s="536">
        <v>90</v>
      </c>
      <c r="H31" s="536">
        <v>88</v>
      </c>
      <c r="I31" s="15">
        <f t="shared" si="15"/>
        <v>205</v>
      </c>
      <c r="J31" s="15">
        <f t="shared" si="16"/>
        <v>383</v>
      </c>
      <c r="K31" s="15">
        <f t="shared" si="17"/>
        <v>794</v>
      </c>
      <c r="L31" s="523" t="s">
        <v>23</v>
      </c>
      <c r="M31" s="496">
        <f>NORMSDIST((U$13-K31)/Z$13)*100</f>
        <v>5.261613845425205</v>
      </c>
      <c r="N31" s="496">
        <f>NORMSDIST((V$13-K31)/Z$13)*100</f>
        <v>22.36272924375994</v>
      </c>
      <c r="O31" s="495" t="s">
        <v>338</v>
      </c>
      <c r="P31" s="41">
        <f t="shared" si="22"/>
        <v>70.599999999999994</v>
      </c>
      <c r="Q31" s="30" t="s">
        <v>338</v>
      </c>
      <c r="R31" s="480">
        <v>3010106</v>
      </c>
      <c r="U31" s="70"/>
      <c r="V31" s="98"/>
    </row>
    <row r="32" spans="1:34" ht="20.100000000000001" customHeight="1">
      <c r="A32" s="417" t="s">
        <v>162</v>
      </c>
      <c r="B32" s="418">
        <v>267</v>
      </c>
      <c r="C32" s="497"/>
      <c r="D32" s="496"/>
      <c r="E32" s="494" t="s">
        <v>337</v>
      </c>
      <c r="F32" s="496"/>
      <c r="G32" s="496"/>
      <c r="H32" s="496"/>
      <c r="I32" s="496">
        <f t="shared" si="15"/>
        <v>0</v>
      </c>
      <c r="J32" s="496">
        <f t="shared" si="16"/>
        <v>0</v>
      </c>
      <c r="K32" s="496">
        <f t="shared" si="17"/>
        <v>267</v>
      </c>
      <c r="L32" s="523" t="s">
        <v>23</v>
      </c>
      <c r="M32" s="496">
        <f>NORMSDIST((U$13-K32)/Z$13)*100</f>
        <v>100</v>
      </c>
      <c r="N32" s="496">
        <f>NORMSDIST((V$13-K32)/Z$13)*100</f>
        <v>100</v>
      </c>
      <c r="O32" s="523" t="s">
        <v>349</v>
      </c>
      <c r="P32" s="41">
        <f>Y$12</f>
        <v>70.599999999999994</v>
      </c>
      <c r="Q32" s="30" t="s">
        <v>345</v>
      </c>
      <c r="R32" s="480">
        <v>3010159</v>
      </c>
    </row>
    <row r="33" spans="1:22" ht="20.100000000000001" customHeight="1">
      <c r="A33" s="345" t="s">
        <v>163</v>
      </c>
      <c r="B33" s="346">
        <v>249</v>
      </c>
      <c r="C33" s="46">
        <v>58</v>
      </c>
      <c r="D33" s="15">
        <v>75</v>
      </c>
      <c r="E33" s="95" t="s">
        <v>337</v>
      </c>
      <c r="F33" s="15">
        <v>80</v>
      </c>
      <c r="G33" s="15">
        <v>88</v>
      </c>
      <c r="H33" s="15">
        <v>92</v>
      </c>
      <c r="I33" s="15">
        <f t="shared" si="15"/>
        <v>213</v>
      </c>
      <c r="J33" s="15">
        <f t="shared" si="16"/>
        <v>393</v>
      </c>
      <c r="K33" s="15">
        <f t="shared" si="17"/>
        <v>799</v>
      </c>
      <c r="L33" s="523" t="s">
        <v>23</v>
      </c>
      <c r="M33" s="496">
        <f>NORMSDIST((U$13-K33)/Z$13)*100</f>
        <v>4.2716220791328912</v>
      </c>
      <c r="N33" s="496">
        <f>NORMSDIST((V$13-K33)/Z$13)*100</f>
        <v>19.489452125180833</v>
      </c>
      <c r="O33" s="495" t="s">
        <v>338</v>
      </c>
      <c r="P33" s="41">
        <f>Y$12</f>
        <v>70.599999999999994</v>
      </c>
      <c r="Q33" s="30" t="s">
        <v>338</v>
      </c>
      <c r="R33" s="480">
        <v>3010190</v>
      </c>
    </row>
    <row r="34" spans="1:22" ht="20.100000000000001" customHeight="1">
      <c r="A34" s="345" t="s">
        <v>164</v>
      </c>
      <c r="B34" s="346">
        <v>253</v>
      </c>
      <c r="C34" s="535">
        <v>53</v>
      </c>
      <c r="D34" s="536">
        <v>79</v>
      </c>
      <c r="E34" s="95" t="s">
        <v>342</v>
      </c>
      <c r="F34" s="536">
        <v>84</v>
      </c>
      <c r="G34" s="536">
        <v>90</v>
      </c>
      <c r="H34" s="536">
        <v>82</v>
      </c>
      <c r="I34" s="15">
        <f t="shared" si="15"/>
        <v>216</v>
      </c>
      <c r="J34" s="15">
        <f t="shared" si="16"/>
        <v>388</v>
      </c>
      <c r="K34" s="15">
        <f t="shared" si="17"/>
        <v>796</v>
      </c>
      <c r="L34" s="523" t="s">
        <v>23</v>
      </c>
      <c r="M34" s="496">
        <f>NORMSDIST((U$13-K34)/Z$13)*100</f>
        <v>4.8457226266722842</v>
      </c>
      <c r="N34" s="496">
        <f>NORMSDIST((V$13-K34)/Z$13)*100</f>
        <v>21.185539858339659</v>
      </c>
      <c r="O34" s="495" t="s">
        <v>338</v>
      </c>
      <c r="P34" s="41">
        <f t="shared" ref="P34:P35" si="23">Y$12</f>
        <v>70.599999999999994</v>
      </c>
      <c r="Q34" s="30" t="s">
        <v>338</v>
      </c>
      <c r="R34" s="480">
        <v>3010157</v>
      </c>
    </row>
    <row r="35" spans="1:22" ht="20.100000000000001" customHeight="1">
      <c r="A35" s="345" t="s">
        <v>165</v>
      </c>
      <c r="B35" s="346">
        <v>216</v>
      </c>
      <c r="C35" s="535">
        <v>54</v>
      </c>
      <c r="D35" s="536">
        <v>58</v>
      </c>
      <c r="E35" s="95" t="s">
        <v>342</v>
      </c>
      <c r="F35" s="536">
        <v>91</v>
      </c>
      <c r="G35" s="536">
        <v>76</v>
      </c>
      <c r="H35" s="536">
        <v>80</v>
      </c>
      <c r="I35" s="15">
        <f t="shared" si="15"/>
        <v>203</v>
      </c>
      <c r="J35" s="15">
        <f t="shared" si="16"/>
        <v>359</v>
      </c>
      <c r="K35" s="15">
        <f t="shared" si="17"/>
        <v>719</v>
      </c>
      <c r="L35" s="523" t="s">
        <v>23</v>
      </c>
      <c r="M35" s="496">
        <f>NORMSDIST((U$13-K35)/Z$13)*100</f>
        <v>45.22415739794161</v>
      </c>
      <c r="N35" s="496">
        <f>NORMSDIST((V$13-K35)/Z$13)*100</f>
        <v>77.035000283520944</v>
      </c>
      <c r="O35" s="523" t="s">
        <v>349</v>
      </c>
      <c r="P35" s="41">
        <f t="shared" si="23"/>
        <v>70.599999999999994</v>
      </c>
      <c r="Q35" s="30" t="s">
        <v>338</v>
      </c>
      <c r="R35" s="480">
        <v>3010161</v>
      </c>
    </row>
    <row r="36" spans="1:22" ht="20.100000000000001" customHeight="1">
      <c r="A36" s="345" t="s">
        <v>166</v>
      </c>
      <c r="B36" s="346">
        <v>258</v>
      </c>
      <c r="C36" s="535">
        <v>47</v>
      </c>
      <c r="D36" s="536">
        <v>57</v>
      </c>
      <c r="E36" s="95" t="s">
        <v>342</v>
      </c>
      <c r="F36" s="536">
        <v>78</v>
      </c>
      <c r="G36" s="536">
        <v>88</v>
      </c>
      <c r="H36" s="536">
        <v>84</v>
      </c>
      <c r="I36" s="15">
        <f t="shared" si="15"/>
        <v>182</v>
      </c>
      <c r="J36" s="15">
        <f t="shared" si="16"/>
        <v>354</v>
      </c>
      <c r="K36" s="15">
        <f t="shared" si="17"/>
        <v>754</v>
      </c>
      <c r="L36" s="523" t="s">
        <v>23</v>
      </c>
      <c r="M36" s="496">
        <f t="shared" ref="M36:M40" si="24">NORMSDIST((U$13-K36)/Z$13)*100</f>
        <v>20.610805358581306</v>
      </c>
      <c r="N36" s="496">
        <f t="shared" ref="N36:N40" si="25">NORMSDIST((V$13-K36)/Z$13)*100</f>
        <v>51.595343685283069</v>
      </c>
      <c r="O36" s="495" t="s">
        <v>338</v>
      </c>
      <c r="P36" s="41">
        <f>Y$12</f>
        <v>70.599999999999994</v>
      </c>
      <c r="Q36" s="30" t="s">
        <v>338</v>
      </c>
      <c r="R36" s="480">
        <v>3010189</v>
      </c>
    </row>
    <row r="37" spans="1:22" ht="20.100000000000001" customHeight="1">
      <c r="A37" s="67" t="s">
        <v>18</v>
      </c>
      <c r="B37" s="95">
        <v>281</v>
      </c>
      <c r="C37" s="46">
        <v>69</v>
      </c>
      <c r="D37" s="15">
        <v>65</v>
      </c>
      <c r="E37" s="95" t="s">
        <v>337</v>
      </c>
      <c r="F37" s="15">
        <v>70</v>
      </c>
      <c r="G37" s="15">
        <v>75</v>
      </c>
      <c r="H37" s="15">
        <v>84</v>
      </c>
      <c r="I37" s="15">
        <f t="shared" si="15"/>
        <v>204</v>
      </c>
      <c r="J37" s="15">
        <f t="shared" si="16"/>
        <v>363</v>
      </c>
      <c r="K37" s="15">
        <f t="shared" si="17"/>
        <v>789</v>
      </c>
      <c r="L37" s="523" t="s">
        <v>23</v>
      </c>
      <c r="M37" s="496">
        <f t="shared" si="24"/>
        <v>6.4255487818935766</v>
      </c>
      <c r="N37" s="496">
        <f t="shared" si="25"/>
        <v>25.46269146713361</v>
      </c>
      <c r="O37" s="495" t="s">
        <v>338</v>
      </c>
      <c r="P37" s="9">
        <f t="shared" ref="P37:P44" si="26">Y$13</f>
        <v>68.100000000000009</v>
      </c>
      <c r="Q37" s="30" t="s">
        <v>338</v>
      </c>
      <c r="R37" s="481">
        <v>3015191</v>
      </c>
    </row>
    <row r="38" spans="1:22" ht="20.100000000000001" customHeight="1">
      <c r="A38" s="52" t="s">
        <v>27</v>
      </c>
      <c r="B38" s="494">
        <v>267</v>
      </c>
      <c r="C38" s="497"/>
      <c r="D38" s="496"/>
      <c r="E38" s="494" t="s">
        <v>337</v>
      </c>
      <c r="F38" s="496"/>
      <c r="G38" s="496"/>
      <c r="H38" s="496"/>
      <c r="I38" s="496">
        <f t="shared" si="15"/>
        <v>0</v>
      </c>
      <c r="J38" s="496">
        <f t="shared" si="16"/>
        <v>0</v>
      </c>
      <c r="K38" s="496">
        <f t="shared" si="17"/>
        <v>267</v>
      </c>
      <c r="L38" s="523" t="s">
        <v>23</v>
      </c>
      <c r="M38" s="496">
        <f t="shared" si="24"/>
        <v>100</v>
      </c>
      <c r="N38" s="496">
        <f t="shared" si="25"/>
        <v>100</v>
      </c>
      <c r="O38" s="495" t="s">
        <v>338</v>
      </c>
      <c r="P38" s="9">
        <f t="shared" si="26"/>
        <v>68.100000000000009</v>
      </c>
      <c r="Q38" s="30" t="s">
        <v>338</v>
      </c>
      <c r="R38" s="481">
        <v>3015082</v>
      </c>
    </row>
    <row r="39" spans="1:22" ht="20.100000000000001" customHeight="1">
      <c r="A39" s="67" t="s">
        <v>28</v>
      </c>
      <c r="B39" s="95">
        <v>272</v>
      </c>
      <c r="C39" s="46">
        <v>57</v>
      </c>
      <c r="D39" s="15">
        <v>52</v>
      </c>
      <c r="E39" s="95" t="s">
        <v>337</v>
      </c>
      <c r="F39" s="15">
        <v>68</v>
      </c>
      <c r="G39" s="15">
        <v>73</v>
      </c>
      <c r="H39" s="15">
        <v>88</v>
      </c>
      <c r="I39" s="15">
        <f t="shared" si="15"/>
        <v>177</v>
      </c>
      <c r="J39" s="15">
        <f t="shared" si="16"/>
        <v>338</v>
      </c>
      <c r="K39" s="15">
        <f t="shared" si="17"/>
        <v>745</v>
      </c>
      <c r="L39" s="523" t="s">
        <v>23</v>
      </c>
      <c r="M39" s="496">
        <f t="shared" si="24"/>
        <v>26.108629969286152</v>
      </c>
      <c r="N39" s="496">
        <f t="shared" si="25"/>
        <v>58.706442264821469</v>
      </c>
      <c r="O39" s="495" t="s">
        <v>338</v>
      </c>
      <c r="P39" s="9">
        <f t="shared" si="26"/>
        <v>68.100000000000009</v>
      </c>
      <c r="Q39" s="30" t="s">
        <v>338</v>
      </c>
      <c r="R39" s="481">
        <v>3015081</v>
      </c>
      <c r="U39" s="30" t="s">
        <v>338</v>
      </c>
      <c r="V39" s="30" t="s">
        <v>345</v>
      </c>
    </row>
    <row r="40" spans="1:22" ht="20.100000000000001" customHeight="1">
      <c r="A40" s="67" t="s">
        <v>29</v>
      </c>
      <c r="B40" s="95">
        <v>258</v>
      </c>
      <c r="C40" s="46">
        <v>66</v>
      </c>
      <c r="D40" s="15">
        <v>67</v>
      </c>
      <c r="E40" s="95" t="s">
        <v>337</v>
      </c>
      <c r="F40" s="15">
        <v>70</v>
      </c>
      <c r="G40" s="15">
        <v>98</v>
      </c>
      <c r="H40" s="15">
        <v>80</v>
      </c>
      <c r="I40" s="15">
        <f t="shared" si="15"/>
        <v>203</v>
      </c>
      <c r="J40" s="15">
        <f t="shared" si="16"/>
        <v>381</v>
      </c>
      <c r="K40" s="15">
        <f t="shared" si="17"/>
        <v>791</v>
      </c>
      <c r="L40" s="523" t="s">
        <v>23</v>
      </c>
      <c r="M40" s="496">
        <f t="shared" si="24"/>
        <v>5.9379940594793013</v>
      </c>
      <c r="N40" s="496">
        <f t="shared" si="25"/>
        <v>24.196365222307296</v>
      </c>
      <c r="O40" s="495" t="s">
        <v>338</v>
      </c>
      <c r="P40" s="9">
        <f t="shared" si="26"/>
        <v>68.100000000000009</v>
      </c>
      <c r="Q40" s="30" t="s">
        <v>338</v>
      </c>
      <c r="R40" s="481">
        <v>3015061</v>
      </c>
      <c r="U40" s="44" t="s">
        <v>338</v>
      </c>
      <c r="V40" s="44" t="s">
        <v>345</v>
      </c>
    </row>
    <row r="41" spans="1:22" ht="20.100000000000001" customHeight="1">
      <c r="A41" s="417" t="s">
        <v>169</v>
      </c>
      <c r="B41" s="418">
        <v>267</v>
      </c>
      <c r="C41" s="497"/>
      <c r="D41" s="496"/>
      <c r="E41" s="494" t="s">
        <v>337</v>
      </c>
      <c r="F41" s="496"/>
      <c r="G41" s="496"/>
      <c r="H41" s="496"/>
      <c r="I41" s="496">
        <f t="shared" si="15"/>
        <v>0</v>
      </c>
      <c r="J41" s="496">
        <f t="shared" si="16"/>
        <v>0</v>
      </c>
      <c r="K41" s="496">
        <f t="shared" si="17"/>
        <v>267</v>
      </c>
      <c r="L41" s="523" t="s">
        <v>23</v>
      </c>
      <c r="M41" s="496">
        <f>NORMSDIST((U$14-K41)/Z$14)*100</f>
        <v>100</v>
      </c>
      <c r="N41" s="496">
        <f>NORMSDIST((V$14-K41)/Z$14)*100</f>
        <v>100</v>
      </c>
      <c r="O41" s="495" t="s">
        <v>338</v>
      </c>
      <c r="P41" s="9">
        <f t="shared" si="26"/>
        <v>68.100000000000009</v>
      </c>
      <c r="Q41" s="30" t="s">
        <v>338</v>
      </c>
      <c r="R41" s="480">
        <v>3015076</v>
      </c>
    </row>
    <row r="42" spans="1:22" ht="20.100000000000001" customHeight="1">
      <c r="A42" s="345" t="s">
        <v>171</v>
      </c>
      <c r="B42" s="346">
        <v>286</v>
      </c>
      <c r="C42" s="46">
        <v>74</v>
      </c>
      <c r="D42" s="15">
        <v>73</v>
      </c>
      <c r="E42" s="95" t="s">
        <v>337</v>
      </c>
      <c r="F42" s="15">
        <v>80</v>
      </c>
      <c r="G42" s="15">
        <v>83</v>
      </c>
      <c r="H42" s="15">
        <v>88</v>
      </c>
      <c r="I42" s="15">
        <f>SUM(C42,D42,F42)</f>
        <v>227</v>
      </c>
      <c r="J42" s="15">
        <f>SUM(C42,D42,F42,G42,H42)</f>
        <v>398</v>
      </c>
      <c r="K42" s="15">
        <f>FIXED(J42*1.4,0)+B42</f>
        <v>843</v>
      </c>
      <c r="L42" s="523" t="s">
        <v>23</v>
      </c>
      <c r="M42" s="496">
        <f>NORMSDIST((U$13-K42)/Z$13)*100</f>
        <v>0.46611880237187475</v>
      </c>
      <c r="N42" s="496">
        <f>NORMSDIST((V$13-K42)/Z$13)*100</f>
        <v>4.0929508978807361</v>
      </c>
      <c r="O42" s="495" t="s">
        <v>338</v>
      </c>
      <c r="P42" s="9">
        <f t="shared" si="26"/>
        <v>68.100000000000009</v>
      </c>
      <c r="Q42" s="30" t="s">
        <v>338</v>
      </c>
      <c r="R42" s="480">
        <v>3015150</v>
      </c>
      <c r="V42" s="98"/>
    </row>
    <row r="43" spans="1:22" ht="20.100000000000001" customHeight="1">
      <c r="A43" s="417" t="s">
        <v>172</v>
      </c>
      <c r="B43" s="418">
        <v>286</v>
      </c>
      <c r="C43" s="497"/>
      <c r="D43" s="496"/>
      <c r="E43" s="494" t="s">
        <v>337</v>
      </c>
      <c r="F43" s="496"/>
      <c r="G43" s="496"/>
      <c r="H43" s="496"/>
      <c r="I43" s="496">
        <f>SUM(C43,D43,F43)</f>
        <v>0</v>
      </c>
      <c r="J43" s="496">
        <f>SUM(C43,D43,F43,G43,H43)</f>
        <v>0</v>
      </c>
      <c r="K43" s="496">
        <f>FIXED(J43*1.4,0)+B43</f>
        <v>286</v>
      </c>
      <c r="L43" s="523" t="s">
        <v>23</v>
      </c>
      <c r="M43" s="496">
        <f>NORMSDIST((U$13-K43)/Z$13)*100</f>
        <v>100</v>
      </c>
      <c r="N43" s="496">
        <f>NORMSDIST((V$13-K43)/Z$13)*100</f>
        <v>100</v>
      </c>
      <c r="O43" s="495" t="s">
        <v>338</v>
      </c>
      <c r="P43" s="9">
        <f t="shared" si="26"/>
        <v>68.100000000000009</v>
      </c>
      <c r="Q43" s="30" t="s">
        <v>338</v>
      </c>
      <c r="R43" s="480">
        <v>3015149</v>
      </c>
    </row>
    <row r="44" spans="1:22" ht="20.100000000000001" customHeight="1">
      <c r="A44" s="499" t="s">
        <v>234</v>
      </c>
      <c r="B44" s="501">
        <v>244</v>
      </c>
      <c r="C44" s="497"/>
      <c r="D44" s="496"/>
      <c r="E44" s="494" t="s">
        <v>337</v>
      </c>
      <c r="F44" s="496"/>
      <c r="G44" s="496"/>
      <c r="H44" s="496"/>
      <c r="I44" s="496">
        <f>SUM(C44,D44,F44)</f>
        <v>0</v>
      </c>
      <c r="J44" s="496">
        <f>SUM(C44,D44,F44,G44,H44)</f>
        <v>0</v>
      </c>
      <c r="K44" s="496">
        <f>FIXED(J44*1.4,0)+B44</f>
        <v>244</v>
      </c>
      <c r="L44" s="523" t="s">
        <v>23</v>
      </c>
      <c r="M44" s="496">
        <f>NORMSDIST((U$14-K44)/Z$14)*100</f>
        <v>100</v>
      </c>
      <c r="N44" s="496">
        <f>NORMSDIST((V$14-K44)/Z$14)*100</f>
        <v>100</v>
      </c>
      <c r="O44" s="523" t="s">
        <v>345</v>
      </c>
      <c r="P44" s="9">
        <f t="shared" si="26"/>
        <v>68.100000000000009</v>
      </c>
      <c r="Q44" s="30" t="s">
        <v>345</v>
      </c>
      <c r="R44" s="284">
        <v>3015084</v>
      </c>
      <c r="U44" s="30" t="s">
        <v>338</v>
      </c>
      <c r="V44" s="30" t="s">
        <v>345</v>
      </c>
    </row>
    <row r="45" spans="1:22" ht="20.100000000000001" customHeight="1">
      <c r="A45" s="417" t="s">
        <v>175</v>
      </c>
      <c r="B45" s="418">
        <v>249</v>
      </c>
      <c r="C45" s="497"/>
      <c r="D45" s="496"/>
      <c r="E45" s="494" t="s">
        <v>337</v>
      </c>
      <c r="F45" s="496"/>
      <c r="G45" s="496"/>
      <c r="H45" s="496"/>
      <c r="I45" s="496">
        <f t="shared" ref="I45" si="27">SUM(C45,D45,F45)</f>
        <v>0</v>
      </c>
      <c r="J45" s="496">
        <f t="shared" ref="J45" si="28">SUM(C45,D45,F45,G45,H45)</f>
        <v>0</v>
      </c>
      <c r="K45" s="496">
        <f t="shared" ref="K45" si="29">FIXED(J45*1.4,0)+B45</f>
        <v>249</v>
      </c>
      <c r="L45" s="523" t="s">
        <v>352</v>
      </c>
      <c r="M45" s="496">
        <f>NORMSDIST((U$15-K45)/Z$15)*100</f>
        <v>100</v>
      </c>
      <c r="N45" s="496">
        <f>NORMSDIST((V$15-K45)/Z$15)*100</f>
        <v>100</v>
      </c>
      <c r="O45" s="495" t="s">
        <v>338</v>
      </c>
      <c r="P45" s="9">
        <f>Y$14</f>
        <v>55.800000000000004</v>
      </c>
      <c r="Q45" s="30" t="s">
        <v>338</v>
      </c>
      <c r="R45" s="480">
        <v>3010195</v>
      </c>
      <c r="V45" s="98"/>
    </row>
    <row r="46" spans="1:22" ht="20.100000000000001" customHeight="1">
      <c r="A46" s="417" t="s">
        <v>176</v>
      </c>
      <c r="B46" s="418">
        <v>226</v>
      </c>
      <c r="C46" s="497"/>
      <c r="D46" s="496"/>
      <c r="E46" s="494" t="s">
        <v>337</v>
      </c>
      <c r="F46" s="496"/>
      <c r="G46" s="496"/>
      <c r="H46" s="496"/>
      <c r="I46" s="496">
        <f>SUM(C46,D46,F46)</f>
        <v>0</v>
      </c>
      <c r="J46" s="496">
        <f>SUM(C46,D46,F46,G46,H46)</f>
        <v>0</v>
      </c>
      <c r="K46" s="496">
        <f>FIXED(J46*1.4,0)+B46</f>
        <v>226</v>
      </c>
      <c r="L46" s="523" t="s">
        <v>352</v>
      </c>
      <c r="M46" s="496">
        <f>NORMSDIST((U$15-K46)/Z$15)*100</f>
        <v>100</v>
      </c>
      <c r="N46" s="496">
        <f>NORMSDIST((V$15-K46)/Z$15)*100</f>
        <v>100</v>
      </c>
      <c r="O46" s="495"/>
      <c r="P46" s="9">
        <f>Y$14</f>
        <v>55.800000000000004</v>
      </c>
      <c r="Q46" s="30" t="s">
        <v>345</v>
      </c>
      <c r="R46" s="480">
        <v>3010215</v>
      </c>
      <c r="U46" s="70"/>
      <c r="V46" s="98"/>
    </row>
    <row r="47" spans="1:22" ht="20.100000000000001" customHeight="1">
      <c r="A47" s="417" t="s">
        <v>177</v>
      </c>
      <c r="B47" s="418">
        <v>212</v>
      </c>
      <c r="C47" s="497"/>
      <c r="D47" s="496"/>
      <c r="E47" s="494" t="s">
        <v>337</v>
      </c>
      <c r="F47" s="496"/>
      <c r="G47" s="496"/>
      <c r="H47" s="496"/>
      <c r="I47" s="496">
        <f>SUM(C47,D47,F47)</f>
        <v>0</v>
      </c>
      <c r="J47" s="496">
        <f>SUM(C47,D47,F47,G47,H47)</f>
        <v>0</v>
      </c>
      <c r="K47" s="496">
        <f>FIXED(J47*1.4,0)+B47</f>
        <v>212</v>
      </c>
      <c r="L47" s="523" t="s">
        <v>352</v>
      </c>
      <c r="M47" s="496">
        <f>NORMSDIST((U$15-K47)/Z$15)*100</f>
        <v>100</v>
      </c>
      <c r="N47" s="496">
        <f>NORMSDIST((V$15-K47)/Z$15)*100</f>
        <v>100</v>
      </c>
      <c r="O47" s="523" t="s">
        <v>345</v>
      </c>
      <c r="P47" s="9">
        <f>Y$14</f>
        <v>55.800000000000004</v>
      </c>
      <c r="Q47" s="30" t="s">
        <v>345</v>
      </c>
      <c r="R47" s="480">
        <v>3010229</v>
      </c>
      <c r="U47" s="70"/>
      <c r="V47" s="98"/>
    </row>
    <row r="48" spans="1:22" ht="20.100000000000001" customHeight="1">
      <c r="A48" s="499" t="s">
        <v>238</v>
      </c>
      <c r="B48" s="501">
        <v>290</v>
      </c>
      <c r="C48" s="497"/>
      <c r="D48" s="496"/>
      <c r="E48" s="494" t="s">
        <v>337</v>
      </c>
      <c r="F48" s="496"/>
      <c r="G48" s="496"/>
      <c r="H48" s="496"/>
      <c r="I48" s="496">
        <f t="shared" ref="I48:I55" si="30">SUM(C48,D48,F48)</f>
        <v>0</v>
      </c>
      <c r="J48" s="496">
        <f t="shared" ref="J48:J55" si="31">SUM(C48,D48,F48,G48,H48)</f>
        <v>0</v>
      </c>
      <c r="K48" s="496">
        <f t="shared" ref="K48:K55" si="32">FIXED(J48*1.4,0)+B48</f>
        <v>290</v>
      </c>
      <c r="L48" s="523" t="s">
        <v>352</v>
      </c>
      <c r="M48" s="496">
        <f>NORMSDIST((U$15-K48)/Z$15)*100</f>
        <v>99.999999999999986</v>
      </c>
      <c r="N48" s="496">
        <f>NORMSDIST((V$15-K48)/Z$15)*100</f>
        <v>100</v>
      </c>
      <c r="O48" s="495" t="s">
        <v>338</v>
      </c>
      <c r="P48" s="9">
        <f>Y$15</f>
        <v>64.900000000000006</v>
      </c>
      <c r="Q48" s="30" t="s">
        <v>338</v>
      </c>
      <c r="R48" s="284">
        <v>3015059</v>
      </c>
      <c r="U48" s="70"/>
      <c r="V48" s="98"/>
    </row>
    <row r="49" spans="1:34" ht="20.100000000000001" customHeight="1">
      <c r="A49" s="167" t="s">
        <v>112</v>
      </c>
      <c r="B49" s="177">
        <v>198</v>
      </c>
      <c r="C49" s="497"/>
      <c r="D49" s="496"/>
      <c r="E49" s="494" t="s">
        <v>337</v>
      </c>
      <c r="F49" s="496"/>
      <c r="G49" s="496"/>
      <c r="H49" s="496"/>
      <c r="I49" s="496">
        <f t="shared" si="30"/>
        <v>0</v>
      </c>
      <c r="J49" s="496">
        <f t="shared" si="31"/>
        <v>0</v>
      </c>
      <c r="K49" s="496">
        <f t="shared" si="32"/>
        <v>198</v>
      </c>
      <c r="L49" s="523" t="s">
        <v>113</v>
      </c>
      <c r="M49" s="496">
        <f>NORMSDIST((U$16-K49)/Z$16)*100</f>
        <v>100</v>
      </c>
      <c r="N49" s="496">
        <f>NORMSDIST((V$16-K49)/Z$16)*100</f>
        <v>100</v>
      </c>
      <c r="O49" s="523" t="s">
        <v>345</v>
      </c>
      <c r="P49" s="9">
        <f>Y$16</f>
        <v>56.599999999999994</v>
      </c>
      <c r="Q49" s="30" t="s">
        <v>345</v>
      </c>
      <c r="R49" s="526"/>
      <c r="U49" s="503"/>
      <c r="V49" s="98"/>
    </row>
    <row r="50" spans="1:34" ht="20.100000000000001" customHeight="1">
      <c r="A50" s="34" t="s">
        <v>114</v>
      </c>
      <c r="B50" s="46">
        <v>300</v>
      </c>
      <c r="C50" s="46">
        <v>57</v>
      </c>
      <c r="D50" s="15">
        <v>42</v>
      </c>
      <c r="E50" s="95" t="s">
        <v>337</v>
      </c>
      <c r="F50" s="15">
        <v>76</v>
      </c>
      <c r="G50" s="15">
        <v>88</v>
      </c>
      <c r="H50" s="15">
        <v>88</v>
      </c>
      <c r="I50" s="15">
        <f t="shared" si="30"/>
        <v>175</v>
      </c>
      <c r="J50" s="15">
        <f t="shared" si="31"/>
        <v>351</v>
      </c>
      <c r="K50" s="15">
        <f t="shared" si="32"/>
        <v>791</v>
      </c>
      <c r="L50" s="523" t="s">
        <v>113</v>
      </c>
      <c r="M50" s="496">
        <f>NORMSDIST((U$16-K50)/Z$16)*100</f>
        <v>5.0502583474103702</v>
      </c>
      <c r="N50" s="496">
        <f>NORMSDIST((V$16-K50)/Z$16)*100</f>
        <v>29.459851621569801</v>
      </c>
      <c r="O50" s="495" t="s">
        <v>338</v>
      </c>
      <c r="P50" s="9">
        <f>Y$17</f>
        <v>62.7</v>
      </c>
      <c r="Q50" s="30" t="s">
        <v>338</v>
      </c>
      <c r="R50" s="526"/>
      <c r="U50" s="503"/>
    </row>
    <row r="51" spans="1:34" ht="20.100000000000001" customHeight="1">
      <c r="A51" s="499" t="s">
        <v>239</v>
      </c>
      <c r="B51" s="501">
        <v>272</v>
      </c>
      <c r="C51" s="497"/>
      <c r="D51" s="496"/>
      <c r="E51" s="494" t="s">
        <v>337</v>
      </c>
      <c r="F51" s="496"/>
      <c r="G51" s="496"/>
      <c r="H51" s="496"/>
      <c r="I51" s="496">
        <f t="shared" si="30"/>
        <v>0</v>
      </c>
      <c r="J51" s="496">
        <f t="shared" si="31"/>
        <v>0</v>
      </c>
      <c r="K51" s="496">
        <f t="shared" si="32"/>
        <v>272</v>
      </c>
      <c r="L51" s="523" t="s">
        <v>33</v>
      </c>
      <c r="M51" s="496">
        <f>NORMSDIST((U$17-K51)/Z$17)*100</f>
        <v>100</v>
      </c>
      <c r="N51" s="496">
        <f>NORMSDIST((V$17-K51)/Z$17)*100</f>
        <v>100</v>
      </c>
      <c r="O51" s="495" t="s">
        <v>338</v>
      </c>
      <c r="P51" s="9">
        <f>Y$18</f>
        <v>68.5</v>
      </c>
      <c r="Q51" s="30" t="s">
        <v>338</v>
      </c>
      <c r="R51" s="284">
        <v>3015119</v>
      </c>
    </row>
    <row r="52" spans="1:34" ht="20.100000000000001" customHeight="1">
      <c r="A52" s="427" t="s">
        <v>768</v>
      </c>
      <c r="B52" s="428">
        <v>281</v>
      </c>
      <c r="C52" s="497"/>
      <c r="D52" s="496"/>
      <c r="E52" s="494" t="s">
        <v>337</v>
      </c>
      <c r="F52" s="496"/>
      <c r="G52" s="496"/>
      <c r="H52" s="496"/>
      <c r="I52" s="496">
        <f t="shared" si="30"/>
        <v>0</v>
      </c>
      <c r="J52" s="496">
        <f t="shared" si="31"/>
        <v>0</v>
      </c>
      <c r="K52" s="496">
        <f t="shared" si="32"/>
        <v>281</v>
      </c>
      <c r="L52" s="523" t="s">
        <v>33</v>
      </c>
      <c r="M52" s="496">
        <f>NORMSDIST((U$17-K52)/Z$17)*100</f>
        <v>100</v>
      </c>
      <c r="N52" s="496">
        <f>NORMSDIST((V$17-K52)/Z$17)*100</f>
        <v>100</v>
      </c>
      <c r="O52" s="495" t="s">
        <v>338</v>
      </c>
      <c r="P52" s="9">
        <f>Y$18</f>
        <v>68.5</v>
      </c>
      <c r="Q52" s="30" t="s">
        <v>338</v>
      </c>
      <c r="R52" s="284">
        <v>3010079</v>
      </c>
    </row>
    <row r="53" spans="1:34" ht="20.100000000000001" customHeight="1">
      <c r="A53" s="427" t="s">
        <v>769</v>
      </c>
      <c r="B53" s="428">
        <v>281</v>
      </c>
      <c r="C53" s="497"/>
      <c r="D53" s="496"/>
      <c r="E53" s="494" t="s">
        <v>337</v>
      </c>
      <c r="F53" s="496"/>
      <c r="G53" s="496"/>
      <c r="H53" s="496"/>
      <c r="I53" s="496">
        <f t="shared" si="30"/>
        <v>0</v>
      </c>
      <c r="J53" s="496">
        <f t="shared" si="31"/>
        <v>0</v>
      </c>
      <c r="K53" s="496">
        <f t="shared" si="32"/>
        <v>281</v>
      </c>
      <c r="L53" s="523" t="s">
        <v>33</v>
      </c>
      <c r="M53" s="496">
        <f>NORMSDIST((U$17-K53)/Z$17)*100</f>
        <v>100</v>
      </c>
      <c r="N53" s="496">
        <f>NORMSDIST((V$17-K53)/Z$17)*100</f>
        <v>100</v>
      </c>
      <c r="O53" s="523" t="s">
        <v>345</v>
      </c>
      <c r="P53" s="9">
        <f>Y$18</f>
        <v>68.5</v>
      </c>
      <c r="Q53" s="30" t="s">
        <v>345</v>
      </c>
      <c r="R53" s="284">
        <v>3015091</v>
      </c>
    </row>
    <row r="54" spans="1:34" ht="20.100000000000001" customHeight="1">
      <c r="A54" s="67" t="s">
        <v>30</v>
      </c>
      <c r="B54" s="113">
        <v>258</v>
      </c>
      <c r="C54" s="46">
        <v>56</v>
      </c>
      <c r="D54" s="15">
        <v>72</v>
      </c>
      <c r="E54" s="95" t="s">
        <v>337</v>
      </c>
      <c r="F54" s="15">
        <v>62</v>
      </c>
      <c r="G54" s="15">
        <v>73</v>
      </c>
      <c r="H54" s="15">
        <v>82</v>
      </c>
      <c r="I54" s="15">
        <f t="shared" si="30"/>
        <v>190</v>
      </c>
      <c r="J54" s="15">
        <f t="shared" si="31"/>
        <v>345</v>
      </c>
      <c r="K54" s="15">
        <f t="shared" si="32"/>
        <v>741</v>
      </c>
      <c r="L54" s="523" t="s">
        <v>31</v>
      </c>
      <c r="M54" s="496">
        <f>NORMSDIST((U$18-K54)/Z$18)*100</f>
        <v>39.743188679823952</v>
      </c>
      <c r="N54" s="496">
        <f>NORMSDIST((V$18-K54)/Z$18)*100</f>
        <v>61.791142218895267</v>
      </c>
      <c r="O54" s="523" t="s">
        <v>349</v>
      </c>
      <c r="P54" s="9">
        <f>Y$19</f>
        <v>48</v>
      </c>
      <c r="Q54" s="30" t="s">
        <v>338</v>
      </c>
      <c r="R54" s="525"/>
    </row>
    <row r="55" spans="1:34" ht="20.100000000000001" customHeight="1">
      <c r="A55" s="167" t="s">
        <v>115</v>
      </c>
      <c r="B55" s="177">
        <v>276</v>
      </c>
      <c r="C55" s="497"/>
      <c r="D55" s="496"/>
      <c r="E55" s="494" t="s">
        <v>337</v>
      </c>
      <c r="F55" s="496"/>
      <c r="G55" s="496"/>
      <c r="H55" s="496"/>
      <c r="I55" s="496">
        <f t="shared" si="30"/>
        <v>0</v>
      </c>
      <c r="J55" s="496">
        <f t="shared" si="31"/>
        <v>0</v>
      </c>
      <c r="K55" s="496">
        <f t="shared" si="32"/>
        <v>276</v>
      </c>
      <c r="L55" s="523" t="s">
        <v>31</v>
      </c>
      <c r="M55" s="496">
        <f>NORMSDIST((U$18-K55)/Z$18)*100</f>
        <v>100</v>
      </c>
      <c r="N55" s="496">
        <f>NORMSDIST((V$18-K55)/Z$18)*100</f>
        <v>100</v>
      </c>
      <c r="O55" s="523" t="s">
        <v>345</v>
      </c>
      <c r="P55" s="9">
        <f>Y$19</f>
        <v>48</v>
      </c>
      <c r="Q55" s="30" t="s">
        <v>345</v>
      </c>
      <c r="R55" s="525"/>
    </row>
    <row r="56" spans="1:34" ht="20.100000000000001" customHeight="1">
      <c r="A56" s="111"/>
      <c r="B56" s="524"/>
      <c r="C56" s="28"/>
      <c r="D56" s="28"/>
      <c r="E56" s="524"/>
      <c r="F56" s="28"/>
      <c r="G56" s="28">
        <f>AVERAGE(G3:G55)</f>
        <v>85.208333333333329</v>
      </c>
      <c r="H56" s="28">
        <f>AVERAGE(H3:H55)</f>
        <v>86.833333333333329</v>
      </c>
      <c r="I56" s="28"/>
      <c r="J56" s="28"/>
      <c r="K56" s="28"/>
      <c r="L56" s="8"/>
      <c r="M56" s="28"/>
      <c r="N56" s="28"/>
      <c r="O56" s="8"/>
      <c r="R56" s="223"/>
    </row>
    <row r="57" spans="1:34" ht="20.100000000000001" customHeight="1">
      <c r="A57" s="50" t="s">
        <v>383</v>
      </c>
      <c r="B57" s="50"/>
      <c r="C57" s="19"/>
      <c r="D57" s="19"/>
      <c r="E57" s="19"/>
      <c r="F57" s="19" t="s">
        <v>35</v>
      </c>
      <c r="G57" s="19">
        <v>88.23</v>
      </c>
      <c r="H57" s="19">
        <v>83.23</v>
      </c>
      <c r="I57" s="19"/>
      <c r="J57" s="19"/>
      <c r="K57" s="19"/>
      <c r="L57" s="47"/>
      <c r="M57" s="47"/>
      <c r="N57" s="19"/>
      <c r="O57" s="19"/>
      <c r="R57" s="223"/>
    </row>
    <row r="58" spans="1:34" ht="20.100000000000001" customHeight="1">
      <c r="A58" s="166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47"/>
      <c r="M58" s="47"/>
      <c r="N58" s="47"/>
      <c r="O58" s="19"/>
      <c r="R58" s="223"/>
    </row>
    <row r="59" spans="1:34" ht="20.100000000000001" customHeight="1">
      <c r="A59" s="523" t="s">
        <v>80</v>
      </c>
      <c r="B59" s="523" t="s">
        <v>317</v>
      </c>
      <c r="C59" s="523" t="s">
        <v>82</v>
      </c>
      <c r="D59" s="523" t="s">
        <v>83</v>
      </c>
      <c r="E59" s="523"/>
      <c r="F59" s="523" t="s">
        <v>84</v>
      </c>
      <c r="G59" s="523" t="s">
        <v>85</v>
      </c>
      <c r="H59" s="523" t="s">
        <v>86</v>
      </c>
      <c r="I59" s="523" t="s">
        <v>87</v>
      </c>
      <c r="J59" s="523" t="s">
        <v>88</v>
      </c>
      <c r="K59" s="523" t="s">
        <v>318</v>
      </c>
      <c r="L59" s="523" t="s">
        <v>89</v>
      </c>
      <c r="M59" s="520" t="s">
        <v>319</v>
      </c>
      <c r="N59" s="521"/>
      <c r="O59" s="523" t="s">
        <v>320</v>
      </c>
      <c r="P59" s="10" t="s">
        <v>321</v>
      </c>
      <c r="Q59" s="8" t="s">
        <v>322</v>
      </c>
      <c r="R59" s="8" t="s">
        <v>323</v>
      </c>
      <c r="S59" t="s">
        <v>315</v>
      </c>
      <c r="U59" t="s">
        <v>316</v>
      </c>
    </row>
    <row r="60" spans="1:34" ht="20.100000000000001" customHeight="1">
      <c r="A60" s="167" t="s">
        <v>138</v>
      </c>
      <c r="B60" s="177">
        <v>180</v>
      </c>
      <c r="C60" s="497"/>
      <c r="D60" s="496"/>
      <c r="E60" s="494" t="s">
        <v>337</v>
      </c>
      <c r="F60" s="496"/>
      <c r="G60" s="496"/>
      <c r="H60" s="496"/>
      <c r="I60" s="496">
        <f t="shared" ref="I60:I86" si="33">SUM(C60,D60,F60)</f>
        <v>0</v>
      </c>
      <c r="J60" s="496">
        <f t="shared" ref="J60:J123" si="34">SUM(C60,D60,F60,G60,H60)</f>
        <v>0</v>
      </c>
      <c r="K60" s="496">
        <f t="shared" ref="K60:K123" si="35">FIXED(J60*1.4,0)+B60</f>
        <v>180</v>
      </c>
      <c r="L60" s="465" t="s">
        <v>493</v>
      </c>
      <c r="M60" s="496">
        <f>NORMSDIST((U$65-K60)/Z$65)*100</f>
        <v>99.999968750926016</v>
      </c>
      <c r="N60" s="496">
        <f>NORMSDIST((V$65-K60)/Z$65)*100</f>
        <v>99.999986975677047</v>
      </c>
      <c r="O60" s="495" t="s">
        <v>338</v>
      </c>
      <c r="P60" s="41">
        <f>Y$66</f>
        <v>67.600000000000009</v>
      </c>
      <c r="Q60" s="30" t="s">
        <v>338</v>
      </c>
      <c r="R60" s="224"/>
      <c r="S60" s="519" t="s">
        <v>324</v>
      </c>
      <c r="T60" s="519"/>
      <c r="U60" s="626" t="s">
        <v>384</v>
      </c>
      <c r="V60" s="627"/>
      <c r="W60" s="523" t="s">
        <v>792</v>
      </c>
      <c r="X60" s="523" t="s">
        <v>327</v>
      </c>
      <c r="Y60" s="523" t="s">
        <v>321</v>
      </c>
      <c r="Z60" s="523" t="s">
        <v>328</v>
      </c>
      <c r="AA60" s="19"/>
      <c r="AB60" s="453" t="s">
        <v>329</v>
      </c>
      <c r="AC60" s="454" t="s">
        <v>330</v>
      </c>
      <c r="AD60" s="455" t="s">
        <v>795</v>
      </c>
      <c r="AE60" s="455" t="s">
        <v>331</v>
      </c>
      <c r="AF60" s="455" t="s">
        <v>332</v>
      </c>
      <c r="AG60" s="456" t="s">
        <v>334</v>
      </c>
      <c r="AH60" s="456" t="s">
        <v>335</v>
      </c>
    </row>
    <row r="61" spans="1:34" ht="20.100000000000001" customHeight="1">
      <c r="A61" s="167" t="s">
        <v>139</v>
      </c>
      <c r="B61" s="177">
        <v>180</v>
      </c>
      <c r="C61" s="497"/>
      <c r="D61" s="496"/>
      <c r="E61" s="494" t="s">
        <v>337</v>
      </c>
      <c r="F61" s="496"/>
      <c r="G61" s="496"/>
      <c r="H61" s="496"/>
      <c r="I61" s="496">
        <f t="shared" si="33"/>
        <v>0</v>
      </c>
      <c r="J61" s="496">
        <f t="shared" si="34"/>
        <v>0</v>
      </c>
      <c r="K61" s="496">
        <f t="shared" si="35"/>
        <v>180</v>
      </c>
      <c r="L61" s="464" t="s">
        <v>493</v>
      </c>
      <c r="M61" s="496">
        <f>NORMSDIST((U$65-K61)/Z$65)*100</f>
        <v>99.999968750926016</v>
      </c>
      <c r="N61" s="496">
        <f>NORMSDIST((V$65-K61)/Z$65)*100</f>
        <v>99.999986975677047</v>
      </c>
      <c r="O61" s="495" t="s">
        <v>338</v>
      </c>
      <c r="P61" s="41">
        <f>Y$66</f>
        <v>67.600000000000009</v>
      </c>
      <c r="Q61" s="44" t="s">
        <v>345</v>
      </c>
      <c r="R61" s="224"/>
      <c r="S61" s="464" t="s">
        <v>594</v>
      </c>
      <c r="T61" s="102" t="s">
        <v>339</v>
      </c>
      <c r="U61" s="199">
        <f>'30年度合否判定資料(20180223)'!S26</f>
        <v>840</v>
      </c>
      <c r="V61" s="496">
        <f t="shared" ref="V61:V124" si="36">U61+10</f>
        <v>850</v>
      </c>
      <c r="W61" s="168">
        <v>1.69827586206897</v>
      </c>
      <c r="X61" s="313">
        <f t="shared" ref="X61:X124" si="37">ROUND(AG61/AH61,3)</f>
        <v>1.5209999999999999</v>
      </c>
      <c r="Y61" s="314">
        <f t="shared" ref="Y61:Y124" si="38">(FIXED(1/X61,3))*100</f>
        <v>65.7</v>
      </c>
      <c r="Z61" s="103">
        <v>50</v>
      </c>
      <c r="AA61" s="443"/>
      <c r="AB61" s="168">
        <v>1.69827586206897</v>
      </c>
      <c r="AC61" s="161">
        <v>-13</v>
      </c>
      <c r="AD61" s="162">
        <v>0.92417061611374407</v>
      </c>
      <c r="AE61" s="162">
        <v>0.90995260663507105</v>
      </c>
      <c r="AF61" s="162">
        <v>0.90707964601769908</v>
      </c>
      <c r="AG61" s="198">
        <v>181</v>
      </c>
      <c r="AH61" s="198">
        <v>119</v>
      </c>
    </row>
    <row r="62" spans="1:34" ht="20.100000000000001" customHeight="1">
      <c r="A62" s="77" t="s">
        <v>34</v>
      </c>
      <c r="B62" s="64">
        <v>253</v>
      </c>
      <c r="C62" s="497"/>
      <c r="D62" s="496"/>
      <c r="E62" s="494" t="s">
        <v>337</v>
      </c>
      <c r="F62" s="496"/>
      <c r="G62" s="496"/>
      <c r="H62" s="496"/>
      <c r="I62" s="496">
        <f t="shared" si="33"/>
        <v>0</v>
      </c>
      <c r="J62" s="496">
        <f t="shared" si="34"/>
        <v>0</v>
      </c>
      <c r="K62" s="496">
        <f t="shared" si="35"/>
        <v>253</v>
      </c>
      <c r="L62" s="467" t="s">
        <v>35</v>
      </c>
      <c r="M62" s="496">
        <f>NORMSDIST((U$69-K62)/Z$69)*100</f>
        <v>100</v>
      </c>
      <c r="N62" s="496">
        <f>NORMSDIST((V$69-K62)/Z$69)*100</f>
        <v>100</v>
      </c>
      <c r="O62" s="495" t="s">
        <v>338</v>
      </c>
      <c r="P62" s="41">
        <f>Y$69</f>
        <v>80.400000000000006</v>
      </c>
      <c r="Q62" s="30" t="s">
        <v>338</v>
      </c>
      <c r="R62" s="482" t="s">
        <v>805</v>
      </c>
      <c r="S62" s="505" t="s">
        <v>594</v>
      </c>
      <c r="T62" s="102" t="s">
        <v>343</v>
      </c>
      <c r="U62" s="199">
        <f>'30年度合否判定資料(20180223)'!S27</f>
        <v>858</v>
      </c>
      <c r="V62" s="496">
        <f t="shared" si="36"/>
        <v>868</v>
      </c>
      <c r="W62" s="168">
        <v>1.7641509433962264</v>
      </c>
      <c r="X62" s="313">
        <f t="shared" si="37"/>
        <v>1.694</v>
      </c>
      <c r="Y62" s="314">
        <f t="shared" si="38"/>
        <v>59</v>
      </c>
      <c r="Z62" s="103">
        <v>50</v>
      </c>
      <c r="AA62" s="443"/>
      <c r="AB62" s="168">
        <v>1.7641509433962264</v>
      </c>
      <c r="AC62" s="161">
        <v>-2</v>
      </c>
      <c r="AD62" s="162">
        <v>0.97572815533980584</v>
      </c>
      <c r="AE62" s="162">
        <v>0.97916666666666663</v>
      </c>
      <c r="AF62" s="162">
        <v>0.97297297297297303</v>
      </c>
      <c r="AG62" s="198">
        <v>183</v>
      </c>
      <c r="AH62" s="198">
        <v>108</v>
      </c>
    </row>
    <row r="63" spans="1:34" ht="20.100000000000001" customHeight="1">
      <c r="A63" s="97" t="s">
        <v>36</v>
      </c>
      <c r="B63" s="112">
        <v>226</v>
      </c>
      <c r="C63" s="327">
        <v>83</v>
      </c>
      <c r="D63" s="95">
        <v>82</v>
      </c>
      <c r="E63" s="95" t="s">
        <v>337</v>
      </c>
      <c r="F63" s="95">
        <v>98</v>
      </c>
      <c r="G63" s="95">
        <v>77</v>
      </c>
      <c r="H63" s="95">
        <v>84</v>
      </c>
      <c r="I63" s="15">
        <f t="shared" si="33"/>
        <v>263</v>
      </c>
      <c r="J63" s="15">
        <f t="shared" si="34"/>
        <v>424</v>
      </c>
      <c r="K63" s="15">
        <f t="shared" si="35"/>
        <v>820</v>
      </c>
      <c r="L63" s="467" t="s">
        <v>35</v>
      </c>
      <c r="M63" s="496">
        <f t="shared" ref="M63:M68" si="39">NORMSDIST((U$69-K63)/Z$69)*100</f>
        <v>42.074029056089692</v>
      </c>
      <c r="N63" s="496">
        <f t="shared" ref="N63:N68" si="40">NORMSDIST((V$69-K63)/Z$69)*100</f>
        <v>50</v>
      </c>
      <c r="O63" s="495" t="s">
        <v>338</v>
      </c>
      <c r="P63" s="41">
        <f t="shared" ref="P63:P68" si="41">Y$69</f>
        <v>80.400000000000006</v>
      </c>
      <c r="Q63" s="30" t="s">
        <v>338</v>
      </c>
      <c r="R63" s="483" t="s">
        <v>389</v>
      </c>
      <c r="S63" s="506" t="s">
        <v>129</v>
      </c>
      <c r="T63" s="495" t="s">
        <v>339</v>
      </c>
      <c r="U63" s="199">
        <f>'30年度合否判定資料(20180223)'!S28</f>
        <v>690</v>
      </c>
      <c r="V63" s="496">
        <f t="shared" si="36"/>
        <v>700</v>
      </c>
      <c r="W63" s="168">
        <v>2.15</v>
      </c>
      <c r="X63" s="313">
        <f t="shared" si="37"/>
        <v>2.028</v>
      </c>
      <c r="Y63" s="314">
        <f t="shared" si="38"/>
        <v>49.3</v>
      </c>
      <c r="Z63" s="103">
        <v>60</v>
      </c>
      <c r="AA63" s="443"/>
      <c r="AB63" s="168">
        <v>2.15</v>
      </c>
      <c r="AC63" s="161">
        <v>-25</v>
      </c>
      <c r="AD63" s="162">
        <v>0.83333333333333337</v>
      </c>
      <c r="AE63" s="162">
        <v>0.84782608695652173</v>
      </c>
      <c r="AF63" s="162">
        <v>0.86702127659574468</v>
      </c>
      <c r="AG63" s="198">
        <v>146</v>
      </c>
      <c r="AH63" s="198">
        <v>72</v>
      </c>
    </row>
    <row r="64" spans="1:34" ht="20.100000000000001" customHeight="1">
      <c r="A64" s="354" t="s">
        <v>38</v>
      </c>
      <c r="B64" s="494">
        <v>230</v>
      </c>
      <c r="C64" s="522"/>
      <c r="D64" s="494"/>
      <c r="E64" s="494" t="s">
        <v>337</v>
      </c>
      <c r="F64" s="494"/>
      <c r="G64" s="494"/>
      <c r="H64" s="494"/>
      <c r="I64" s="496">
        <f t="shared" si="33"/>
        <v>0</v>
      </c>
      <c r="J64" s="496">
        <f t="shared" si="34"/>
        <v>0</v>
      </c>
      <c r="K64" s="496">
        <f t="shared" si="35"/>
        <v>230</v>
      </c>
      <c r="L64" s="467" t="s">
        <v>35</v>
      </c>
      <c r="M64" s="496">
        <f t="shared" si="39"/>
        <v>100</v>
      </c>
      <c r="N64" s="496">
        <f t="shared" si="40"/>
        <v>100</v>
      </c>
      <c r="O64" s="495" t="s">
        <v>338</v>
      </c>
      <c r="P64" s="41">
        <f t="shared" si="41"/>
        <v>80.400000000000006</v>
      </c>
      <c r="Q64" s="30" t="s">
        <v>338</v>
      </c>
      <c r="R64" s="483" t="s">
        <v>802</v>
      </c>
      <c r="S64" s="505" t="s">
        <v>597</v>
      </c>
      <c r="T64" s="495" t="s">
        <v>343</v>
      </c>
      <c r="U64" s="199">
        <f>'30年度合否判定資料(20180223)'!S29</f>
        <v>617</v>
      </c>
      <c r="V64" s="496">
        <f t="shared" si="36"/>
        <v>627</v>
      </c>
      <c r="W64" s="168">
        <v>1.5921052631578947</v>
      </c>
      <c r="X64" s="313">
        <f t="shared" si="37"/>
        <v>1.33</v>
      </c>
      <c r="Y64" s="314">
        <f t="shared" si="38"/>
        <v>75.2</v>
      </c>
      <c r="Z64" s="103">
        <v>60</v>
      </c>
      <c r="AA64" s="443"/>
      <c r="AB64" s="168">
        <v>1.5921052631578947</v>
      </c>
      <c r="AC64" s="161">
        <v>8</v>
      </c>
      <c r="AD64" s="162">
        <v>0.97315436241610742</v>
      </c>
      <c r="AE64" s="162">
        <v>0.97333333333333338</v>
      </c>
      <c r="AF64" s="162">
        <v>0.95394736842105265</v>
      </c>
      <c r="AG64" s="198">
        <v>117</v>
      </c>
      <c r="AH64" s="198">
        <v>88</v>
      </c>
    </row>
    <row r="65" spans="1:34" ht="20.100000000000001" customHeight="1">
      <c r="A65" s="67" t="s">
        <v>39</v>
      </c>
      <c r="B65" s="530">
        <v>244</v>
      </c>
      <c r="C65" s="531">
        <v>68</v>
      </c>
      <c r="D65" s="530">
        <v>82</v>
      </c>
      <c r="E65" s="530" t="s">
        <v>337</v>
      </c>
      <c r="F65" s="530">
        <v>93</v>
      </c>
      <c r="G65" s="530">
        <v>77</v>
      </c>
      <c r="H65" s="530">
        <v>96</v>
      </c>
      <c r="I65" s="532">
        <f t="shared" si="33"/>
        <v>243</v>
      </c>
      <c r="J65" s="532">
        <f t="shared" si="34"/>
        <v>416</v>
      </c>
      <c r="K65" s="532">
        <f t="shared" si="35"/>
        <v>826</v>
      </c>
      <c r="L65" s="467" t="s">
        <v>35</v>
      </c>
      <c r="M65" s="496">
        <f t="shared" si="39"/>
        <v>37.448416527667995</v>
      </c>
      <c r="N65" s="496">
        <f t="shared" si="40"/>
        <v>45.22415739794161</v>
      </c>
      <c r="O65" s="495" t="s">
        <v>338</v>
      </c>
      <c r="P65" s="41">
        <f t="shared" si="41"/>
        <v>80.400000000000006</v>
      </c>
      <c r="Q65" s="30" t="s">
        <v>338</v>
      </c>
      <c r="R65" s="483" t="s">
        <v>803</v>
      </c>
      <c r="S65" s="507" t="s">
        <v>493</v>
      </c>
      <c r="T65" s="99" t="s">
        <v>339</v>
      </c>
      <c r="U65" s="199">
        <f>'30年度合否判定資料(20180223)'!S30</f>
        <v>479</v>
      </c>
      <c r="V65" s="496">
        <f t="shared" si="36"/>
        <v>489</v>
      </c>
      <c r="W65" s="168">
        <v>1.2758620689655173</v>
      </c>
      <c r="X65" s="313">
        <f t="shared" si="37"/>
        <v>1.333</v>
      </c>
      <c r="Y65" s="314">
        <f t="shared" si="38"/>
        <v>75</v>
      </c>
      <c r="Z65" s="103">
        <v>60</v>
      </c>
      <c r="AA65" s="443"/>
      <c r="AB65" s="168">
        <v>1.2758620689655173</v>
      </c>
      <c r="AC65" s="161">
        <v>-1</v>
      </c>
      <c r="AD65" s="162">
        <v>0.88732394366197187</v>
      </c>
      <c r="AE65" s="162">
        <v>0.94736842105263153</v>
      </c>
      <c r="AF65" s="162">
        <v>0.9732142857142857</v>
      </c>
      <c r="AG65" s="198">
        <v>140</v>
      </c>
      <c r="AH65" s="198">
        <v>105</v>
      </c>
    </row>
    <row r="66" spans="1:34" ht="20.100000000000001" customHeight="1">
      <c r="A66" s="52" t="s">
        <v>53</v>
      </c>
      <c r="B66" s="494">
        <v>230</v>
      </c>
      <c r="C66" s="522"/>
      <c r="D66" s="494"/>
      <c r="E66" s="494" t="s">
        <v>337</v>
      </c>
      <c r="F66" s="494"/>
      <c r="G66" s="494"/>
      <c r="H66" s="494"/>
      <c r="I66" s="496">
        <f t="shared" si="33"/>
        <v>0</v>
      </c>
      <c r="J66" s="496">
        <f t="shared" si="34"/>
        <v>0</v>
      </c>
      <c r="K66" s="496">
        <f t="shared" si="35"/>
        <v>230</v>
      </c>
      <c r="L66" s="467" t="s">
        <v>35</v>
      </c>
      <c r="M66" s="496">
        <f t="shared" si="39"/>
        <v>100</v>
      </c>
      <c r="N66" s="496">
        <f t="shared" si="40"/>
        <v>100</v>
      </c>
      <c r="O66" s="495" t="s">
        <v>338</v>
      </c>
      <c r="P66" s="41">
        <f t="shared" si="41"/>
        <v>80.400000000000006</v>
      </c>
      <c r="Q66" s="30" t="s">
        <v>338</v>
      </c>
      <c r="R66" s="483" t="s">
        <v>810</v>
      </c>
      <c r="S66" s="505" t="s">
        <v>493</v>
      </c>
      <c r="T66" s="102" t="s">
        <v>343</v>
      </c>
      <c r="U66" s="199">
        <f>'30年度合否判定資料(20180223)'!S31</f>
        <v>488</v>
      </c>
      <c r="V66" s="496">
        <f t="shared" si="36"/>
        <v>498</v>
      </c>
      <c r="W66" s="168">
        <v>1.7289719626168225</v>
      </c>
      <c r="X66" s="313">
        <f t="shared" si="37"/>
        <v>1.4790000000000001</v>
      </c>
      <c r="Y66" s="314">
        <f t="shared" si="38"/>
        <v>67.600000000000009</v>
      </c>
      <c r="Z66" s="103">
        <v>60</v>
      </c>
      <c r="AA66" s="443"/>
      <c r="AB66" s="168">
        <v>1.7289719626168225</v>
      </c>
      <c r="AC66" s="161">
        <v>-7</v>
      </c>
      <c r="AD66" s="162">
        <v>0.97297297297297303</v>
      </c>
      <c r="AE66" s="162">
        <v>0.96794871794871795</v>
      </c>
      <c r="AF66" s="162">
        <v>0.97202797202797198</v>
      </c>
      <c r="AG66" s="198">
        <v>179</v>
      </c>
      <c r="AH66" s="198">
        <v>121</v>
      </c>
    </row>
    <row r="67" spans="1:34" ht="20.100000000000001" customHeight="1">
      <c r="A67" s="52" t="s">
        <v>26</v>
      </c>
      <c r="B67" s="494">
        <v>240</v>
      </c>
      <c r="C67" s="522"/>
      <c r="D67" s="494"/>
      <c r="E67" s="494" t="s">
        <v>337</v>
      </c>
      <c r="F67" s="494"/>
      <c r="G67" s="494"/>
      <c r="H67" s="494"/>
      <c r="I67" s="496">
        <f t="shared" si="33"/>
        <v>0</v>
      </c>
      <c r="J67" s="496">
        <f t="shared" si="34"/>
        <v>0</v>
      </c>
      <c r="K67" s="496">
        <f t="shared" si="35"/>
        <v>240</v>
      </c>
      <c r="L67" s="467" t="s">
        <v>35</v>
      </c>
      <c r="M67" s="496">
        <f t="shared" si="39"/>
        <v>100</v>
      </c>
      <c r="N67" s="496">
        <f t="shared" si="40"/>
        <v>100</v>
      </c>
      <c r="O67" s="495" t="s">
        <v>338</v>
      </c>
      <c r="P67" s="41">
        <f t="shared" si="41"/>
        <v>80.400000000000006</v>
      </c>
      <c r="Q67" s="30" t="s">
        <v>338</v>
      </c>
      <c r="R67" s="483" t="s">
        <v>806</v>
      </c>
      <c r="S67" s="504" t="s">
        <v>416</v>
      </c>
      <c r="T67" s="102" t="s">
        <v>343</v>
      </c>
      <c r="U67" s="199">
        <f>'30年度合否判定資料(20180223)'!S32</f>
        <v>788</v>
      </c>
      <c r="V67" s="496">
        <f t="shared" si="36"/>
        <v>798</v>
      </c>
      <c r="W67" s="168">
        <v>1.860655737704918</v>
      </c>
      <c r="X67" s="313">
        <f t="shared" si="37"/>
        <v>1.6910000000000001</v>
      </c>
      <c r="Y67" s="314">
        <f t="shared" si="38"/>
        <v>59.099999999999994</v>
      </c>
      <c r="Z67" s="103">
        <v>50</v>
      </c>
      <c r="AA67" s="443"/>
      <c r="AB67" s="168">
        <v>1.860655737704918</v>
      </c>
      <c r="AC67" s="161">
        <v>4</v>
      </c>
      <c r="AD67" s="162">
        <v>0.91821561338289959</v>
      </c>
      <c r="AE67" s="162">
        <v>0.92070484581497802</v>
      </c>
      <c r="AF67" s="162">
        <v>0.93243243243243246</v>
      </c>
      <c r="AG67" s="198">
        <v>208</v>
      </c>
      <c r="AH67" s="198">
        <v>123</v>
      </c>
    </row>
    <row r="68" spans="1:34" ht="20.100000000000001" customHeight="1">
      <c r="A68" s="425" t="s">
        <v>285</v>
      </c>
      <c r="B68" s="426">
        <v>235</v>
      </c>
      <c r="C68" s="241"/>
      <c r="D68" s="241"/>
      <c r="E68" s="494" t="s">
        <v>337</v>
      </c>
      <c r="F68" s="241"/>
      <c r="G68" s="241"/>
      <c r="H68" s="241"/>
      <c r="I68" s="496">
        <f t="shared" si="33"/>
        <v>0</v>
      </c>
      <c r="J68" s="496">
        <f t="shared" si="34"/>
        <v>0</v>
      </c>
      <c r="K68" s="496">
        <f t="shared" si="35"/>
        <v>235</v>
      </c>
      <c r="L68" s="467" t="s">
        <v>35</v>
      </c>
      <c r="M68" s="496">
        <f t="shared" si="39"/>
        <v>100</v>
      </c>
      <c r="N68" s="496">
        <f t="shared" si="40"/>
        <v>100</v>
      </c>
      <c r="O68" s="495" t="s">
        <v>338</v>
      </c>
      <c r="P68" s="41">
        <f t="shared" si="41"/>
        <v>80.400000000000006</v>
      </c>
      <c r="Q68" s="30" t="s">
        <v>338</v>
      </c>
      <c r="R68" s="512" t="s">
        <v>816</v>
      </c>
      <c r="S68" s="504" t="s">
        <v>601</v>
      </c>
      <c r="T68" s="102" t="s">
        <v>343</v>
      </c>
      <c r="U68" s="199">
        <f>'30年度合否判定資料(20180223)'!S33</f>
        <v>709</v>
      </c>
      <c r="V68" s="496">
        <f t="shared" si="36"/>
        <v>719</v>
      </c>
      <c r="W68" s="168">
        <v>2.0094339622641511</v>
      </c>
      <c r="X68" s="313">
        <f t="shared" si="37"/>
        <v>1.8879999999999999</v>
      </c>
      <c r="Y68" s="314">
        <f t="shared" si="38"/>
        <v>53</v>
      </c>
      <c r="Z68" s="103">
        <v>60</v>
      </c>
      <c r="AA68" s="443"/>
      <c r="AB68" s="168">
        <v>2.0094339622641511</v>
      </c>
      <c r="AC68" s="161">
        <v>-6</v>
      </c>
      <c r="AD68" s="162">
        <v>0.9447004608294931</v>
      </c>
      <c r="AE68" s="162">
        <v>0.95857988165680474</v>
      </c>
      <c r="AF68" s="162">
        <v>0.96446700507614214</v>
      </c>
      <c r="AG68" s="198">
        <v>202</v>
      </c>
      <c r="AH68" s="198">
        <v>107</v>
      </c>
    </row>
    <row r="69" spans="1:34" ht="20.100000000000001" customHeight="1">
      <c r="A69" s="52" t="s">
        <v>40</v>
      </c>
      <c r="B69" s="494">
        <v>244</v>
      </c>
      <c r="C69" s="522"/>
      <c r="D69" s="494"/>
      <c r="E69" s="494" t="s">
        <v>337</v>
      </c>
      <c r="F69" s="494"/>
      <c r="G69" s="494"/>
      <c r="H69" s="494"/>
      <c r="I69" s="496">
        <f t="shared" si="33"/>
        <v>0</v>
      </c>
      <c r="J69" s="496">
        <f t="shared" si="34"/>
        <v>0</v>
      </c>
      <c r="K69" s="496">
        <f t="shared" si="35"/>
        <v>244</v>
      </c>
      <c r="L69" s="467" t="s">
        <v>35</v>
      </c>
      <c r="M69" s="496">
        <f t="shared" ref="M69:M80" si="42">NORMSDIST((U$70-K69)/Z$70)*100</f>
        <v>100</v>
      </c>
      <c r="N69" s="496">
        <f t="shared" ref="N69:N80" si="43">NORMSDIST((V$70-K69)/Z$70)*100</f>
        <v>100</v>
      </c>
      <c r="O69" s="523" t="s">
        <v>345</v>
      </c>
      <c r="P69" s="41">
        <f t="shared" ref="P69:P80" si="44">Y$70</f>
        <v>69.899999999999991</v>
      </c>
      <c r="Q69" s="30" t="s">
        <v>345</v>
      </c>
      <c r="R69" s="510">
        <v>4024026</v>
      </c>
      <c r="S69" s="508" t="s">
        <v>35</v>
      </c>
      <c r="T69" s="102" t="s">
        <v>339</v>
      </c>
      <c r="U69" s="199">
        <f>'30年度合否判定資料(20180223)'!S34</f>
        <v>810</v>
      </c>
      <c r="V69" s="496">
        <f t="shared" si="36"/>
        <v>820</v>
      </c>
      <c r="W69" s="168">
        <v>1.356060606060606</v>
      </c>
      <c r="X69" s="313">
        <f t="shared" si="37"/>
        <v>1.244</v>
      </c>
      <c r="Y69" s="314">
        <f t="shared" si="38"/>
        <v>80.400000000000006</v>
      </c>
      <c r="Z69" s="103">
        <v>50</v>
      </c>
      <c r="AA69" s="443"/>
      <c r="AB69" s="168">
        <v>1.356060606060606</v>
      </c>
      <c r="AC69" s="161">
        <v>5</v>
      </c>
      <c r="AD69" s="162">
        <v>0.94845360824742264</v>
      </c>
      <c r="AE69" s="162">
        <v>0.93478260869565222</v>
      </c>
      <c r="AF69" s="162">
        <v>0.91089108910891092</v>
      </c>
      <c r="AG69" s="198">
        <v>168</v>
      </c>
      <c r="AH69" s="198">
        <v>135</v>
      </c>
    </row>
    <row r="70" spans="1:34" ht="20.100000000000001" customHeight="1">
      <c r="A70" s="52" t="s">
        <v>41</v>
      </c>
      <c r="B70" s="494">
        <v>198</v>
      </c>
      <c r="C70" s="522"/>
      <c r="D70" s="494"/>
      <c r="E70" s="494" t="s">
        <v>337</v>
      </c>
      <c r="F70" s="494"/>
      <c r="G70" s="494"/>
      <c r="H70" s="494"/>
      <c r="I70" s="496">
        <f t="shared" si="33"/>
        <v>0</v>
      </c>
      <c r="J70" s="496">
        <f t="shared" si="34"/>
        <v>0</v>
      </c>
      <c r="K70" s="496">
        <f t="shared" si="35"/>
        <v>198</v>
      </c>
      <c r="L70" s="467" t="s">
        <v>35</v>
      </c>
      <c r="M70" s="496">
        <f t="shared" si="42"/>
        <v>100</v>
      </c>
      <c r="N70" s="496">
        <f t="shared" si="43"/>
        <v>100</v>
      </c>
      <c r="O70" s="523" t="s">
        <v>345</v>
      </c>
      <c r="P70" s="41">
        <f t="shared" si="44"/>
        <v>69.899999999999991</v>
      </c>
      <c r="Q70" s="30" t="s">
        <v>345</v>
      </c>
      <c r="R70" s="510">
        <v>4024109</v>
      </c>
      <c r="S70" s="508" t="s">
        <v>35</v>
      </c>
      <c r="T70" s="102" t="s">
        <v>343</v>
      </c>
      <c r="U70" s="199">
        <f>'30年度合否判定資料(20180223)'!S35</f>
        <v>832</v>
      </c>
      <c r="V70" s="496">
        <f t="shared" si="36"/>
        <v>842</v>
      </c>
      <c r="W70" s="168">
        <v>1.5327868852459017</v>
      </c>
      <c r="X70" s="313">
        <f t="shared" si="37"/>
        <v>1.431</v>
      </c>
      <c r="Y70" s="314">
        <f t="shared" si="38"/>
        <v>69.899999999999991</v>
      </c>
      <c r="Z70" s="103">
        <v>50</v>
      </c>
      <c r="AA70" s="443"/>
      <c r="AB70" s="168">
        <v>1.5327868852459017</v>
      </c>
      <c r="AC70" s="161">
        <v>7</v>
      </c>
      <c r="AD70" s="162">
        <v>0.98351648351648346</v>
      </c>
      <c r="AE70" s="162">
        <v>0.96590909090909094</v>
      </c>
      <c r="AF70" s="162">
        <v>0.9719101123595506</v>
      </c>
      <c r="AG70" s="198">
        <v>176</v>
      </c>
      <c r="AH70" s="198">
        <v>123</v>
      </c>
    </row>
    <row r="71" spans="1:34" ht="20.100000000000001" customHeight="1">
      <c r="A71" s="67" t="s">
        <v>43</v>
      </c>
      <c r="B71" s="95">
        <v>240</v>
      </c>
      <c r="C71" s="46">
        <v>90</v>
      </c>
      <c r="D71" s="15">
        <v>85</v>
      </c>
      <c r="E71" s="95" t="s">
        <v>337</v>
      </c>
      <c r="F71" s="15">
        <v>98</v>
      </c>
      <c r="G71" s="15">
        <v>79</v>
      </c>
      <c r="H71" s="15">
        <v>66</v>
      </c>
      <c r="I71" s="15">
        <f t="shared" si="33"/>
        <v>273</v>
      </c>
      <c r="J71" s="15">
        <f t="shared" si="34"/>
        <v>418</v>
      </c>
      <c r="K71" s="15">
        <f t="shared" si="35"/>
        <v>825</v>
      </c>
      <c r="L71" s="467" t="s">
        <v>35</v>
      </c>
      <c r="M71" s="496">
        <f t="shared" si="42"/>
        <v>55.567000480590643</v>
      </c>
      <c r="N71" s="496">
        <f t="shared" si="43"/>
        <v>63.307173603602806</v>
      </c>
      <c r="O71" s="523" t="s">
        <v>349</v>
      </c>
      <c r="P71" s="41">
        <f t="shared" si="44"/>
        <v>69.899999999999991</v>
      </c>
      <c r="Q71" s="30" t="s">
        <v>338</v>
      </c>
      <c r="R71" s="483" t="s">
        <v>639</v>
      </c>
      <c r="S71" s="508" t="s">
        <v>397</v>
      </c>
      <c r="T71" s="102" t="s">
        <v>339</v>
      </c>
      <c r="U71" s="199">
        <f>'30年度合否判定資料(20180223)'!S36</f>
        <v>781</v>
      </c>
      <c r="V71" s="496">
        <f t="shared" si="36"/>
        <v>791</v>
      </c>
      <c r="W71" s="168">
        <v>1.5555555555555556</v>
      </c>
      <c r="X71" s="313">
        <f t="shared" si="37"/>
        <v>1.3979999999999999</v>
      </c>
      <c r="Y71" s="314">
        <f t="shared" si="38"/>
        <v>71.5</v>
      </c>
      <c r="Z71" s="103">
        <v>50</v>
      </c>
      <c r="AA71" s="443"/>
      <c r="AB71" s="168">
        <v>1.5555555555555556</v>
      </c>
      <c r="AC71" s="161">
        <v>18</v>
      </c>
      <c r="AD71" s="162">
        <v>0.93529411764705883</v>
      </c>
      <c r="AE71" s="162">
        <v>0.95767195767195767</v>
      </c>
      <c r="AF71" s="162">
        <v>0.93296089385474856</v>
      </c>
      <c r="AG71" s="198">
        <v>186</v>
      </c>
      <c r="AH71" s="198">
        <v>133</v>
      </c>
    </row>
    <row r="72" spans="1:34" ht="20.100000000000001" customHeight="1">
      <c r="A72" s="52" t="s">
        <v>44</v>
      </c>
      <c r="B72" s="494">
        <v>276</v>
      </c>
      <c r="C72" s="522"/>
      <c r="D72" s="494"/>
      <c r="E72" s="494" t="s">
        <v>337</v>
      </c>
      <c r="F72" s="494"/>
      <c r="G72" s="494"/>
      <c r="H72" s="494"/>
      <c r="I72" s="496">
        <f t="shared" si="33"/>
        <v>0</v>
      </c>
      <c r="J72" s="496">
        <f t="shared" si="34"/>
        <v>0</v>
      </c>
      <c r="K72" s="496">
        <f t="shared" si="35"/>
        <v>276</v>
      </c>
      <c r="L72" s="467" t="s">
        <v>35</v>
      </c>
      <c r="M72" s="496">
        <f t="shared" si="42"/>
        <v>100</v>
      </c>
      <c r="N72" s="496">
        <f t="shared" si="43"/>
        <v>100</v>
      </c>
      <c r="O72" s="495" t="s">
        <v>338</v>
      </c>
      <c r="P72" s="41">
        <f t="shared" si="44"/>
        <v>69.899999999999991</v>
      </c>
      <c r="Q72" s="30" t="s">
        <v>338</v>
      </c>
      <c r="R72" s="483" t="s">
        <v>811</v>
      </c>
      <c r="S72" s="508" t="s">
        <v>397</v>
      </c>
      <c r="T72" s="102" t="s">
        <v>343</v>
      </c>
      <c r="U72" s="199">
        <f>'30年度合否判定資料(20180223)'!S37</f>
        <v>797</v>
      </c>
      <c r="V72" s="496">
        <f t="shared" si="36"/>
        <v>807</v>
      </c>
      <c r="W72" s="168">
        <v>1.3275862068965518</v>
      </c>
      <c r="X72" s="313">
        <f t="shared" si="37"/>
        <v>1.212</v>
      </c>
      <c r="Y72" s="314">
        <f t="shared" si="38"/>
        <v>82.5</v>
      </c>
      <c r="Z72" s="103">
        <v>50</v>
      </c>
      <c r="AA72" s="443"/>
      <c r="AB72" s="168">
        <v>1.3275862068965518</v>
      </c>
      <c r="AC72" s="161">
        <v>10</v>
      </c>
      <c r="AD72" s="162">
        <v>0.93258426966292129</v>
      </c>
      <c r="AE72" s="162">
        <v>0.93251533742331283</v>
      </c>
      <c r="AF72" s="162">
        <v>0.96111111111111114</v>
      </c>
      <c r="AG72" s="198">
        <v>143</v>
      </c>
      <c r="AH72" s="198">
        <v>118</v>
      </c>
    </row>
    <row r="73" spans="1:34" ht="20.100000000000001" customHeight="1">
      <c r="A73" s="184" t="s">
        <v>92</v>
      </c>
      <c r="B73" s="411">
        <v>226</v>
      </c>
      <c r="C73" s="522"/>
      <c r="D73" s="494"/>
      <c r="E73" s="494" t="s">
        <v>337</v>
      </c>
      <c r="F73" s="494"/>
      <c r="G73" s="494"/>
      <c r="H73" s="494"/>
      <c r="I73" s="496">
        <f t="shared" si="33"/>
        <v>0</v>
      </c>
      <c r="J73" s="496">
        <f t="shared" si="34"/>
        <v>0</v>
      </c>
      <c r="K73" s="496">
        <f t="shared" si="35"/>
        <v>226</v>
      </c>
      <c r="L73" s="467" t="s">
        <v>35</v>
      </c>
      <c r="M73" s="496">
        <f t="shared" si="42"/>
        <v>100</v>
      </c>
      <c r="N73" s="496">
        <f t="shared" si="43"/>
        <v>100</v>
      </c>
      <c r="O73" s="495" t="s">
        <v>338</v>
      </c>
      <c r="P73" s="41">
        <f t="shared" si="44"/>
        <v>69.899999999999991</v>
      </c>
      <c r="Q73" s="30" t="s">
        <v>338</v>
      </c>
      <c r="R73" s="513">
        <v>4024119</v>
      </c>
      <c r="S73" s="508" t="s">
        <v>410</v>
      </c>
      <c r="T73" s="102" t="s">
        <v>339</v>
      </c>
      <c r="U73" s="199">
        <f>'30年度合否判定資料(20180223)'!S38</f>
        <v>740</v>
      </c>
      <c r="V73" s="496">
        <f t="shared" si="36"/>
        <v>750</v>
      </c>
      <c r="W73" s="168">
        <v>1.7727272727272727</v>
      </c>
      <c r="X73" s="313">
        <f t="shared" si="37"/>
        <v>1.62</v>
      </c>
      <c r="Y73" s="314">
        <f t="shared" si="38"/>
        <v>61.7</v>
      </c>
      <c r="Z73" s="103">
        <v>50</v>
      </c>
      <c r="AA73" s="443"/>
      <c r="AB73" s="168">
        <v>1.7727272727272727</v>
      </c>
      <c r="AC73" s="161">
        <v>-7</v>
      </c>
      <c r="AD73" s="162">
        <v>0.97156398104265407</v>
      </c>
      <c r="AE73" s="162">
        <v>0.93333333333333335</v>
      </c>
      <c r="AF73" s="162">
        <v>0.88181818181818183</v>
      </c>
      <c r="AG73" s="198">
        <v>222</v>
      </c>
      <c r="AH73" s="198">
        <v>137</v>
      </c>
    </row>
    <row r="74" spans="1:34" ht="20.100000000000001" customHeight="1">
      <c r="A74" s="94" t="s">
        <v>93</v>
      </c>
      <c r="B74" s="46">
        <v>267</v>
      </c>
      <c r="C74" s="327">
        <v>73</v>
      </c>
      <c r="D74" s="95">
        <v>80</v>
      </c>
      <c r="E74" s="95" t="s">
        <v>337</v>
      </c>
      <c r="F74" s="95">
        <v>83</v>
      </c>
      <c r="G74" s="95">
        <v>77</v>
      </c>
      <c r="H74" s="95">
        <v>88</v>
      </c>
      <c r="I74" s="15">
        <f t="shared" si="33"/>
        <v>236</v>
      </c>
      <c r="J74" s="15">
        <f t="shared" si="34"/>
        <v>401</v>
      </c>
      <c r="K74" s="15">
        <f t="shared" si="35"/>
        <v>828</v>
      </c>
      <c r="L74" s="467" t="s">
        <v>35</v>
      </c>
      <c r="M74" s="496">
        <f t="shared" si="42"/>
        <v>53.188137201398746</v>
      </c>
      <c r="N74" s="496">
        <f t="shared" si="43"/>
        <v>61.026124755579723</v>
      </c>
      <c r="O74" s="495" t="s">
        <v>338</v>
      </c>
      <c r="P74" s="41">
        <f t="shared" si="44"/>
        <v>69.899999999999991</v>
      </c>
      <c r="Q74" s="30" t="s">
        <v>338</v>
      </c>
      <c r="R74" s="483" t="s">
        <v>809</v>
      </c>
      <c r="S74" s="508" t="s">
        <v>410</v>
      </c>
      <c r="T74" s="102" t="s">
        <v>343</v>
      </c>
      <c r="U74" s="199">
        <f>'30年度合否判定資料(20180223)'!S39</f>
        <v>761</v>
      </c>
      <c r="V74" s="496">
        <f t="shared" si="36"/>
        <v>771</v>
      </c>
      <c r="W74" s="168">
        <v>1.721311475409836</v>
      </c>
      <c r="X74" s="313">
        <f t="shared" si="37"/>
        <v>1.621</v>
      </c>
      <c r="Y74" s="314">
        <f t="shared" si="38"/>
        <v>61.7</v>
      </c>
      <c r="Z74" s="103">
        <v>50</v>
      </c>
      <c r="AA74" s="443"/>
      <c r="AB74" s="168">
        <v>1.721311475409836</v>
      </c>
      <c r="AC74" s="161">
        <v>-8</v>
      </c>
      <c r="AD74" s="162">
        <v>0.9509803921568627</v>
      </c>
      <c r="AE74" s="162">
        <v>0.98453608247422686</v>
      </c>
      <c r="AF74" s="162">
        <v>0.95783132530120485</v>
      </c>
      <c r="AG74" s="198">
        <v>201</v>
      </c>
      <c r="AH74" s="198">
        <v>124</v>
      </c>
    </row>
    <row r="75" spans="1:34" ht="20.100000000000001" customHeight="1">
      <c r="A75" s="184" t="s">
        <v>94</v>
      </c>
      <c r="B75" s="411">
        <v>253</v>
      </c>
      <c r="C75" s="497"/>
      <c r="D75" s="496"/>
      <c r="E75" s="494" t="s">
        <v>337</v>
      </c>
      <c r="F75" s="496"/>
      <c r="G75" s="496"/>
      <c r="H75" s="496"/>
      <c r="I75" s="496">
        <f t="shared" si="33"/>
        <v>0</v>
      </c>
      <c r="J75" s="496">
        <f t="shared" si="34"/>
        <v>0</v>
      </c>
      <c r="K75" s="496">
        <f t="shared" si="35"/>
        <v>253</v>
      </c>
      <c r="L75" s="467" t="s">
        <v>35</v>
      </c>
      <c r="M75" s="496">
        <f t="shared" si="42"/>
        <v>100</v>
      </c>
      <c r="N75" s="496">
        <f t="shared" si="43"/>
        <v>100</v>
      </c>
      <c r="O75" s="495" t="s">
        <v>338</v>
      </c>
      <c r="P75" s="41">
        <f t="shared" si="44"/>
        <v>69.899999999999991</v>
      </c>
      <c r="Q75" s="30" t="s">
        <v>338</v>
      </c>
      <c r="R75" s="510">
        <v>4024177</v>
      </c>
      <c r="S75" s="508" t="s">
        <v>56</v>
      </c>
      <c r="T75" s="102" t="s">
        <v>339</v>
      </c>
      <c r="U75" s="199">
        <f>'30年度合否判定資料(20180223)'!S40</f>
        <v>683</v>
      </c>
      <c r="V75" s="496">
        <f t="shared" si="36"/>
        <v>693</v>
      </c>
      <c r="W75" s="168">
        <v>1.5689655172413792</v>
      </c>
      <c r="X75" s="313">
        <f t="shared" si="37"/>
        <v>1.4319999999999999</v>
      </c>
      <c r="Y75" s="314">
        <f t="shared" si="38"/>
        <v>69.8</v>
      </c>
      <c r="Z75" s="103">
        <v>60</v>
      </c>
      <c r="AA75" s="443"/>
      <c r="AB75" s="168">
        <v>1.5689655172413792</v>
      </c>
      <c r="AC75" s="161">
        <v>-3</v>
      </c>
      <c r="AD75" s="162">
        <v>0.92024539877300615</v>
      </c>
      <c r="AE75" s="162">
        <v>0.94845360824742264</v>
      </c>
      <c r="AF75" s="162">
        <v>0.92993630573248409</v>
      </c>
      <c r="AG75" s="198">
        <v>169</v>
      </c>
      <c r="AH75" s="198">
        <v>118</v>
      </c>
    </row>
    <row r="76" spans="1:34" ht="20.100000000000001" customHeight="1">
      <c r="A76" s="94" t="s">
        <v>96</v>
      </c>
      <c r="B76" s="46">
        <v>276</v>
      </c>
      <c r="C76" s="46">
        <v>95</v>
      </c>
      <c r="D76" s="15">
        <v>88</v>
      </c>
      <c r="E76" s="95" t="s">
        <v>337</v>
      </c>
      <c r="F76" s="15">
        <v>96</v>
      </c>
      <c r="G76" s="15">
        <v>85</v>
      </c>
      <c r="H76" s="15">
        <v>84</v>
      </c>
      <c r="I76" s="15">
        <f t="shared" si="33"/>
        <v>279</v>
      </c>
      <c r="J76" s="15">
        <f t="shared" si="34"/>
        <v>448</v>
      </c>
      <c r="K76" s="15">
        <f t="shared" si="35"/>
        <v>903</v>
      </c>
      <c r="L76" s="467" t="s">
        <v>35</v>
      </c>
      <c r="M76" s="496">
        <f t="shared" si="42"/>
        <v>7.7803840526546351</v>
      </c>
      <c r="N76" s="496">
        <f t="shared" si="43"/>
        <v>11.123243744783458</v>
      </c>
      <c r="O76" s="495" t="s">
        <v>338</v>
      </c>
      <c r="P76" s="41">
        <f t="shared" si="44"/>
        <v>69.899999999999991</v>
      </c>
      <c r="Q76" s="30" t="s">
        <v>338</v>
      </c>
      <c r="R76" s="510">
        <v>4024090</v>
      </c>
      <c r="S76" s="508" t="s">
        <v>56</v>
      </c>
      <c r="T76" s="102" t="s">
        <v>343</v>
      </c>
      <c r="U76" s="199">
        <f>'30年度合否判定資料(20180223)'!S41</f>
        <v>710</v>
      </c>
      <c r="V76" s="496">
        <f t="shared" si="36"/>
        <v>720</v>
      </c>
      <c r="W76" s="168">
        <v>1.4485981308411215</v>
      </c>
      <c r="X76" s="313">
        <f t="shared" si="37"/>
        <v>1.3979999999999999</v>
      </c>
      <c r="Y76" s="314">
        <f t="shared" si="38"/>
        <v>71.5</v>
      </c>
      <c r="Z76" s="103">
        <v>60</v>
      </c>
      <c r="AA76" s="443"/>
      <c r="AB76" s="168">
        <v>1.4485981308411215</v>
      </c>
      <c r="AC76" s="161">
        <v>-3</v>
      </c>
      <c r="AD76" s="162">
        <v>0.98170731707317072</v>
      </c>
      <c r="AE76" s="162">
        <v>0.97633136094674555</v>
      </c>
      <c r="AF76" s="162">
        <v>0.93918918918918914</v>
      </c>
      <c r="AG76" s="198">
        <v>151</v>
      </c>
      <c r="AH76" s="198">
        <v>108</v>
      </c>
    </row>
    <row r="77" spans="1:34" ht="20.100000000000001" customHeight="1">
      <c r="A77" s="167" t="s">
        <v>119</v>
      </c>
      <c r="B77" s="177">
        <v>240</v>
      </c>
      <c r="C77" s="497"/>
      <c r="D77" s="496"/>
      <c r="E77" s="494" t="s">
        <v>337</v>
      </c>
      <c r="F77" s="496"/>
      <c r="G77" s="496"/>
      <c r="H77" s="496"/>
      <c r="I77" s="496">
        <f t="shared" si="33"/>
        <v>0</v>
      </c>
      <c r="J77" s="496">
        <f t="shared" si="34"/>
        <v>0</v>
      </c>
      <c r="K77" s="496">
        <f t="shared" si="35"/>
        <v>240</v>
      </c>
      <c r="L77" s="467" t="s">
        <v>35</v>
      </c>
      <c r="M77" s="496">
        <f t="shared" si="42"/>
        <v>100</v>
      </c>
      <c r="N77" s="496">
        <f t="shared" si="43"/>
        <v>100</v>
      </c>
      <c r="O77" s="495" t="s">
        <v>338</v>
      </c>
      <c r="P77" s="41">
        <f t="shared" si="44"/>
        <v>69.899999999999991</v>
      </c>
      <c r="Q77" s="30" t="s">
        <v>338</v>
      </c>
      <c r="R77" s="510">
        <v>4024091</v>
      </c>
      <c r="S77" s="508" t="s">
        <v>448</v>
      </c>
      <c r="T77" s="102" t="s">
        <v>339</v>
      </c>
      <c r="U77" s="199">
        <f>'30年度合否判定資料(20180223)'!S42</f>
        <v>633</v>
      </c>
      <c r="V77" s="496">
        <f t="shared" si="36"/>
        <v>643</v>
      </c>
      <c r="W77" s="168">
        <v>1.1742424242424243</v>
      </c>
      <c r="X77" s="313">
        <f t="shared" si="37"/>
        <v>1.2350000000000001</v>
      </c>
      <c r="Y77" s="314">
        <f t="shared" si="38"/>
        <v>81</v>
      </c>
      <c r="Z77" s="103">
        <v>60</v>
      </c>
      <c r="AA77" s="443"/>
      <c r="AB77" s="168">
        <v>1.1742424242424243</v>
      </c>
      <c r="AC77" s="161">
        <v>6</v>
      </c>
      <c r="AD77" s="162">
        <v>0.946524064171123</v>
      </c>
      <c r="AE77" s="162">
        <v>0.96</v>
      </c>
      <c r="AF77" s="162">
        <v>0.9320987654320988</v>
      </c>
      <c r="AG77" s="198">
        <v>147</v>
      </c>
      <c r="AH77" s="198">
        <v>119</v>
      </c>
    </row>
    <row r="78" spans="1:34" ht="20.100000000000001" customHeight="1">
      <c r="A78" s="345" t="s">
        <v>182</v>
      </c>
      <c r="B78" s="346">
        <v>267</v>
      </c>
      <c r="C78" s="533">
        <v>90</v>
      </c>
      <c r="D78" s="534">
        <v>77</v>
      </c>
      <c r="E78" s="534" t="s">
        <v>818</v>
      </c>
      <c r="F78" s="534">
        <v>98</v>
      </c>
      <c r="G78" s="534">
        <v>63</v>
      </c>
      <c r="H78" s="534">
        <v>90</v>
      </c>
      <c r="I78" s="15">
        <f t="shared" si="33"/>
        <v>265</v>
      </c>
      <c r="J78" s="15">
        <f t="shared" si="34"/>
        <v>418</v>
      </c>
      <c r="K78" s="15">
        <f t="shared" si="35"/>
        <v>852</v>
      </c>
      <c r="L78" s="467" t="s">
        <v>35</v>
      </c>
      <c r="M78" s="496">
        <f t="shared" si="42"/>
        <v>34.45782583896758</v>
      </c>
      <c r="N78" s="496">
        <f t="shared" si="43"/>
        <v>42.074029056089692</v>
      </c>
      <c r="O78" s="495" t="s">
        <v>338</v>
      </c>
      <c r="P78" s="41">
        <f t="shared" si="44"/>
        <v>69.899999999999991</v>
      </c>
      <c r="Q78" s="30" t="s">
        <v>338</v>
      </c>
      <c r="R78" s="511">
        <v>4024161</v>
      </c>
      <c r="S78" s="508" t="s">
        <v>448</v>
      </c>
      <c r="T78" s="102" t="s">
        <v>343</v>
      </c>
      <c r="U78" s="199">
        <f>'30年度合否判定資料(20180223)'!S43</f>
        <v>649</v>
      </c>
      <c r="V78" s="496">
        <f t="shared" si="36"/>
        <v>659</v>
      </c>
      <c r="W78" s="168">
        <v>1.360655737704918</v>
      </c>
      <c r="X78" s="313">
        <f t="shared" si="37"/>
        <v>1.1579999999999999</v>
      </c>
      <c r="Y78" s="314">
        <f t="shared" si="38"/>
        <v>86.4</v>
      </c>
      <c r="Z78" s="103">
        <v>60</v>
      </c>
      <c r="AA78" s="443"/>
      <c r="AB78" s="168">
        <v>1.360655737704918</v>
      </c>
      <c r="AC78" s="161">
        <v>-1</v>
      </c>
      <c r="AD78" s="162">
        <v>0.96721311475409832</v>
      </c>
      <c r="AE78" s="162">
        <v>0.96153846153846156</v>
      </c>
      <c r="AF78" s="162">
        <v>0.99363057324840764</v>
      </c>
      <c r="AG78" s="198">
        <v>161</v>
      </c>
      <c r="AH78" s="198">
        <v>139</v>
      </c>
    </row>
    <row r="79" spans="1:34" ht="20.100000000000001" customHeight="1">
      <c r="A79" s="417" t="s">
        <v>184</v>
      </c>
      <c r="B79" s="422">
        <v>230</v>
      </c>
      <c r="C79" s="522"/>
      <c r="D79" s="494"/>
      <c r="E79" s="494" t="s">
        <v>337</v>
      </c>
      <c r="F79" s="494"/>
      <c r="G79" s="494"/>
      <c r="H79" s="494"/>
      <c r="I79" s="496">
        <f t="shared" si="33"/>
        <v>0</v>
      </c>
      <c r="J79" s="496">
        <f t="shared" si="34"/>
        <v>0</v>
      </c>
      <c r="K79" s="496">
        <f t="shared" si="35"/>
        <v>230</v>
      </c>
      <c r="L79" s="467" t="s">
        <v>35</v>
      </c>
      <c r="M79" s="496">
        <f t="shared" si="42"/>
        <v>100</v>
      </c>
      <c r="N79" s="496">
        <f t="shared" si="43"/>
        <v>100</v>
      </c>
      <c r="O79" s="495" t="s">
        <v>338</v>
      </c>
      <c r="P79" s="41">
        <f t="shared" si="44"/>
        <v>69.899999999999991</v>
      </c>
      <c r="Q79" s="44" t="s">
        <v>345</v>
      </c>
      <c r="R79" s="511">
        <v>4024171</v>
      </c>
      <c r="S79" s="508" t="s">
        <v>452</v>
      </c>
      <c r="T79" s="102" t="s">
        <v>339</v>
      </c>
      <c r="U79" s="199">
        <f>'30年度合否判定資料(20180223)'!S44</f>
        <v>629</v>
      </c>
      <c r="V79" s="496">
        <f t="shared" si="36"/>
        <v>639</v>
      </c>
      <c r="W79" s="168">
        <v>1.2153846153846153</v>
      </c>
      <c r="X79" s="313">
        <f t="shared" si="37"/>
        <v>1.1679999999999999</v>
      </c>
      <c r="Y79" s="314">
        <f t="shared" si="38"/>
        <v>85.6</v>
      </c>
      <c r="Z79" s="103">
        <v>60</v>
      </c>
      <c r="AA79" s="443"/>
      <c r="AB79" s="168">
        <v>1.2153846153846153</v>
      </c>
      <c r="AC79" s="161">
        <v>1</v>
      </c>
      <c r="AD79" s="162">
        <v>0.95652173913043481</v>
      </c>
      <c r="AE79" s="162">
        <v>0.98529411764705888</v>
      </c>
      <c r="AF79" s="162">
        <v>0.97660818713450293</v>
      </c>
      <c r="AG79" s="198">
        <v>153</v>
      </c>
      <c r="AH79" s="198">
        <v>131</v>
      </c>
    </row>
    <row r="80" spans="1:34" ht="20.100000000000001" customHeight="1">
      <c r="A80" s="94" t="s">
        <v>282</v>
      </c>
      <c r="B80" s="45">
        <v>272</v>
      </c>
      <c r="C80" s="45">
        <v>78</v>
      </c>
      <c r="D80" s="45">
        <v>87</v>
      </c>
      <c r="E80" s="95" t="s">
        <v>337</v>
      </c>
      <c r="F80" s="45">
        <v>98</v>
      </c>
      <c r="G80" s="45">
        <v>70</v>
      </c>
      <c r="H80" s="45">
        <v>64</v>
      </c>
      <c r="I80" s="15">
        <f t="shared" si="33"/>
        <v>263</v>
      </c>
      <c r="J80" s="15">
        <f t="shared" si="34"/>
        <v>397</v>
      </c>
      <c r="K80" s="15">
        <f t="shared" si="35"/>
        <v>828</v>
      </c>
      <c r="L80" s="467" t="s">
        <v>35</v>
      </c>
      <c r="M80" s="496">
        <f t="shared" si="42"/>
        <v>53.188137201398746</v>
      </c>
      <c r="N80" s="496">
        <f t="shared" si="43"/>
        <v>61.026124755579723</v>
      </c>
      <c r="O80" s="495" t="s">
        <v>338</v>
      </c>
      <c r="P80" s="41">
        <f t="shared" si="44"/>
        <v>69.899999999999991</v>
      </c>
      <c r="Q80" s="30" t="s">
        <v>338</v>
      </c>
      <c r="R80" s="100">
        <v>4024113</v>
      </c>
      <c r="S80" s="508" t="s">
        <v>452</v>
      </c>
      <c r="T80" s="102" t="s">
        <v>343</v>
      </c>
      <c r="U80" s="199">
        <f>'30年度合否判定資料(20180223)'!S45</f>
        <v>651</v>
      </c>
      <c r="V80" s="496">
        <f t="shared" si="36"/>
        <v>661</v>
      </c>
      <c r="W80" s="168">
        <v>1.4916666666666667</v>
      </c>
      <c r="X80" s="313">
        <f t="shared" si="37"/>
        <v>1.389</v>
      </c>
      <c r="Y80" s="314">
        <f t="shared" si="38"/>
        <v>72</v>
      </c>
      <c r="Z80" s="103">
        <v>60</v>
      </c>
      <c r="AA80" s="443"/>
      <c r="AB80" s="168">
        <v>1.4916666666666667</v>
      </c>
      <c r="AC80" s="161">
        <v>0</v>
      </c>
      <c r="AD80" s="162">
        <v>0.97969543147208127</v>
      </c>
      <c r="AE80" s="162">
        <v>0.98</v>
      </c>
      <c r="AF80" s="162">
        <v>0.98148148148148151</v>
      </c>
      <c r="AG80" s="198">
        <v>175</v>
      </c>
      <c r="AH80" s="198">
        <v>126</v>
      </c>
    </row>
    <row r="81" spans="1:34" ht="20.100000000000001" customHeight="1">
      <c r="A81" s="417" t="s">
        <v>185</v>
      </c>
      <c r="B81" s="422">
        <v>235</v>
      </c>
      <c r="C81" s="242"/>
      <c r="D81" s="241"/>
      <c r="E81" s="494" t="s">
        <v>337</v>
      </c>
      <c r="F81" s="241"/>
      <c r="G81" s="241"/>
      <c r="H81" s="241"/>
      <c r="I81" s="496">
        <f t="shared" si="33"/>
        <v>0</v>
      </c>
      <c r="J81" s="496">
        <f t="shared" si="34"/>
        <v>0</v>
      </c>
      <c r="K81" s="496">
        <f t="shared" si="35"/>
        <v>235</v>
      </c>
      <c r="L81" s="89" t="s">
        <v>397</v>
      </c>
      <c r="M81" s="496">
        <f>NORMSDIST((U$71-K81)/Z$71)*100</f>
        <v>100</v>
      </c>
      <c r="N81" s="496">
        <f>NORMSDIST((V$71-K81)/Z$71)*100</f>
        <v>100</v>
      </c>
      <c r="O81" s="495" t="s">
        <v>338</v>
      </c>
      <c r="P81" s="41">
        <f>Y$71</f>
        <v>71.5</v>
      </c>
      <c r="Q81" s="44" t="s">
        <v>345</v>
      </c>
      <c r="R81" s="71"/>
      <c r="S81" s="509" t="s">
        <v>64</v>
      </c>
      <c r="T81" s="99" t="s">
        <v>339</v>
      </c>
      <c r="U81" s="199">
        <f>'30年度合否判定資料(20180223)'!S46</f>
        <v>635</v>
      </c>
      <c r="V81" s="496">
        <f t="shared" si="36"/>
        <v>645</v>
      </c>
      <c r="W81" s="168">
        <v>1.5252525252525253</v>
      </c>
      <c r="X81" s="313">
        <f t="shared" si="37"/>
        <v>1.46</v>
      </c>
      <c r="Y81" s="314">
        <f t="shared" si="38"/>
        <v>68.5</v>
      </c>
      <c r="Z81" s="103">
        <v>60</v>
      </c>
      <c r="AA81" s="443"/>
      <c r="AB81" s="168">
        <v>1.5252525252525253</v>
      </c>
      <c r="AC81" s="161">
        <v>1</v>
      </c>
      <c r="AD81" s="162">
        <v>0.96226415094339623</v>
      </c>
      <c r="AE81" s="162">
        <v>0.96951219512195119</v>
      </c>
      <c r="AF81" s="162">
        <v>0.98666666666666669</v>
      </c>
      <c r="AG81" s="198">
        <v>146</v>
      </c>
      <c r="AH81" s="198">
        <v>100</v>
      </c>
    </row>
    <row r="82" spans="1:34" ht="20.100000000000001" customHeight="1">
      <c r="A82" s="252" t="s">
        <v>32</v>
      </c>
      <c r="B82" s="494">
        <v>230</v>
      </c>
      <c r="C82" s="522"/>
      <c r="D82" s="494"/>
      <c r="E82" s="494" t="s">
        <v>337</v>
      </c>
      <c r="F82" s="494"/>
      <c r="G82" s="494"/>
      <c r="H82" s="494"/>
      <c r="I82" s="496">
        <f t="shared" si="33"/>
        <v>0</v>
      </c>
      <c r="J82" s="496">
        <f t="shared" si="34"/>
        <v>0</v>
      </c>
      <c r="K82" s="496">
        <f t="shared" si="35"/>
        <v>230</v>
      </c>
      <c r="L82" s="108" t="s">
        <v>397</v>
      </c>
      <c r="M82" s="496">
        <f>NORMSDIST((U$72-K82)/Z$72)*100</f>
        <v>100</v>
      </c>
      <c r="N82" s="496">
        <f>NORMSDIST((V$72-K82)/Z$72)*100</f>
        <v>100</v>
      </c>
      <c r="O82" s="495" t="s">
        <v>338</v>
      </c>
      <c r="P82" s="41">
        <f>Y$72</f>
        <v>82.5</v>
      </c>
      <c r="Q82" s="30" t="s">
        <v>338</v>
      </c>
      <c r="R82" s="71"/>
      <c r="S82" s="108" t="s">
        <v>64</v>
      </c>
      <c r="T82" s="102" t="s">
        <v>343</v>
      </c>
      <c r="U82" s="199">
        <f>'30年度合否判定資料(20180223)'!S47</f>
        <v>645</v>
      </c>
      <c r="V82" s="496">
        <f t="shared" si="36"/>
        <v>655</v>
      </c>
      <c r="W82" s="168">
        <v>1.4945054945054945</v>
      </c>
      <c r="X82" s="313">
        <f t="shared" si="37"/>
        <v>1.4730000000000001</v>
      </c>
      <c r="Y82" s="314">
        <f t="shared" si="38"/>
        <v>67.900000000000006</v>
      </c>
      <c r="Z82" s="103">
        <v>60</v>
      </c>
      <c r="AA82" s="443"/>
      <c r="AB82" s="168">
        <v>1.4945054945054945</v>
      </c>
      <c r="AC82" s="161">
        <v>-1</v>
      </c>
      <c r="AD82" s="162">
        <v>0.99264705882352944</v>
      </c>
      <c r="AE82" s="162">
        <v>0.99319727891156462</v>
      </c>
      <c r="AF82" s="162">
        <v>0.98529411764705888</v>
      </c>
      <c r="AG82" s="198">
        <v>134</v>
      </c>
      <c r="AH82" s="198">
        <v>91</v>
      </c>
    </row>
    <row r="83" spans="1:34" ht="20.100000000000001" customHeight="1">
      <c r="A83" s="417" t="s">
        <v>191</v>
      </c>
      <c r="B83" s="422">
        <v>207</v>
      </c>
      <c r="C83" s="522"/>
      <c r="D83" s="494"/>
      <c r="E83" s="494" t="s">
        <v>337</v>
      </c>
      <c r="F83" s="494"/>
      <c r="G83" s="494"/>
      <c r="H83" s="494"/>
      <c r="I83" s="496">
        <f t="shared" si="33"/>
        <v>0</v>
      </c>
      <c r="J83" s="496">
        <f t="shared" si="34"/>
        <v>0</v>
      </c>
      <c r="K83" s="496">
        <f t="shared" si="35"/>
        <v>207</v>
      </c>
      <c r="L83" s="108" t="s">
        <v>397</v>
      </c>
      <c r="M83" s="496">
        <f>NORMSDIST((U$72-K83)/Z$72)*100</f>
        <v>100</v>
      </c>
      <c r="N83" s="496">
        <f>NORMSDIST((V$72-K83)/Z$72)*100</f>
        <v>100</v>
      </c>
      <c r="O83" s="523" t="s">
        <v>345</v>
      </c>
      <c r="P83" s="41">
        <f>Y$72</f>
        <v>82.5</v>
      </c>
      <c r="Q83" s="30" t="s">
        <v>345</v>
      </c>
      <c r="R83" s="71"/>
      <c r="S83" s="108" t="s">
        <v>66</v>
      </c>
      <c r="T83" s="102" t="s">
        <v>339</v>
      </c>
      <c r="U83" s="199">
        <f>'30年度合否判定資料(20180223)'!S48</f>
        <v>597</v>
      </c>
      <c r="V83" s="496">
        <f t="shared" si="36"/>
        <v>607</v>
      </c>
      <c r="W83" s="168">
        <v>1.2196969696969697</v>
      </c>
      <c r="X83" s="313">
        <f t="shared" si="37"/>
        <v>1.1719999999999999</v>
      </c>
      <c r="Y83" s="314">
        <f t="shared" si="38"/>
        <v>85.3</v>
      </c>
      <c r="Z83" s="103">
        <v>60</v>
      </c>
      <c r="AA83" s="443"/>
      <c r="AB83" s="168">
        <v>1.2196969696969697</v>
      </c>
      <c r="AC83" s="161">
        <v>3</v>
      </c>
      <c r="AD83" s="162">
        <v>0.98837209302325579</v>
      </c>
      <c r="AE83" s="162">
        <v>0.97905759162303663</v>
      </c>
      <c r="AF83" s="162">
        <v>0.96932515337423308</v>
      </c>
      <c r="AG83" s="198">
        <v>157</v>
      </c>
      <c r="AH83" s="198">
        <v>134</v>
      </c>
    </row>
    <row r="84" spans="1:34" ht="20.100000000000001" customHeight="1">
      <c r="A84" s="499" t="s">
        <v>245</v>
      </c>
      <c r="B84" s="501">
        <v>290</v>
      </c>
      <c r="C84" s="522"/>
      <c r="D84" s="494"/>
      <c r="E84" s="494" t="s">
        <v>337</v>
      </c>
      <c r="F84" s="494"/>
      <c r="G84" s="494"/>
      <c r="H84" s="494"/>
      <c r="I84" s="496">
        <f t="shared" si="33"/>
        <v>0</v>
      </c>
      <c r="J84" s="496">
        <f t="shared" si="34"/>
        <v>0</v>
      </c>
      <c r="K84" s="496">
        <f t="shared" si="35"/>
        <v>290</v>
      </c>
      <c r="L84" s="108" t="s">
        <v>397</v>
      </c>
      <c r="M84" s="496">
        <f>NORMSDIST((U$72-K84)/Z$72)*100</f>
        <v>100</v>
      </c>
      <c r="N84" s="496">
        <f>NORMSDIST((V$72-K84)/Z$72)*100</f>
        <v>100</v>
      </c>
      <c r="O84" s="495" t="s">
        <v>338</v>
      </c>
      <c r="P84" s="41">
        <f>Y$72</f>
        <v>82.5</v>
      </c>
      <c r="Q84" s="30" t="s">
        <v>338</v>
      </c>
      <c r="R84" s="71"/>
      <c r="S84" s="108" t="s">
        <v>66</v>
      </c>
      <c r="T84" s="102" t="s">
        <v>343</v>
      </c>
      <c r="U84" s="199">
        <f>'30年度合否判定資料(20180223)'!S49</f>
        <v>611</v>
      </c>
      <c r="V84" s="496">
        <f t="shared" si="36"/>
        <v>621</v>
      </c>
      <c r="W84" s="168">
        <v>1.2622950819672132</v>
      </c>
      <c r="X84" s="313">
        <f t="shared" si="37"/>
        <v>1.21</v>
      </c>
      <c r="Y84" s="314">
        <f t="shared" si="38"/>
        <v>82.6</v>
      </c>
      <c r="Z84" s="103">
        <v>60</v>
      </c>
      <c r="AA84" s="443"/>
      <c r="AB84" s="168">
        <v>1.2622950819672132</v>
      </c>
      <c r="AC84" s="161">
        <v>7</v>
      </c>
      <c r="AD84" s="162">
        <v>0.98113207547169812</v>
      </c>
      <c r="AE84" s="162">
        <v>0.95862068965517244</v>
      </c>
      <c r="AF84" s="162">
        <v>0.99242424242424243</v>
      </c>
      <c r="AG84" s="198">
        <v>150</v>
      </c>
      <c r="AH84" s="198">
        <v>124</v>
      </c>
    </row>
    <row r="85" spans="1:34" ht="20.100000000000001" customHeight="1">
      <c r="A85" s="499" t="s">
        <v>255</v>
      </c>
      <c r="B85" s="501">
        <v>221</v>
      </c>
      <c r="C85" s="522"/>
      <c r="D85" s="494"/>
      <c r="E85" s="494" t="s">
        <v>337</v>
      </c>
      <c r="F85" s="494"/>
      <c r="G85" s="494"/>
      <c r="H85" s="494"/>
      <c r="I85" s="496">
        <f t="shared" si="33"/>
        <v>0</v>
      </c>
      <c r="J85" s="496">
        <f t="shared" si="34"/>
        <v>0</v>
      </c>
      <c r="K85" s="496">
        <f t="shared" si="35"/>
        <v>221</v>
      </c>
      <c r="L85" s="108" t="s">
        <v>397</v>
      </c>
      <c r="M85" s="496">
        <f>NORMSDIST((U$72-K85)/Z$72)*100</f>
        <v>100</v>
      </c>
      <c r="N85" s="496">
        <f>NORMSDIST((V$72-K85)/Z$72)*100</f>
        <v>100</v>
      </c>
      <c r="O85" s="495" t="s">
        <v>338</v>
      </c>
      <c r="P85" s="41">
        <f>Y$72</f>
        <v>82.5</v>
      </c>
      <c r="Q85" s="44" t="s">
        <v>345</v>
      </c>
      <c r="R85" s="43"/>
      <c r="S85" s="108" t="s">
        <v>466</v>
      </c>
      <c r="T85" s="102" t="s">
        <v>339</v>
      </c>
      <c r="U85" s="199">
        <f>'30年度合否判定資料(20180223)'!S50</f>
        <v>573</v>
      </c>
      <c r="V85" s="496">
        <f t="shared" si="36"/>
        <v>583</v>
      </c>
      <c r="W85" s="168">
        <v>1.3232323232323233</v>
      </c>
      <c r="X85" s="313">
        <f t="shared" si="37"/>
        <v>1.28</v>
      </c>
      <c r="Y85" s="314">
        <f t="shared" si="38"/>
        <v>78.100000000000009</v>
      </c>
      <c r="Z85" s="103">
        <v>60</v>
      </c>
      <c r="AA85" s="443"/>
      <c r="AB85" s="168">
        <v>1.3232323232323233</v>
      </c>
      <c r="AC85" s="161">
        <v>-1</v>
      </c>
      <c r="AD85" s="162">
        <v>0.9932432432432432</v>
      </c>
      <c r="AE85" s="162">
        <v>0.97468354430379744</v>
      </c>
      <c r="AF85" s="162">
        <v>0.98360655737704916</v>
      </c>
      <c r="AG85" s="198">
        <v>128</v>
      </c>
      <c r="AH85" s="198">
        <v>100</v>
      </c>
    </row>
    <row r="86" spans="1:34" ht="20.100000000000001" customHeight="1">
      <c r="A86" s="345" t="s">
        <v>187</v>
      </c>
      <c r="B86" s="352">
        <v>212</v>
      </c>
      <c r="C86" s="533">
        <v>84</v>
      </c>
      <c r="D86" s="534">
        <v>85</v>
      </c>
      <c r="E86" s="534" t="s">
        <v>818</v>
      </c>
      <c r="F86" s="534">
        <v>92</v>
      </c>
      <c r="G86" s="534">
        <v>77</v>
      </c>
      <c r="H86" s="534">
        <v>88</v>
      </c>
      <c r="I86" s="15">
        <f t="shared" si="33"/>
        <v>261</v>
      </c>
      <c r="J86" s="15">
        <f t="shared" si="34"/>
        <v>426</v>
      </c>
      <c r="K86" s="15">
        <f t="shared" si="35"/>
        <v>808</v>
      </c>
      <c r="L86" s="108" t="s">
        <v>410</v>
      </c>
      <c r="M86" s="496">
        <f t="shared" ref="M86:M91" si="45">NORMSDIST((U$73-K86)/Z$73)*100</f>
        <v>8.691496194708499</v>
      </c>
      <c r="N86" s="496">
        <f t="shared" ref="N86:N91" si="46">NORMSDIST((V$73-K86)/Z$73)*100</f>
        <v>12.302440305134338</v>
      </c>
      <c r="O86" s="495" t="s">
        <v>338</v>
      </c>
      <c r="P86" s="41">
        <f t="shared" ref="P86:P91" si="47">Y$73</f>
        <v>61.7</v>
      </c>
      <c r="Q86" s="30" t="s">
        <v>338</v>
      </c>
      <c r="R86" s="71"/>
      <c r="S86" s="108" t="s">
        <v>466</v>
      </c>
      <c r="T86" s="102" t="s">
        <v>343</v>
      </c>
      <c r="U86" s="199">
        <f>'30年度合否判定資料(20180223)'!S51</f>
        <v>591</v>
      </c>
      <c r="V86" s="496">
        <f t="shared" si="36"/>
        <v>601</v>
      </c>
      <c r="W86" s="168">
        <v>1.326086956521739</v>
      </c>
      <c r="X86" s="313">
        <f t="shared" si="37"/>
        <v>1.28</v>
      </c>
      <c r="Y86" s="314">
        <f t="shared" si="38"/>
        <v>78.100000000000009</v>
      </c>
      <c r="Z86" s="103">
        <v>60</v>
      </c>
      <c r="AA86" s="443"/>
      <c r="AB86" s="168">
        <v>1.326086956521739</v>
      </c>
      <c r="AC86" s="161">
        <v>2</v>
      </c>
      <c r="AD86" s="162">
        <v>0.95726495726495731</v>
      </c>
      <c r="AE86" s="162">
        <v>0.98529411764705888</v>
      </c>
      <c r="AF86" s="162">
        <v>0.99082568807339455</v>
      </c>
      <c r="AG86" s="198">
        <v>119</v>
      </c>
      <c r="AH86" s="198">
        <v>93</v>
      </c>
    </row>
    <row r="87" spans="1:34" ht="20.100000000000001" customHeight="1">
      <c r="A87" s="417" t="s">
        <v>193</v>
      </c>
      <c r="B87" s="422">
        <v>198</v>
      </c>
      <c r="C87" s="522"/>
      <c r="D87" s="494"/>
      <c r="E87" s="494" t="s">
        <v>337</v>
      </c>
      <c r="F87" s="494"/>
      <c r="G87" s="494"/>
      <c r="H87" s="494"/>
      <c r="I87" s="496">
        <f>SUM(C87,D87,F87)</f>
        <v>0</v>
      </c>
      <c r="J87" s="496">
        <f t="shared" si="34"/>
        <v>0</v>
      </c>
      <c r="K87" s="496">
        <f t="shared" si="35"/>
        <v>198</v>
      </c>
      <c r="L87" s="108" t="s">
        <v>410</v>
      </c>
      <c r="M87" s="496">
        <f t="shared" si="45"/>
        <v>100</v>
      </c>
      <c r="N87" s="496">
        <f t="shared" si="46"/>
        <v>100</v>
      </c>
      <c r="O87" s="495" t="s">
        <v>338</v>
      </c>
      <c r="P87" s="41">
        <f t="shared" si="47"/>
        <v>61.7</v>
      </c>
      <c r="Q87" s="30" t="s">
        <v>338</v>
      </c>
      <c r="R87" s="71"/>
      <c r="S87" s="466" t="s">
        <v>479</v>
      </c>
      <c r="T87" s="102" t="s">
        <v>339</v>
      </c>
      <c r="U87" s="199">
        <f>'30年度合否判定資料(20180223)'!S52</f>
        <v>535</v>
      </c>
      <c r="V87" s="496">
        <f t="shared" si="36"/>
        <v>545</v>
      </c>
      <c r="W87" s="168">
        <v>1.6265060240963856</v>
      </c>
      <c r="X87" s="313">
        <f t="shared" si="37"/>
        <v>1.571</v>
      </c>
      <c r="Y87" s="314">
        <f t="shared" si="38"/>
        <v>63.7</v>
      </c>
      <c r="Z87" s="103">
        <v>60</v>
      </c>
      <c r="AA87" s="443"/>
      <c r="AB87" s="168">
        <v>1.6265060240963856</v>
      </c>
      <c r="AC87" s="161">
        <v>-7</v>
      </c>
      <c r="AD87" s="162">
        <v>0.96581196581196582</v>
      </c>
      <c r="AE87" s="162">
        <v>0.98496240601503759</v>
      </c>
      <c r="AF87" s="162">
        <v>1</v>
      </c>
      <c r="AG87" s="198">
        <v>132</v>
      </c>
      <c r="AH87" s="198">
        <v>84</v>
      </c>
    </row>
    <row r="88" spans="1:34" ht="20.100000000000001" customHeight="1">
      <c r="A88" s="417" t="s">
        <v>195</v>
      </c>
      <c r="B88" s="422">
        <v>212</v>
      </c>
      <c r="C88" s="522"/>
      <c r="D88" s="494"/>
      <c r="E88" s="494" t="s">
        <v>337</v>
      </c>
      <c r="F88" s="494"/>
      <c r="G88" s="494"/>
      <c r="H88" s="494"/>
      <c r="I88" s="496">
        <f>SUM(C88,D88,F88)</f>
        <v>0</v>
      </c>
      <c r="J88" s="496">
        <f t="shared" si="34"/>
        <v>0</v>
      </c>
      <c r="K88" s="496">
        <f t="shared" si="35"/>
        <v>212</v>
      </c>
      <c r="L88" s="108" t="s">
        <v>410</v>
      </c>
      <c r="M88" s="496">
        <f t="shared" si="45"/>
        <v>100</v>
      </c>
      <c r="N88" s="496">
        <f t="shared" si="46"/>
        <v>100</v>
      </c>
      <c r="O88" s="523" t="s">
        <v>349</v>
      </c>
      <c r="P88" s="41">
        <f t="shared" si="47"/>
        <v>61.7</v>
      </c>
      <c r="Q88" s="30" t="s">
        <v>345</v>
      </c>
      <c r="R88" s="71"/>
      <c r="S88" s="108" t="s">
        <v>479</v>
      </c>
      <c r="T88" s="102" t="s">
        <v>343</v>
      </c>
      <c r="U88" s="199">
        <f>'30年度合否判定資料(20180223)'!S53</f>
        <v>555</v>
      </c>
      <c r="V88" s="496">
        <f t="shared" si="36"/>
        <v>565</v>
      </c>
      <c r="W88" s="168">
        <v>1.4736842105263157</v>
      </c>
      <c r="X88" s="313">
        <f t="shared" si="37"/>
        <v>1.429</v>
      </c>
      <c r="Y88" s="314">
        <f t="shared" si="38"/>
        <v>70</v>
      </c>
      <c r="Z88" s="103">
        <v>60</v>
      </c>
      <c r="AA88" s="443"/>
      <c r="AB88" s="168">
        <v>1.4736842105263157</v>
      </c>
      <c r="AC88" s="161">
        <v>-8</v>
      </c>
      <c r="AD88" s="162">
        <v>1</v>
      </c>
      <c r="AE88" s="162">
        <v>1</v>
      </c>
      <c r="AF88" s="162">
        <v>1</v>
      </c>
      <c r="AG88" s="198">
        <v>110</v>
      </c>
      <c r="AH88" s="198">
        <v>77</v>
      </c>
    </row>
    <row r="89" spans="1:34" ht="20.100000000000001" customHeight="1">
      <c r="A89" s="499" t="s">
        <v>249</v>
      </c>
      <c r="B89" s="501">
        <v>207</v>
      </c>
      <c r="C89" s="522"/>
      <c r="D89" s="494"/>
      <c r="E89" s="494" t="s">
        <v>337</v>
      </c>
      <c r="F89" s="494"/>
      <c r="G89" s="494"/>
      <c r="H89" s="494"/>
      <c r="I89" s="496">
        <f t="shared" ref="I89:I97" si="48">SUM(C89,D89,F89)</f>
        <v>0</v>
      </c>
      <c r="J89" s="496">
        <f t="shared" si="34"/>
        <v>0</v>
      </c>
      <c r="K89" s="496">
        <f t="shared" si="35"/>
        <v>207</v>
      </c>
      <c r="L89" s="108" t="s">
        <v>410</v>
      </c>
      <c r="M89" s="496">
        <f t="shared" si="45"/>
        <v>100</v>
      </c>
      <c r="N89" s="496">
        <f t="shared" si="46"/>
        <v>100</v>
      </c>
      <c r="O89" s="495" t="s">
        <v>338</v>
      </c>
      <c r="P89" s="41">
        <f t="shared" si="47"/>
        <v>61.7</v>
      </c>
      <c r="Q89" s="30" t="s">
        <v>338</v>
      </c>
      <c r="R89" s="71"/>
      <c r="S89" s="466" t="s">
        <v>72</v>
      </c>
      <c r="T89" s="99" t="s">
        <v>339</v>
      </c>
      <c r="U89" s="199">
        <f>'30年度合否判定資料(20180223)'!S54</f>
        <v>508</v>
      </c>
      <c r="V89" s="496">
        <f t="shared" si="36"/>
        <v>518</v>
      </c>
      <c r="W89" s="168">
        <v>1.0344827586206897</v>
      </c>
      <c r="X89" s="313">
        <f t="shared" si="37"/>
        <v>1</v>
      </c>
      <c r="Y89" s="314">
        <f t="shared" si="38"/>
        <v>100</v>
      </c>
      <c r="Z89" s="103">
        <v>60</v>
      </c>
      <c r="AA89" s="443"/>
      <c r="AB89" s="168">
        <v>1.0344827586206897</v>
      </c>
      <c r="AC89" s="161">
        <v>13</v>
      </c>
      <c r="AD89" s="162">
        <v>0.99145299145299148</v>
      </c>
      <c r="AE89" s="162">
        <v>0.99199999999999999</v>
      </c>
      <c r="AF89" s="162">
        <v>0.98181818181818181</v>
      </c>
      <c r="AG89" s="198">
        <v>90</v>
      </c>
      <c r="AH89" s="198">
        <v>90</v>
      </c>
    </row>
    <row r="90" spans="1:34" ht="20.100000000000001" customHeight="1">
      <c r="A90" s="499" t="s">
        <v>243</v>
      </c>
      <c r="B90" s="501">
        <v>244</v>
      </c>
      <c r="C90" s="522"/>
      <c r="D90" s="494"/>
      <c r="E90" s="494" t="s">
        <v>337</v>
      </c>
      <c r="F90" s="494"/>
      <c r="G90" s="494"/>
      <c r="H90" s="494"/>
      <c r="I90" s="496">
        <f t="shared" si="48"/>
        <v>0</v>
      </c>
      <c r="J90" s="496">
        <f t="shared" si="34"/>
        <v>0</v>
      </c>
      <c r="K90" s="496">
        <f t="shared" si="35"/>
        <v>244</v>
      </c>
      <c r="L90" s="108" t="s">
        <v>410</v>
      </c>
      <c r="M90" s="496">
        <f t="shared" si="45"/>
        <v>100</v>
      </c>
      <c r="N90" s="496">
        <f t="shared" si="46"/>
        <v>100</v>
      </c>
      <c r="O90" s="495" t="s">
        <v>338</v>
      </c>
      <c r="P90" s="41">
        <f t="shared" si="47"/>
        <v>61.7</v>
      </c>
      <c r="Q90" s="30" t="s">
        <v>338</v>
      </c>
      <c r="R90" s="71"/>
      <c r="S90" s="108" t="s">
        <v>72</v>
      </c>
      <c r="T90" s="102" t="s">
        <v>343</v>
      </c>
      <c r="U90" s="199">
        <f>'30年度合否判定資料(20180223)'!S55</f>
        <v>511</v>
      </c>
      <c r="V90" s="496">
        <f t="shared" si="36"/>
        <v>521</v>
      </c>
      <c r="W90" s="168">
        <v>0.71604938271604934</v>
      </c>
      <c r="X90" s="313">
        <f t="shared" si="37"/>
        <v>0.71599999999999997</v>
      </c>
      <c r="Y90" s="314">
        <f t="shared" si="38"/>
        <v>139.69999999999999</v>
      </c>
      <c r="Z90" s="103">
        <v>60</v>
      </c>
      <c r="AA90" s="443"/>
      <c r="AB90" s="168">
        <v>0.71604938271604934</v>
      </c>
      <c r="AC90" s="161">
        <v>5</v>
      </c>
      <c r="AD90" s="162">
        <v>1</v>
      </c>
      <c r="AE90" s="162">
        <v>0.99065420560747663</v>
      </c>
      <c r="AF90" s="162">
        <v>0.97499999999999998</v>
      </c>
      <c r="AG90" s="198">
        <v>58</v>
      </c>
      <c r="AH90" s="198">
        <v>81</v>
      </c>
    </row>
    <row r="91" spans="1:34" ht="20.100000000000001" customHeight="1">
      <c r="A91" s="499" t="s">
        <v>251</v>
      </c>
      <c r="B91" s="501">
        <v>258</v>
      </c>
      <c r="C91" s="522"/>
      <c r="D91" s="494"/>
      <c r="E91" s="494" t="s">
        <v>337</v>
      </c>
      <c r="F91" s="494"/>
      <c r="G91" s="494"/>
      <c r="H91" s="494"/>
      <c r="I91" s="496">
        <f t="shared" si="48"/>
        <v>0</v>
      </c>
      <c r="J91" s="496">
        <f t="shared" si="34"/>
        <v>0</v>
      </c>
      <c r="K91" s="496">
        <f t="shared" si="35"/>
        <v>258</v>
      </c>
      <c r="L91" s="108" t="s">
        <v>410</v>
      </c>
      <c r="M91" s="496">
        <f t="shared" si="45"/>
        <v>100</v>
      </c>
      <c r="N91" s="496">
        <f t="shared" si="46"/>
        <v>100</v>
      </c>
      <c r="O91" s="495" t="s">
        <v>338</v>
      </c>
      <c r="P91" s="41">
        <f t="shared" si="47"/>
        <v>61.7</v>
      </c>
      <c r="Q91" s="30" t="s">
        <v>338</v>
      </c>
      <c r="R91" s="71"/>
      <c r="S91" s="108" t="s">
        <v>496</v>
      </c>
      <c r="T91" s="102" t="s">
        <v>339</v>
      </c>
      <c r="U91" s="199">
        <f>'30年度合否判定資料(20180223)'!S56</f>
        <v>446</v>
      </c>
      <c r="V91" s="496">
        <f t="shared" si="36"/>
        <v>456</v>
      </c>
      <c r="W91" s="168">
        <v>1.22</v>
      </c>
      <c r="X91" s="313">
        <f t="shared" si="37"/>
        <v>1.157</v>
      </c>
      <c r="Y91" s="314">
        <f t="shared" si="38"/>
        <v>86.4</v>
      </c>
      <c r="Z91" s="103">
        <v>60</v>
      </c>
      <c r="AA91" s="443"/>
      <c r="AB91" s="168">
        <v>1.22</v>
      </c>
      <c r="AC91" s="161">
        <v>-12</v>
      </c>
      <c r="AD91" s="162">
        <v>0.98666666666666669</v>
      </c>
      <c r="AE91" s="162">
        <v>0.98412698412698407</v>
      </c>
      <c r="AF91" s="162">
        <v>0.95454545454545459</v>
      </c>
      <c r="AG91" s="198">
        <v>59</v>
      </c>
      <c r="AH91" s="198">
        <v>51</v>
      </c>
    </row>
    <row r="92" spans="1:34" ht="20.100000000000001" customHeight="1">
      <c r="A92" s="417" t="s">
        <v>204</v>
      </c>
      <c r="B92" s="422">
        <v>212</v>
      </c>
      <c r="C92" s="522"/>
      <c r="D92" s="494"/>
      <c r="E92" s="494" t="s">
        <v>337</v>
      </c>
      <c r="F92" s="494"/>
      <c r="G92" s="494"/>
      <c r="H92" s="494"/>
      <c r="I92" s="496">
        <f t="shared" si="48"/>
        <v>0</v>
      </c>
      <c r="J92" s="496">
        <f t="shared" si="34"/>
        <v>0</v>
      </c>
      <c r="K92" s="496">
        <f t="shared" si="35"/>
        <v>212</v>
      </c>
      <c r="L92" s="108" t="s">
        <v>410</v>
      </c>
      <c r="M92" s="496">
        <f>NORMSDIST((U$74-K92)/Z$74)*100</f>
        <v>100</v>
      </c>
      <c r="N92" s="496">
        <f>NORMSDIST((V$74-K92)/Z$74)*100</f>
        <v>100</v>
      </c>
      <c r="O92" s="495" t="s">
        <v>338</v>
      </c>
      <c r="P92" s="41">
        <f>Y$74</f>
        <v>61.7</v>
      </c>
      <c r="Q92" s="30" t="s">
        <v>338</v>
      </c>
      <c r="R92" s="71"/>
      <c r="S92" s="108" t="s">
        <v>496</v>
      </c>
      <c r="T92" s="102" t="s">
        <v>343</v>
      </c>
      <c r="U92" s="199">
        <f>'30年度合否判定資料(20180223)'!S57</f>
        <v>463</v>
      </c>
      <c r="V92" s="496">
        <f t="shared" si="36"/>
        <v>473</v>
      </c>
      <c r="W92" s="168">
        <v>1.1086956521739131</v>
      </c>
      <c r="X92" s="313">
        <f t="shared" si="37"/>
        <v>1.0649999999999999</v>
      </c>
      <c r="Y92" s="314">
        <f t="shared" si="38"/>
        <v>93.899999999999991</v>
      </c>
      <c r="Z92" s="103">
        <v>60</v>
      </c>
      <c r="AA92" s="443"/>
      <c r="AB92" s="168">
        <v>1.1086956521739131</v>
      </c>
      <c r="AC92" s="161">
        <v>4</v>
      </c>
      <c r="AD92" s="162">
        <v>0.97701149425287359</v>
      </c>
      <c r="AE92" s="162">
        <v>1</v>
      </c>
      <c r="AF92" s="162">
        <v>1</v>
      </c>
      <c r="AG92" s="198">
        <v>49</v>
      </c>
      <c r="AH92" s="198">
        <v>46</v>
      </c>
    </row>
    <row r="93" spans="1:34" ht="20.100000000000001" customHeight="1">
      <c r="A93" s="499" t="s">
        <v>252</v>
      </c>
      <c r="B93" s="501">
        <v>258</v>
      </c>
      <c r="C93" s="522"/>
      <c r="D93" s="494"/>
      <c r="E93" s="494" t="s">
        <v>337</v>
      </c>
      <c r="F93" s="494"/>
      <c r="G93" s="494"/>
      <c r="H93" s="494"/>
      <c r="I93" s="496">
        <f t="shared" si="48"/>
        <v>0</v>
      </c>
      <c r="J93" s="496">
        <f t="shared" si="34"/>
        <v>0</v>
      </c>
      <c r="K93" s="496">
        <f t="shared" si="35"/>
        <v>258</v>
      </c>
      <c r="L93" s="108" t="s">
        <v>410</v>
      </c>
      <c r="M93" s="496">
        <f>NORMSDIST((U$74-K93)/Z$74)*100</f>
        <v>100</v>
      </c>
      <c r="N93" s="496">
        <f>NORMSDIST((V$74-K93)/Z$74)*100</f>
        <v>100</v>
      </c>
      <c r="O93" s="495" t="s">
        <v>338</v>
      </c>
      <c r="P93" s="41">
        <f>Y$74</f>
        <v>61.7</v>
      </c>
      <c r="Q93" s="30" t="s">
        <v>338</v>
      </c>
      <c r="R93" s="71"/>
      <c r="S93" s="468" t="s">
        <v>414</v>
      </c>
      <c r="T93" s="102" t="s">
        <v>339</v>
      </c>
      <c r="U93" s="199">
        <f>'30年度合否判定資料(20180223)'!S58</f>
        <v>763</v>
      </c>
      <c r="V93" s="496">
        <f t="shared" si="36"/>
        <v>773</v>
      </c>
      <c r="W93" s="168">
        <v>1.7878787878787878</v>
      </c>
      <c r="X93" s="313">
        <f t="shared" si="37"/>
        <v>1.6739999999999999</v>
      </c>
      <c r="Y93" s="314">
        <f t="shared" si="38"/>
        <v>59.699999999999996</v>
      </c>
      <c r="Z93" s="494">
        <v>50</v>
      </c>
      <c r="AA93" s="443"/>
      <c r="AB93" s="168">
        <v>1.7878787878787878</v>
      </c>
      <c r="AC93" s="161">
        <v>-17</v>
      </c>
      <c r="AD93" s="162">
        <v>0.95930232558139539</v>
      </c>
      <c r="AE93" s="162">
        <v>0.96442687747035571</v>
      </c>
      <c r="AF93" s="162">
        <v>0.9241071428571429</v>
      </c>
      <c r="AG93" s="198">
        <v>226</v>
      </c>
      <c r="AH93" s="198">
        <v>135</v>
      </c>
    </row>
    <row r="94" spans="1:34" ht="20.100000000000001" customHeight="1">
      <c r="A94" s="79" t="s">
        <v>55</v>
      </c>
      <c r="B94" s="494">
        <v>189</v>
      </c>
      <c r="C94" s="497"/>
      <c r="D94" s="496"/>
      <c r="E94" s="494" t="s">
        <v>337</v>
      </c>
      <c r="F94" s="496"/>
      <c r="G94" s="496"/>
      <c r="H94" s="496"/>
      <c r="I94" s="496">
        <f t="shared" si="48"/>
        <v>0</v>
      </c>
      <c r="J94" s="496">
        <f t="shared" si="34"/>
        <v>0</v>
      </c>
      <c r="K94" s="496">
        <f t="shared" si="35"/>
        <v>189</v>
      </c>
      <c r="L94" s="89" t="s">
        <v>56</v>
      </c>
      <c r="M94" s="496">
        <f t="shared" ref="M94:M104" si="49">NORMSDIST((U$75-K94)/Z$75)*100</f>
        <v>99.999999999999986</v>
      </c>
      <c r="N94" s="496">
        <f t="shared" ref="N94:N104" si="50">NORMSDIST((V$75-K94)/Z$75)*100</f>
        <v>100</v>
      </c>
      <c r="O94" s="495" t="s">
        <v>338</v>
      </c>
      <c r="P94" s="41">
        <f t="shared" ref="P94:P104" si="51">Y$75</f>
        <v>69.8</v>
      </c>
      <c r="Q94" s="30" t="s">
        <v>338</v>
      </c>
      <c r="R94" s="23"/>
      <c r="S94" s="468" t="s">
        <v>414</v>
      </c>
      <c r="T94" s="102" t="s">
        <v>343</v>
      </c>
      <c r="U94" s="199">
        <f>'30年度合否判定資料(20180223)'!S59</f>
        <v>789</v>
      </c>
      <c r="V94" s="496">
        <f t="shared" si="36"/>
        <v>799</v>
      </c>
      <c r="W94" s="168">
        <v>1.7868852459016393</v>
      </c>
      <c r="X94" s="313">
        <f t="shared" si="37"/>
        <v>1.718</v>
      </c>
      <c r="Y94" s="314">
        <f t="shared" si="38"/>
        <v>58.199999999999996</v>
      </c>
      <c r="Z94" s="103">
        <v>50</v>
      </c>
      <c r="AA94" s="443"/>
      <c r="AB94" s="168">
        <v>1.7868852459016393</v>
      </c>
      <c r="AC94" s="161">
        <v>-12</v>
      </c>
      <c r="AD94" s="162">
        <v>0.97560975609756095</v>
      </c>
      <c r="AE94" s="162">
        <v>0.97446808510638294</v>
      </c>
      <c r="AF94" s="162">
        <v>0.98536585365853657</v>
      </c>
      <c r="AG94" s="198">
        <v>213</v>
      </c>
      <c r="AH94" s="198">
        <v>124</v>
      </c>
    </row>
    <row r="95" spans="1:34" ht="20.100000000000001" customHeight="1">
      <c r="A95" s="52" t="s">
        <v>58</v>
      </c>
      <c r="B95" s="494">
        <v>212</v>
      </c>
      <c r="C95" s="522"/>
      <c r="D95" s="494"/>
      <c r="E95" s="494" t="s">
        <v>337</v>
      </c>
      <c r="F95" s="494"/>
      <c r="G95" s="494"/>
      <c r="H95" s="494"/>
      <c r="I95" s="496">
        <f t="shared" si="48"/>
        <v>0</v>
      </c>
      <c r="J95" s="496">
        <f t="shared" si="34"/>
        <v>0</v>
      </c>
      <c r="K95" s="496">
        <f t="shared" si="35"/>
        <v>212</v>
      </c>
      <c r="L95" s="89" t="s">
        <v>56</v>
      </c>
      <c r="M95" s="496">
        <f t="shared" si="49"/>
        <v>99.999999999999787</v>
      </c>
      <c r="N95" s="496">
        <f t="shared" si="50"/>
        <v>99.999999999999943</v>
      </c>
      <c r="O95" s="495" t="s">
        <v>338</v>
      </c>
      <c r="P95" s="41">
        <f t="shared" si="51"/>
        <v>69.8</v>
      </c>
      <c r="Q95" s="30" t="s">
        <v>338</v>
      </c>
      <c r="R95" s="23"/>
      <c r="S95" s="468" t="s">
        <v>425</v>
      </c>
      <c r="T95" s="495" t="s">
        <v>339</v>
      </c>
      <c r="U95" s="199">
        <f>'30年度合否判定資料(20180223)'!S60</f>
        <v>728</v>
      </c>
      <c r="V95" s="496">
        <f t="shared" si="36"/>
        <v>738</v>
      </c>
      <c r="W95" s="168">
        <v>1.8189655172413792</v>
      </c>
      <c r="X95" s="313">
        <f t="shared" si="37"/>
        <v>1.712</v>
      </c>
      <c r="Y95" s="314">
        <f t="shared" si="38"/>
        <v>58.4</v>
      </c>
      <c r="Z95" s="494">
        <v>50</v>
      </c>
      <c r="AA95" s="443"/>
      <c r="AB95" s="168">
        <v>1.8189655172413792</v>
      </c>
      <c r="AC95" s="161">
        <v>-14</v>
      </c>
      <c r="AD95" s="162">
        <v>0.95714285714285718</v>
      </c>
      <c r="AE95" s="162">
        <v>0.96446700507614214</v>
      </c>
      <c r="AF95" s="162">
        <v>0.96195652173913049</v>
      </c>
      <c r="AG95" s="198">
        <v>202</v>
      </c>
      <c r="AH95" s="198">
        <v>118</v>
      </c>
    </row>
    <row r="96" spans="1:34" ht="20.100000000000001" customHeight="1">
      <c r="A96" s="245" t="s">
        <v>60</v>
      </c>
      <c r="B96" s="95">
        <v>180</v>
      </c>
      <c r="C96" s="327">
        <v>81</v>
      </c>
      <c r="D96" s="95">
        <v>73</v>
      </c>
      <c r="E96" s="95" t="s">
        <v>337</v>
      </c>
      <c r="F96" s="95">
        <v>73</v>
      </c>
      <c r="G96" s="95">
        <v>63</v>
      </c>
      <c r="H96" s="95">
        <v>57</v>
      </c>
      <c r="I96" s="15">
        <f t="shared" si="48"/>
        <v>227</v>
      </c>
      <c r="J96" s="15">
        <f t="shared" si="34"/>
        <v>347</v>
      </c>
      <c r="K96" s="15">
        <f t="shared" si="35"/>
        <v>666</v>
      </c>
      <c r="L96" s="89" t="s">
        <v>56</v>
      </c>
      <c r="M96" s="496">
        <f t="shared" si="49"/>
        <v>61.153933629473386</v>
      </c>
      <c r="N96" s="496">
        <f t="shared" si="50"/>
        <v>67.364477971208004</v>
      </c>
      <c r="O96" s="523" t="s">
        <v>345</v>
      </c>
      <c r="P96" s="41">
        <f t="shared" si="51"/>
        <v>69.8</v>
      </c>
      <c r="Q96" s="30" t="s">
        <v>345</v>
      </c>
      <c r="S96" s="468" t="s">
        <v>425</v>
      </c>
      <c r="T96" s="495" t="s">
        <v>343</v>
      </c>
      <c r="U96" s="199">
        <f>'30年度合否判定資料(20180223)'!S61</f>
        <v>738</v>
      </c>
      <c r="V96" s="496">
        <f t="shared" si="36"/>
        <v>748</v>
      </c>
      <c r="W96" s="168">
        <v>1.7735849056603774</v>
      </c>
      <c r="X96" s="313">
        <f t="shared" si="37"/>
        <v>1.704</v>
      </c>
      <c r="Y96" s="314">
        <f t="shared" si="38"/>
        <v>58.699999999999996</v>
      </c>
      <c r="Z96" s="494">
        <v>50</v>
      </c>
      <c r="AA96" s="443"/>
      <c r="AB96" s="168">
        <v>1.7735849056603774</v>
      </c>
      <c r="AC96" s="161">
        <v>-5</v>
      </c>
      <c r="AD96" s="162">
        <v>0.98351648351648346</v>
      </c>
      <c r="AE96" s="162">
        <v>0.97647058823529409</v>
      </c>
      <c r="AF96" s="162">
        <v>0.97714285714285709</v>
      </c>
      <c r="AG96" s="198">
        <v>184</v>
      </c>
      <c r="AH96" s="198">
        <v>108</v>
      </c>
    </row>
    <row r="97" spans="1:34" ht="20.100000000000001" customHeight="1">
      <c r="A97" s="184" t="s">
        <v>99</v>
      </c>
      <c r="B97" s="411">
        <v>198</v>
      </c>
      <c r="C97" s="522"/>
      <c r="D97" s="494"/>
      <c r="E97" s="494" t="s">
        <v>337</v>
      </c>
      <c r="F97" s="494"/>
      <c r="G97" s="494"/>
      <c r="H97" s="494"/>
      <c r="I97" s="496">
        <f t="shared" si="48"/>
        <v>0</v>
      </c>
      <c r="J97" s="496">
        <f t="shared" si="34"/>
        <v>0</v>
      </c>
      <c r="K97" s="496">
        <f t="shared" si="35"/>
        <v>198</v>
      </c>
      <c r="L97" s="89" t="s">
        <v>56</v>
      </c>
      <c r="M97" s="496">
        <f t="shared" si="49"/>
        <v>99.999999999999972</v>
      </c>
      <c r="N97" s="496">
        <f t="shared" si="50"/>
        <v>99.999999999999986</v>
      </c>
      <c r="O97" s="495" t="s">
        <v>338</v>
      </c>
      <c r="P97" s="41">
        <f t="shared" si="51"/>
        <v>69.8</v>
      </c>
      <c r="Q97" s="30" t="s">
        <v>338</v>
      </c>
      <c r="S97" s="468" t="s">
        <v>445</v>
      </c>
      <c r="T97" s="495" t="s">
        <v>339</v>
      </c>
      <c r="U97" s="199">
        <f>'30年度合否判定資料(20180223)'!S62</f>
        <v>644</v>
      </c>
      <c r="V97" s="496">
        <f t="shared" si="36"/>
        <v>654</v>
      </c>
      <c r="W97" s="168">
        <v>1.5086206896551724</v>
      </c>
      <c r="X97" s="313">
        <f t="shared" si="37"/>
        <v>1.462</v>
      </c>
      <c r="Y97" s="314">
        <f t="shared" si="38"/>
        <v>68.400000000000006</v>
      </c>
      <c r="Z97" s="103">
        <v>60</v>
      </c>
      <c r="AA97" s="443"/>
      <c r="AB97" s="168">
        <v>1.5086206896551724</v>
      </c>
      <c r="AC97" s="161">
        <v>-11</v>
      </c>
      <c r="AD97" s="162">
        <v>0.97222222222222221</v>
      </c>
      <c r="AE97" s="162">
        <v>0.9821428571428571</v>
      </c>
      <c r="AF97" s="162">
        <v>0.9623655913978495</v>
      </c>
      <c r="AG97" s="198">
        <v>171</v>
      </c>
      <c r="AH97" s="198">
        <v>117</v>
      </c>
    </row>
    <row r="98" spans="1:34" ht="20.100000000000001" customHeight="1">
      <c r="A98" s="184" t="s">
        <v>100</v>
      </c>
      <c r="B98" s="411">
        <v>207</v>
      </c>
      <c r="C98" s="497"/>
      <c r="D98" s="496"/>
      <c r="E98" s="494" t="s">
        <v>337</v>
      </c>
      <c r="F98" s="496"/>
      <c r="G98" s="496"/>
      <c r="H98" s="496"/>
      <c r="I98" s="496">
        <f>SUM(C98,D98,F98)</f>
        <v>0</v>
      </c>
      <c r="J98" s="496">
        <f t="shared" si="34"/>
        <v>0</v>
      </c>
      <c r="K98" s="496">
        <f t="shared" si="35"/>
        <v>207</v>
      </c>
      <c r="L98" s="108" t="s">
        <v>56</v>
      </c>
      <c r="M98" s="496">
        <f t="shared" si="49"/>
        <v>99.999999999999886</v>
      </c>
      <c r="N98" s="496">
        <f t="shared" si="50"/>
        <v>99.999999999999972</v>
      </c>
      <c r="O98" s="495" t="s">
        <v>338</v>
      </c>
      <c r="P98" s="41">
        <f t="shared" si="51"/>
        <v>69.8</v>
      </c>
      <c r="Q98" s="30" t="s">
        <v>338</v>
      </c>
      <c r="R98" s="71"/>
      <c r="S98" s="468" t="s">
        <v>445</v>
      </c>
      <c r="T98" s="102" t="s">
        <v>343</v>
      </c>
      <c r="U98" s="199">
        <f>'30年度合否判定資料(20180223)'!S63</f>
        <v>656</v>
      </c>
      <c r="V98" s="496">
        <f t="shared" si="36"/>
        <v>666</v>
      </c>
      <c r="W98" s="168">
        <v>1.5514018691588785</v>
      </c>
      <c r="X98" s="313">
        <f t="shared" si="37"/>
        <v>1.5</v>
      </c>
      <c r="Y98" s="314">
        <f t="shared" si="38"/>
        <v>66.7</v>
      </c>
      <c r="Z98" s="103">
        <v>60</v>
      </c>
      <c r="AA98" s="443"/>
      <c r="AB98" s="168">
        <v>1.5514018691588785</v>
      </c>
      <c r="AC98" s="161">
        <v>-3</v>
      </c>
      <c r="AD98" s="162">
        <v>0.98620689655172411</v>
      </c>
      <c r="AE98" s="162">
        <v>0.97945205479452058</v>
      </c>
      <c r="AF98" s="162">
        <v>0.98639455782312924</v>
      </c>
      <c r="AG98" s="198">
        <v>162</v>
      </c>
      <c r="AH98" s="198">
        <v>108</v>
      </c>
    </row>
    <row r="99" spans="1:34" ht="20.100000000000001" customHeight="1">
      <c r="A99" s="184" t="s">
        <v>101</v>
      </c>
      <c r="B99" s="411">
        <v>198</v>
      </c>
      <c r="C99" s="497"/>
      <c r="D99" s="496"/>
      <c r="E99" s="494" t="s">
        <v>337</v>
      </c>
      <c r="F99" s="496"/>
      <c r="G99" s="496"/>
      <c r="H99" s="496"/>
      <c r="I99" s="496">
        <f>SUM(C99,D99,F99)</f>
        <v>0</v>
      </c>
      <c r="J99" s="496">
        <f t="shared" si="34"/>
        <v>0</v>
      </c>
      <c r="K99" s="496">
        <f t="shared" si="35"/>
        <v>198</v>
      </c>
      <c r="L99" s="108" t="s">
        <v>56</v>
      </c>
      <c r="M99" s="496">
        <f t="shared" si="49"/>
        <v>99.999999999999972</v>
      </c>
      <c r="N99" s="496">
        <f t="shared" si="50"/>
        <v>99.999999999999986</v>
      </c>
      <c r="O99" s="523" t="s">
        <v>345</v>
      </c>
      <c r="P99" s="41">
        <f t="shared" si="51"/>
        <v>69.8</v>
      </c>
      <c r="Q99" s="30" t="s">
        <v>345</v>
      </c>
      <c r="R99" s="71"/>
      <c r="S99" s="468" t="s">
        <v>461</v>
      </c>
      <c r="T99" s="495" t="s">
        <v>339</v>
      </c>
      <c r="U99" s="199">
        <f>'30年度合否判定資料(20180223)'!S64</f>
        <v>575</v>
      </c>
      <c r="V99" s="496">
        <f t="shared" si="36"/>
        <v>585</v>
      </c>
      <c r="W99" s="168">
        <v>1.2672413793103448</v>
      </c>
      <c r="X99" s="313">
        <f t="shared" si="37"/>
        <v>1.2310000000000001</v>
      </c>
      <c r="Y99" s="314">
        <f t="shared" si="38"/>
        <v>81.2</v>
      </c>
      <c r="Z99" s="103">
        <v>60</v>
      </c>
      <c r="AA99" s="443"/>
      <c r="AB99" s="168">
        <v>1.2672413793103448</v>
      </c>
      <c r="AC99" s="161">
        <v>-1</v>
      </c>
      <c r="AD99" s="162">
        <v>0.98224852071005919</v>
      </c>
      <c r="AE99" s="162">
        <v>0.98013245033112584</v>
      </c>
      <c r="AF99" s="162">
        <v>0.97727272727272729</v>
      </c>
      <c r="AG99" s="198">
        <v>144</v>
      </c>
      <c r="AH99" s="198">
        <v>117</v>
      </c>
    </row>
    <row r="100" spans="1:34" ht="20.100000000000001" customHeight="1">
      <c r="A100" s="184" t="s">
        <v>102</v>
      </c>
      <c r="B100" s="411">
        <v>180</v>
      </c>
      <c r="C100" s="497"/>
      <c r="D100" s="496"/>
      <c r="E100" s="494" t="s">
        <v>337</v>
      </c>
      <c r="F100" s="496"/>
      <c r="G100" s="496"/>
      <c r="H100" s="496"/>
      <c r="I100" s="496">
        <f>SUM(C100,D100,F100)</f>
        <v>0</v>
      </c>
      <c r="J100" s="496">
        <f t="shared" si="34"/>
        <v>0</v>
      </c>
      <c r="K100" s="496">
        <f t="shared" si="35"/>
        <v>180</v>
      </c>
      <c r="L100" s="108" t="s">
        <v>56</v>
      </c>
      <c r="M100" s="496">
        <f t="shared" si="49"/>
        <v>100</v>
      </c>
      <c r="N100" s="496">
        <f t="shared" si="50"/>
        <v>100</v>
      </c>
      <c r="O100" s="523" t="s">
        <v>345</v>
      </c>
      <c r="P100" s="41">
        <f t="shared" si="51"/>
        <v>69.8</v>
      </c>
      <c r="Q100" s="30" t="s">
        <v>345</v>
      </c>
      <c r="R100" s="71"/>
      <c r="S100" s="468" t="s">
        <v>461</v>
      </c>
      <c r="T100" s="495" t="s">
        <v>343</v>
      </c>
      <c r="U100" s="199">
        <f>'30年度合否判定資料(20180223)'!S65</f>
        <v>583</v>
      </c>
      <c r="V100" s="496">
        <f t="shared" si="36"/>
        <v>593</v>
      </c>
      <c r="W100" s="168">
        <v>1.3364485981308412</v>
      </c>
      <c r="X100" s="313">
        <f t="shared" si="37"/>
        <v>1.306</v>
      </c>
      <c r="Y100" s="314">
        <f t="shared" si="38"/>
        <v>76.599999999999994</v>
      </c>
      <c r="Z100" s="103">
        <v>60</v>
      </c>
      <c r="AA100" s="443"/>
      <c r="AB100" s="168">
        <v>1.3364485981308412</v>
      </c>
      <c r="AC100" s="161">
        <v>1</v>
      </c>
      <c r="AD100" s="162">
        <v>0.98726114649681529</v>
      </c>
      <c r="AE100" s="162">
        <v>1</v>
      </c>
      <c r="AF100" s="162">
        <v>0.9925373134328358</v>
      </c>
      <c r="AG100" s="198">
        <v>141</v>
      </c>
      <c r="AH100" s="198">
        <v>108</v>
      </c>
    </row>
    <row r="101" spans="1:34" ht="20.100000000000001" customHeight="1">
      <c r="A101" s="167" t="s">
        <v>122</v>
      </c>
      <c r="B101" s="177">
        <v>189</v>
      </c>
      <c r="C101" s="497"/>
      <c r="D101" s="496"/>
      <c r="E101" s="494" t="s">
        <v>337</v>
      </c>
      <c r="F101" s="496"/>
      <c r="G101" s="496"/>
      <c r="H101" s="496"/>
      <c r="I101" s="496">
        <f t="shared" ref="I101" si="52">SUM(C101,D101,F101)</f>
        <v>0</v>
      </c>
      <c r="J101" s="496">
        <f t="shared" si="34"/>
        <v>0</v>
      </c>
      <c r="K101" s="496">
        <f t="shared" si="35"/>
        <v>189</v>
      </c>
      <c r="L101" s="108" t="s">
        <v>56</v>
      </c>
      <c r="M101" s="496">
        <f t="shared" si="49"/>
        <v>99.999999999999986</v>
      </c>
      <c r="N101" s="496">
        <f t="shared" si="50"/>
        <v>100</v>
      </c>
      <c r="O101" s="495" t="s">
        <v>338</v>
      </c>
      <c r="P101" s="41">
        <f t="shared" si="51"/>
        <v>69.8</v>
      </c>
      <c r="Q101" s="30" t="s">
        <v>338</v>
      </c>
      <c r="R101" s="43"/>
      <c r="S101" s="469" t="s">
        <v>482</v>
      </c>
      <c r="T101" s="495" t="s">
        <v>339</v>
      </c>
      <c r="U101" s="199">
        <f>'30年度合否判定資料(20180223)'!S66</f>
        <v>530</v>
      </c>
      <c r="V101" s="496">
        <f t="shared" si="36"/>
        <v>540</v>
      </c>
      <c r="W101" s="168">
        <v>1.3275862068965518</v>
      </c>
      <c r="X101" s="313">
        <f t="shared" si="37"/>
        <v>1.357</v>
      </c>
      <c r="Y101" s="314">
        <f t="shared" si="38"/>
        <v>73.7</v>
      </c>
      <c r="Z101" s="103">
        <v>60</v>
      </c>
      <c r="AA101" s="443"/>
      <c r="AB101" s="168">
        <v>1.3275862068965518</v>
      </c>
      <c r="AC101" s="161">
        <v>4</v>
      </c>
      <c r="AD101" s="162">
        <v>1</v>
      </c>
      <c r="AE101" s="162">
        <v>0.9859154929577465</v>
      </c>
      <c r="AF101" s="162">
        <v>0.99264705882352944</v>
      </c>
      <c r="AG101" s="198">
        <v>152</v>
      </c>
      <c r="AH101" s="198">
        <v>112</v>
      </c>
    </row>
    <row r="102" spans="1:34" ht="20.100000000000001" customHeight="1">
      <c r="A102" s="167" t="s">
        <v>126</v>
      </c>
      <c r="B102" s="177">
        <v>193</v>
      </c>
      <c r="C102" s="522"/>
      <c r="D102" s="494"/>
      <c r="E102" s="494" t="s">
        <v>337</v>
      </c>
      <c r="F102" s="494"/>
      <c r="G102" s="494"/>
      <c r="H102" s="494"/>
      <c r="I102" s="496">
        <f>SUM(C102,D102,F102)</f>
        <v>0</v>
      </c>
      <c r="J102" s="496">
        <f t="shared" si="34"/>
        <v>0</v>
      </c>
      <c r="K102" s="496">
        <f t="shared" si="35"/>
        <v>193</v>
      </c>
      <c r="L102" s="89" t="s">
        <v>56</v>
      </c>
      <c r="M102" s="496">
        <f t="shared" si="49"/>
        <v>99.999999999999986</v>
      </c>
      <c r="N102" s="496">
        <f t="shared" si="50"/>
        <v>100</v>
      </c>
      <c r="O102" s="495" t="s">
        <v>338</v>
      </c>
      <c r="P102" s="41">
        <f t="shared" si="51"/>
        <v>69.8</v>
      </c>
      <c r="Q102" s="30" t="s">
        <v>338</v>
      </c>
      <c r="R102" s="71"/>
      <c r="S102" s="469" t="s">
        <v>482</v>
      </c>
      <c r="T102" s="495" t="s">
        <v>343</v>
      </c>
      <c r="U102" s="199">
        <f>'30年度合否判定資料(20180223)'!S67</f>
        <v>532</v>
      </c>
      <c r="V102" s="496">
        <f t="shared" si="36"/>
        <v>542</v>
      </c>
      <c r="W102" s="168">
        <v>1.3364485981308412</v>
      </c>
      <c r="X102" s="313">
        <f t="shared" si="37"/>
        <v>1.248</v>
      </c>
      <c r="Y102" s="314">
        <f t="shared" si="38"/>
        <v>80.100000000000009</v>
      </c>
      <c r="Z102" s="103">
        <v>60</v>
      </c>
      <c r="AA102" s="443"/>
      <c r="AB102" s="168">
        <v>1.3364485981308412</v>
      </c>
      <c r="AC102" s="161">
        <v>6</v>
      </c>
      <c r="AD102" s="162">
        <v>0.97637795275590555</v>
      </c>
      <c r="AE102" s="162">
        <v>1</v>
      </c>
      <c r="AF102" s="162">
        <v>1</v>
      </c>
      <c r="AG102" s="198">
        <v>141</v>
      </c>
      <c r="AH102" s="198">
        <v>113</v>
      </c>
    </row>
    <row r="103" spans="1:34" ht="20.100000000000001" customHeight="1">
      <c r="A103" s="345" t="s">
        <v>214</v>
      </c>
      <c r="B103" s="352">
        <v>207</v>
      </c>
      <c r="C103" s="533">
        <v>80</v>
      </c>
      <c r="D103" s="534">
        <v>90</v>
      </c>
      <c r="E103" s="534" t="s">
        <v>818</v>
      </c>
      <c r="F103" s="534">
        <v>78</v>
      </c>
      <c r="G103" s="534">
        <v>56</v>
      </c>
      <c r="H103" s="534">
        <v>76</v>
      </c>
      <c r="I103" s="15">
        <f t="shared" ref="I103:I117" si="53">SUM(C103,D103,F103)</f>
        <v>248</v>
      </c>
      <c r="J103" s="15">
        <f t="shared" si="34"/>
        <v>380</v>
      </c>
      <c r="K103" s="15">
        <f t="shared" si="35"/>
        <v>739</v>
      </c>
      <c r="L103" s="89" t="s">
        <v>56</v>
      </c>
      <c r="M103" s="496">
        <f t="shared" si="49"/>
        <v>17.532394485222941</v>
      </c>
      <c r="N103" s="496">
        <f t="shared" si="50"/>
        <v>22.163986354425454</v>
      </c>
      <c r="O103" s="495" t="s">
        <v>338</v>
      </c>
      <c r="P103" s="41">
        <f t="shared" si="51"/>
        <v>69.8</v>
      </c>
      <c r="Q103" s="30" t="s">
        <v>338</v>
      </c>
      <c r="R103" s="71"/>
      <c r="S103" s="469" t="s">
        <v>604</v>
      </c>
      <c r="T103" s="102" t="s">
        <v>343</v>
      </c>
      <c r="U103" s="199">
        <f>'30年度合否判定資料(20180223)'!S68</f>
        <v>467</v>
      </c>
      <c r="V103" s="496">
        <f t="shared" si="36"/>
        <v>477</v>
      </c>
      <c r="W103" s="168">
        <v>1.0921052631578947</v>
      </c>
      <c r="X103" s="313">
        <f t="shared" si="37"/>
        <v>1.012</v>
      </c>
      <c r="Y103" s="314">
        <f t="shared" si="38"/>
        <v>98.8</v>
      </c>
      <c r="Z103" s="103">
        <v>60</v>
      </c>
      <c r="AA103" s="443"/>
      <c r="AB103" s="168">
        <v>1.0921052631578947</v>
      </c>
      <c r="AC103" s="161">
        <v>-1</v>
      </c>
      <c r="AD103" s="162">
        <v>0.98373983739837401</v>
      </c>
      <c r="AE103" s="162">
        <v>0.98275862068965514</v>
      </c>
      <c r="AF103" s="162">
        <v>0.99047619047619051</v>
      </c>
      <c r="AG103" s="198">
        <v>82</v>
      </c>
      <c r="AH103" s="198">
        <v>81</v>
      </c>
    </row>
    <row r="104" spans="1:34" ht="20.100000000000001" customHeight="1">
      <c r="A104" s="425" t="s">
        <v>292</v>
      </c>
      <c r="B104" s="426">
        <v>221</v>
      </c>
      <c r="C104" s="241"/>
      <c r="D104" s="241"/>
      <c r="E104" s="494" t="s">
        <v>337</v>
      </c>
      <c r="F104" s="241"/>
      <c r="G104" s="241"/>
      <c r="H104" s="241"/>
      <c r="I104" s="496">
        <f t="shared" si="53"/>
        <v>0</v>
      </c>
      <c r="J104" s="496">
        <f t="shared" si="34"/>
        <v>0</v>
      </c>
      <c r="K104" s="496">
        <f t="shared" si="35"/>
        <v>221</v>
      </c>
      <c r="L104" s="89" t="s">
        <v>56</v>
      </c>
      <c r="M104" s="496">
        <f t="shared" si="49"/>
        <v>99.999999999999318</v>
      </c>
      <c r="N104" s="496">
        <f t="shared" si="50"/>
        <v>99.999999999999829</v>
      </c>
      <c r="O104" s="495" t="s">
        <v>338</v>
      </c>
      <c r="P104" s="41">
        <f t="shared" si="51"/>
        <v>69.8</v>
      </c>
      <c r="Q104" s="30" t="s">
        <v>338</v>
      </c>
      <c r="R104" s="71"/>
      <c r="S104" s="470" t="s">
        <v>392</v>
      </c>
      <c r="T104" s="495" t="s">
        <v>339</v>
      </c>
      <c r="U104" s="199">
        <f>'30年度合否判定資料(20180223)'!S69</f>
        <v>793</v>
      </c>
      <c r="V104" s="496">
        <f t="shared" si="36"/>
        <v>803</v>
      </c>
      <c r="W104" s="168">
        <v>1.9191919191919191</v>
      </c>
      <c r="X104" s="313">
        <f t="shared" si="37"/>
        <v>1.71</v>
      </c>
      <c r="Y104" s="314">
        <f t="shared" si="38"/>
        <v>58.5</v>
      </c>
      <c r="Z104" s="494">
        <v>50</v>
      </c>
      <c r="AA104" s="443"/>
      <c r="AB104" s="168">
        <v>1.9191919191919191</v>
      </c>
      <c r="AC104" s="161">
        <v>-29</v>
      </c>
      <c r="AD104" s="162">
        <v>0.87647058823529411</v>
      </c>
      <c r="AE104" s="162">
        <v>0.87301587301587302</v>
      </c>
      <c r="AF104" s="162">
        <v>0.94011976047904189</v>
      </c>
      <c r="AG104" s="198">
        <v>171</v>
      </c>
      <c r="AH104" s="198">
        <v>100</v>
      </c>
    </row>
    <row r="105" spans="1:34" ht="20.100000000000001" customHeight="1">
      <c r="A105" s="52" t="s">
        <v>50</v>
      </c>
      <c r="B105" s="494">
        <v>216</v>
      </c>
      <c r="C105" s="497"/>
      <c r="D105" s="496"/>
      <c r="E105" s="494" t="s">
        <v>337</v>
      </c>
      <c r="F105" s="496"/>
      <c r="G105" s="496"/>
      <c r="H105" s="496"/>
      <c r="I105" s="496">
        <f t="shared" si="53"/>
        <v>0</v>
      </c>
      <c r="J105" s="496">
        <f t="shared" si="34"/>
        <v>0</v>
      </c>
      <c r="K105" s="496">
        <f t="shared" si="35"/>
        <v>216</v>
      </c>
      <c r="L105" s="108" t="s">
        <v>56</v>
      </c>
      <c r="M105" s="496">
        <f>NORMSDIST((U$76-K105)/Z$76)*100</f>
        <v>99.999999999999986</v>
      </c>
      <c r="N105" s="496">
        <f>NORMSDIST((V$76-K105)/Z$76)*100</f>
        <v>100</v>
      </c>
      <c r="O105" s="523" t="s">
        <v>345</v>
      </c>
      <c r="P105" s="41">
        <f>Y$76</f>
        <v>71.5</v>
      </c>
      <c r="Q105" s="30" t="s">
        <v>345</v>
      </c>
      <c r="S105" s="470" t="s">
        <v>392</v>
      </c>
      <c r="T105" s="495" t="s">
        <v>343</v>
      </c>
      <c r="U105" s="199">
        <f>'30年度合否判定資料(20180223)'!S70</f>
        <v>820</v>
      </c>
      <c r="V105" s="496">
        <f t="shared" si="36"/>
        <v>830</v>
      </c>
      <c r="W105" s="168">
        <v>1.8152173913043479</v>
      </c>
      <c r="X105" s="313">
        <f t="shared" si="37"/>
        <v>1.72</v>
      </c>
      <c r="Y105" s="314">
        <f t="shared" si="38"/>
        <v>58.099999999999994</v>
      </c>
      <c r="Z105" s="494">
        <v>50</v>
      </c>
      <c r="AA105" s="443"/>
      <c r="AB105" s="168">
        <v>1.8152173913043479</v>
      </c>
      <c r="AC105" s="161">
        <v>-5</v>
      </c>
      <c r="AD105" s="162">
        <v>0.95808383233532934</v>
      </c>
      <c r="AE105" s="162">
        <v>0.953125</v>
      </c>
      <c r="AF105" s="162">
        <v>0.95035460992907805</v>
      </c>
      <c r="AG105" s="198">
        <v>160</v>
      </c>
      <c r="AH105" s="198">
        <v>93</v>
      </c>
    </row>
    <row r="106" spans="1:34" ht="20.100000000000001" customHeight="1">
      <c r="A106" s="52" t="s">
        <v>61</v>
      </c>
      <c r="B106" s="494">
        <v>221</v>
      </c>
      <c r="C106" s="497"/>
      <c r="D106" s="496"/>
      <c r="E106" s="494" t="s">
        <v>337</v>
      </c>
      <c r="F106" s="496"/>
      <c r="G106" s="496"/>
      <c r="H106" s="496"/>
      <c r="I106" s="496">
        <f t="shared" si="53"/>
        <v>0</v>
      </c>
      <c r="J106" s="496">
        <f t="shared" si="34"/>
        <v>0</v>
      </c>
      <c r="K106" s="496">
        <f t="shared" si="35"/>
        <v>221</v>
      </c>
      <c r="L106" s="108" t="s">
        <v>56</v>
      </c>
      <c r="M106" s="496">
        <f t="shared" ref="M106:M113" si="54">NORMSDIST((U$76-K106)/Z$76)*100</f>
        <v>99.999999999999972</v>
      </c>
      <c r="N106" s="496">
        <f t="shared" ref="N106:N113" si="55">NORMSDIST((V$76-K106)/Z$76)*100</f>
        <v>100</v>
      </c>
      <c r="O106" s="495" t="s">
        <v>338</v>
      </c>
      <c r="P106" s="41">
        <f t="shared" ref="P106:P113" si="56">Y$76</f>
        <v>71.5</v>
      </c>
      <c r="Q106" s="44" t="s">
        <v>345</v>
      </c>
      <c r="R106" s="527"/>
      <c r="S106" s="470" t="s">
        <v>418</v>
      </c>
      <c r="T106" s="102" t="s">
        <v>343</v>
      </c>
      <c r="U106" s="199">
        <f>'30年度合否判定資料(20180223)'!S71</f>
        <v>744</v>
      </c>
      <c r="V106" s="496">
        <f t="shared" si="36"/>
        <v>754</v>
      </c>
      <c r="W106" s="168">
        <v>1.2452830188679245</v>
      </c>
      <c r="X106" s="313">
        <f t="shared" si="37"/>
        <v>1.1779999999999999</v>
      </c>
      <c r="Y106" s="314">
        <f t="shared" si="38"/>
        <v>84.899999999999991</v>
      </c>
      <c r="Z106" s="103">
        <v>50</v>
      </c>
      <c r="AA106" s="443"/>
      <c r="AB106" s="168">
        <v>1.2452830188679245</v>
      </c>
      <c r="AC106" s="161">
        <v>1</v>
      </c>
      <c r="AD106" s="162">
        <v>0.96052631578947367</v>
      </c>
      <c r="AE106" s="162">
        <v>0.95348837209302328</v>
      </c>
      <c r="AF106" s="162">
        <v>0.97761194029850751</v>
      </c>
      <c r="AG106" s="198">
        <v>126</v>
      </c>
      <c r="AH106" s="198">
        <v>107</v>
      </c>
    </row>
    <row r="107" spans="1:34" ht="20.100000000000001" customHeight="1">
      <c r="A107" s="52" t="s">
        <v>52</v>
      </c>
      <c r="B107" s="494">
        <v>230</v>
      </c>
      <c r="C107" s="497"/>
      <c r="D107" s="496"/>
      <c r="E107" s="494" t="s">
        <v>337</v>
      </c>
      <c r="F107" s="496"/>
      <c r="G107" s="496"/>
      <c r="H107" s="496"/>
      <c r="I107" s="496">
        <f t="shared" si="53"/>
        <v>0</v>
      </c>
      <c r="J107" s="496">
        <f t="shared" si="34"/>
        <v>0</v>
      </c>
      <c r="K107" s="496">
        <f t="shared" si="35"/>
        <v>230</v>
      </c>
      <c r="L107" s="108" t="s">
        <v>56</v>
      </c>
      <c r="M107" s="496">
        <f t="shared" si="54"/>
        <v>99.999999999999929</v>
      </c>
      <c r="N107" s="496">
        <f t="shared" si="55"/>
        <v>99.999999999999986</v>
      </c>
      <c r="O107" s="495" t="s">
        <v>338</v>
      </c>
      <c r="P107" s="41">
        <f t="shared" si="56"/>
        <v>71.5</v>
      </c>
      <c r="Q107" s="30" t="s">
        <v>338</v>
      </c>
      <c r="R107" s="527"/>
      <c r="S107" s="470" t="s">
        <v>431</v>
      </c>
      <c r="T107" s="102" t="s">
        <v>339</v>
      </c>
      <c r="U107" s="199">
        <f>'30年度合否判定資料(20180223)'!S72</f>
        <v>719</v>
      </c>
      <c r="V107" s="496">
        <f t="shared" si="36"/>
        <v>729</v>
      </c>
      <c r="W107" s="168">
        <v>1.5542168674698795</v>
      </c>
      <c r="X107" s="313">
        <f t="shared" si="37"/>
        <v>1.573</v>
      </c>
      <c r="Y107" s="314">
        <f t="shared" si="38"/>
        <v>63.6</v>
      </c>
      <c r="Z107" s="103">
        <v>50</v>
      </c>
      <c r="AA107" s="443"/>
      <c r="AB107" s="168">
        <v>1.5542168674698795</v>
      </c>
      <c r="AC107" s="161">
        <v>2</v>
      </c>
      <c r="AD107" s="162">
        <v>0.91851851851851851</v>
      </c>
      <c r="AE107" s="162">
        <v>0.92546583850931674</v>
      </c>
      <c r="AF107" s="162">
        <v>0.91304347826086951</v>
      </c>
      <c r="AG107" s="198">
        <v>118</v>
      </c>
      <c r="AH107" s="198">
        <v>75</v>
      </c>
    </row>
    <row r="108" spans="1:34" ht="20.100000000000001" customHeight="1">
      <c r="A108" s="94" t="s">
        <v>103</v>
      </c>
      <c r="B108" s="46">
        <v>240</v>
      </c>
      <c r="C108" s="46">
        <v>73</v>
      </c>
      <c r="D108" s="15">
        <v>78</v>
      </c>
      <c r="E108" s="95" t="s">
        <v>337</v>
      </c>
      <c r="F108" s="15">
        <v>96</v>
      </c>
      <c r="G108" s="15">
        <v>70</v>
      </c>
      <c r="H108" s="15">
        <v>72</v>
      </c>
      <c r="I108" s="15">
        <f t="shared" si="53"/>
        <v>247</v>
      </c>
      <c r="J108" s="15">
        <f t="shared" si="34"/>
        <v>389</v>
      </c>
      <c r="K108" s="15">
        <f t="shared" si="35"/>
        <v>785</v>
      </c>
      <c r="L108" s="108" t="s">
        <v>56</v>
      </c>
      <c r="M108" s="496">
        <f t="shared" si="54"/>
        <v>10.564977366685525</v>
      </c>
      <c r="N108" s="496">
        <f t="shared" si="55"/>
        <v>13.933024744962202</v>
      </c>
      <c r="O108" s="495" t="s">
        <v>338</v>
      </c>
      <c r="P108" s="41">
        <f t="shared" si="56"/>
        <v>71.5</v>
      </c>
      <c r="Q108" s="30" t="s">
        <v>338</v>
      </c>
      <c r="R108" s="527"/>
      <c r="S108" s="470" t="s">
        <v>431</v>
      </c>
      <c r="T108" s="102" t="s">
        <v>343</v>
      </c>
      <c r="U108" s="199">
        <f>'30年度合否判定資料(20180223)'!S73</f>
        <v>742</v>
      </c>
      <c r="V108" s="496">
        <f t="shared" si="36"/>
        <v>752</v>
      </c>
      <c r="W108" s="168">
        <v>1.881578947368421</v>
      </c>
      <c r="X108" s="313">
        <f t="shared" si="37"/>
        <v>1.5760000000000001</v>
      </c>
      <c r="Y108" s="314">
        <f t="shared" si="38"/>
        <v>63.5</v>
      </c>
      <c r="Z108" s="103">
        <v>50</v>
      </c>
      <c r="AA108" s="443"/>
      <c r="AB108" s="168">
        <v>1.881578947368421</v>
      </c>
      <c r="AC108" s="161">
        <v>-7</v>
      </c>
      <c r="AD108" s="162">
        <v>0.93959731543624159</v>
      </c>
      <c r="AE108" s="162">
        <v>0.94252873563218387</v>
      </c>
      <c r="AF108" s="162">
        <v>0.96273291925465843</v>
      </c>
      <c r="AG108" s="198">
        <v>134</v>
      </c>
      <c r="AH108" s="198">
        <v>85</v>
      </c>
    </row>
    <row r="109" spans="1:34" ht="20.100000000000001" customHeight="1">
      <c r="A109" s="184" t="s">
        <v>104</v>
      </c>
      <c r="B109" s="411">
        <v>235</v>
      </c>
      <c r="C109" s="497"/>
      <c r="D109" s="496"/>
      <c r="E109" s="494" t="s">
        <v>337</v>
      </c>
      <c r="F109" s="496"/>
      <c r="G109" s="496"/>
      <c r="H109" s="496"/>
      <c r="I109" s="496">
        <f t="shared" si="53"/>
        <v>0</v>
      </c>
      <c r="J109" s="496">
        <f t="shared" si="34"/>
        <v>0</v>
      </c>
      <c r="K109" s="496">
        <f t="shared" si="35"/>
        <v>235</v>
      </c>
      <c r="L109" s="108" t="s">
        <v>56</v>
      </c>
      <c r="M109" s="496">
        <f t="shared" si="54"/>
        <v>99.999999999999872</v>
      </c>
      <c r="N109" s="496">
        <f t="shared" si="55"/>
        <v>99.999999999999972</v>
      </c>
      <c r="O109" s="495" t="s">
        <v>338</v>
      </c>
      <c r="P109" s="41">
        <f t="shared" si="56"/>
        <v>71.5</v>
      </c>
      <c r="Q109" s="30" t="s">
        <v>338</v>
      </c>
      <c r="R109" s="527"/>
      <c r="S109" s="470" t="s">
        <v>434</v>
      </c>
      <c r="T109" s="495" t="s">
        <v>339</v>
      </c>
      <c r="U109" s="199">
        <f>'30年度合否判定資料(20180223)'!S74</f>
        <v>687</v>
      </c>
      <c r="V109" s="496">
        <f t="shared" si="36"/>
        <v>697</v>
      </c>
      <c r="W109" s="168">
        <v>1.7241379310344827</v>
      </c>
      <c r="X109" s="313">
        <f t="shared" si="37"/>
        <v>1.573</v>
      </c>
      <c r="Y109" s="314">
        <f t="shared" si="38"/>
        <v>63.6</v>
      </c>
      <c r="Z109" s="494">
        <v>50</v>
      </c>
      <c r="AA109" s="443"/>
      <c r="AB109" s="168">
        <v>1.7241379310344827</v>
      </c>
      <c r="AC109" s="161">
        <v>-13</v>
      </c>
      <c r="AD109" s="162">
        <v>0.91428571428571426</v>
      </c>
      <c r="AE109" s="162">
        <v>0.94270833333333337</v>
      </c>
      <c r="AF109" s="162">
        <v>0.90909090909090906</v>
      </c>
      <c r="AG109" s="198">
        <v>184</v>
      </c>
      <c r="AH109" s="198">
        <v>117</v>
      </c>
    </row>
    <row r="110" spans="1:34" ht="20.100000000000001" customHeight="1">
      <c r="A110" s="167" t="s">
        <v>127</v>
      </c>
      <c r="B110" s="177">
        <v>207</v>
      </c>
      <c r="C110" s="522"/>
      <c r="D110" s="494"/>
      <c r="E110" s="494" t="s">
        <v>337</v>
      </c>
      <c r="F110" s="494"/>
      <c r="G110" s="494"/>
      <c r="H110" s="494"/>
      <c r="I110" s="496">
        <f t="shared" si="53"/>
        <v>0</v>
      </c>
      <c r="J110" s="496">
        <f t="shared" si="34"/>
        <v>0</v>
      </c>
      <c r="K110" s="496">
        <f t="shared" si="35"/>
        <v>207</v>
      </c>
      <c r="L110" s="108" t="s">
        <v>56</v>
      </c>
      <c r="M110" s="496">
        <f t="shared" si="54"/>
        <v>100</v>
      </c>
      <c r="N110" s="496">
        <f t="shared" si="55"/>
        <v>100</v>
      </c>
      <c r="O110" s="495" t="s">
        <v>338</v>
      </c>
      <c r="P110" s="41">
        <f t="shared" si="56"/>
        <v>71.5</v>
      </c>
      <c r="Q110" s="30" t="s">
        <v>338</v>
      </c>
      <c r="R110" s="527"/>
      <c r="S110" s="470" t="s">
        <v>434</v>
      </c>
      <c r="T110" s="102" t="s">
        <v>343</v>
      </c>
      <c r="U110" s="199">
        <f>'30年度合否判定資料(20180223)'!S75</f>
        <v>706</v>
      </c>
      <c r="V110" s="496">
        <f t="shared" si="36"/>
        <v>716</v>
      </c>
      <c r="W110" s="168">
        <v>2.02803738317757</v>
      </c>
      <c r="X110" s="313">
        <f t="shared" si="37"/>
        <v>1.927</v>
      </c>
      <c r="Y110" s="314">
        <f t="shared" si="38"/>
        <v>51.9</v>
      </c>
      <c r="Z110" s="103">
        <v>50</v>
      </c>
      <c r="AA110" s="443"/>
      <c r="AB110" s="168">
        <v>2.02803738317757</v>
      </c>
      <c r="AC110" s="161">
        <v>-15</v>
      </c>
      <c r="AD110" s="162">
        <v>0.98360655737704916</v>
      </c>
      <c r="AE110" s="162">
        <v>0.96842105263157896</v>
      </c>
      <c r="AF110" s="162">
        <v>0.95375722543352603</v>
      </c>
      <c r="AG110" s="198">
        <v>210</v>
      </c>
      <c r="AH110" s="198">
        <v>109</v>
      </c>
    </row>
    <row r="111" spans="1:34" ht="20.100000000000001" customHeight="1">
      <c r="A111" s="425" t="s">
        <v>297</v>
      </c>
      <c r="B111" s="426">
        <v>216</v>
      </c>
      <c r="C111" s="494"/>
      <c r="D111" s="494"/>
      <c r="E111" s="494" t="s">
        <v>337</v>
      </c>
      <c r="F111" s="494"/>
      <c r="G111" s="494"/>
      <c r="H111" s="494"/>
      <c r="I111" s="496">
        <f t="shared" si="53"/>
        <v>0</v>
      </c>
      <c r="J111" s="496">
        <f t="shared" si="34"/>
        <v>0</v>
      </c>
      <c r="K111" s="496">
        <f t="shared" si="35"/>
        <v>216</v>
      </c>
      <c r="L111" s="108" t="s">
        <v>56</v>
      </c>
      <c r="M111" s="496">
        <f t="shared" si="54"/>
        <v>99.999999999999986</v>
      </c>
      <c r="N111" s="496">
        <f t="shared" si="55"/>
        <v>100</v>
      </c>
      <c r="O111" s="495" t="s">
        <v>338</v>
      </c>
      <c r="P111" s="41">
        <f t="shared" si="56"/>
        <v>71.5</v>
      </c>
      <c r="Q111" s="30" t="s">
        <v>338</v>
      </c>
      <c r="R111" s="527"/>
      <c r="S111" s="471" t="s">
        <v>796</v>
      </c>
      <c r="T111" s="495" t="s">
        <v>343</v>
      </c>
      <c r="U111" s="199">
        <f>'30年度合否判定資料(20180223)'!S76</f>
        <v>483</v>
      </c>
      <c r="V111" s="496">
        <f t="shared" si="36"/>
        <v>493</v>
      </c>
      <c r="W111" s="168">
        <v>1.3831775700934579</v>
      </c>
      <c r="X111" s="313">
        <f t="shared" si="37"/>
        <v>1.3149999999999999</v>
      </c>
      <c r="Y111" s="314">
        <f t="shared" si="38"/>
        <v>76</v>
      </c>
      <c r="Z111" s="103">
        <v>60</v>
      </c>
      <c r="AA111" s="443"/>
      <c r="AB111" s="168">
        <v>1.3831775700934579</v>
      </c>
      <c r="AC111" s="161">
        <v>-11</v>
      </c>
      <c r="AD111" s="162">
        <v>1</v>
      </c>
      <c r="AE111" s="162">
        <v>0.97945205479452058</v>
      </c>
      <c r="AF111" s="162">
        <v>0.97916666666666663</v>
      </c>
      <c r="AG111" s="198">
        <v>146</v>
      </c>
      <c r="AH111" s="198">
        <v>111</v>
      </c>
    </row>
    <row r="112" spans="1:34" ht="20.100000000000001" customHeight="1">
      <c r="A112" s="425" t="s">
        <v>298</v>
      </c>
      <c r="B112" s="426">
        <v>230</v>
      </c>
      <c r="C112" s="494"/>
      <c r="D112" s="494"/>
      <c r="E112" s="494" t="s">
        <v>337</v>
      </c>
      <c r="F112" s="494"/>
      <c r="G112" s="494"/>
      <c r="H112" s="494"/>
      <c r="I112" s="496">
        <f t="shared" si="53"/>
        <v>0</v>
      </c>
      <c r="J112" s="496">
        <f t="shared" si="34"/>
        <v>0</v>
      </c>
      <c r="K112" s="496">
        <f t="shared" si="35"/>
        <v>230</v>
      </c>
      <c r="L112" s="108" t="s">
        <v>56</v>
      </c>
      <c r="M112" s="496">
        <f t="shared" si="54"/>
        <v>99.999999999999929</v>
      </c>
      <c r="N112" s="496">
        <f t="shared" si="55"/>
        <v>99.999999999999986</v>
      </c>
      <c r="O112" s="495" t="s">
        <v>338</v>
      </c>
      <c r="P112" s="41">
        <f t="shared" si="56"/>
        <v>71.5</v>
      </c>
      <c r="Q112" s="30" t="s">
        <v>338</v>
      </c>
      <c r="R112" s="527"/>
      <c r="S112" s="463" t="s">
        <v>402</v>
      </c>
      <c r="T112" s="102" t="s">
        <v>343</v>
      </c>
      <c r="U112" s="199">
        <f>'30年度合否判定資料(20180223)'!S77</f>
        <v>801</v>
      </c>
      <c r="V112" s="496">
        <f t="shared" si="36"/>
        <v>811</v>
      </c>
      <c r="W112" s="168">
        <v>1.4175824175824177</v>
      </c>
      <c r="X112" s="313">
        <f t="shared" si="37"/>
        <v>1.298</v>
      </c>
      <c r="Y112" s="314">
        <f t="shared" si="38"/>
        <v>77</v>
      </c>
      <c r="Z112" s="103">
        <v>50</v>
      </c>
      <c r="AA112" s="444"/>
      <c r="AB112" s="168">
        <v>1.4175824175824177</v>
      </c>
      <c r="AC112" s="161">
        <v>12</v>
      </c>
      <c r="AD112" s="162">
        <v>0.96453900709219853</v>
      </c>
      <c r="AE112" s="162">
        <v>0.94904458598726116</v>
      </c>
      <c r="AF112" s="162">
        <v>0.94674556213017746</v>
      </c>
      <c r="AG112" s="198">
        <v>122</v>
      </c>
      <c r="AH112" s="198">
        <v>94</v>
      </c>
    </row>
    <row r="113" spans="1:34" ht="20.100000000000001" customHeight="1">
      <c r="A113" s="425" t="s">
        <v>300</v>
      </c>
      <c r="B113" s="426">
        <v>198</v>
      </c>
      <c r="C113" s="241"/>
      <c r="D113" s="241"/>
      <c r="E113" s="494" t="s">
        <v>337</v>
      </c>
      <c r="F113" s="241"/>
      <c r="G113" s="241"/>
      <c r="H113" s="241"/>
      <c r="I113" s="496">
        <f t="shared" si="53"/>
        <v>0</v>
      </c>
      <c r="J113" s="496">
        <f t="shared" si="34"/>
        <v>0</v>
      </c>
      <c r="K113" s="496">
        <f t="shared" si="35"/>
        <v>198</v>
      </c>
      <c r="L113" s="108" t="s">
        <v>56</v>
      </c>
      <c r="M113" s="496">
        <f t="shared" si="54"/>
        <v>100</v>
      </c>
      <c r="N113" s="496">
        <f t="shared" si="55"/>
        <v>100</v>
      </c>
      <c r="O113" s="523" t="s">
        <v>345</v>
      </c>
      <c r="P113" s="41">
        <f t="shared" si="56"/>
        <v>71.5</v>
      </c>
      <c r="Q113" s="30" t="s">
        <v>345</v>
      </c>
      <c r="R113" s="527"/>
      <c r="S113" s="463" t="s">
        <v>46</v>
      </c>
      <c r="T113" s="102" t="s">
        <v>339</v>
      </c>
      <c r="U113" s="199">
        <f>'30年度合否判定資料(20180223)'!S78</f>
        <v>740</v>
      </c>
      <c r="V113" s="496">
        <f t="shared" si="36"/>
        <v>750</v>
      </c>
      <c r="W113" s="168">
        <v>1.7248322147651007</v>
      </c>
      <c r="X113" s="313">
        <f t="shared" si="37"/>
        <v>1.458</v>
      </c>
      <c r="Y113" s="314">
        <f t="shared" si="38"/>
        <v>68.600000000000009</v>
      </c>
      <c r="Z113" s="103">
        <v>50</v>
      </c>
      <c r="AA113" s="444"/>
      <c r="AB113" s="168">
        <v>1.7248322147651007</v>
      </c>
      <c r="AC113" s="161">
        <v>-5</v>
      </c>
      <c r="AD113" s="162">
        <v>0.86345381526104414</v>
      </c>
      <c r="AE113" s="162">
        <v>0.87931034482758619</v>
      </c>
      <c r="AF113" s="162">
        <v>0.88593155893536124</v>
      </c>
      <c r="AG113" s="198">
        <v>223</v>
      </c>
      <c r="AH113" s="198">
        <v>153</v>
      </c>
    </row>
    <row r="114" spans="1:34" ht="20.100000000000001" customHeight="1">
      <c r="A114" s="417" t="s">
        <v>221</v>
      </c>
      <c r="B114" s="422">
        <v>216</v>
      </c>
      <c r="C114" s="497"/>
      <c r="D114" s="496"/>
      <c r="E114" s="494" t="s">
        <v>337</v>
      </c>
      <c r="F114" s="496"/>
      <c r="G114" s="496"/>
      <c r="H114" s="496"/>
      <c r="I114" s="496">
        <f t="shared" si="53"/>
        <v>0</v>
      </c>
      <c r="J114" s="496">
        <f t="shared" si="34"/>
        <v>0</v>
      </c>
      <c r="K114" s="496">
        <f t="shared" si="35"/>
        <v>216</v>
      </c>
      <c r="L114" s="108" t="s">
        <v>448</v>
      </c>
      <c r="M114" s="496">
        <f>NORMSDIST((U$78-K114)/Z$78)*100</f>
        <v>99.999999999973369</v>
      </c>
      <c r="N114" s="496">
        <f>NORMSDIST((V$78-K114)/Z$78)*100</f>
        <v>99.999999999992284</v>
      </c>
      <c r="O114" s="495" t="s">
        <v>338</v>
      </c>
      <c r="P114" s="41">
        <f>Y$78</f>
        <v>86.4</v>
      </c>
      <c r="Q114" s="30" t="s">
        <v>338</v>
      </c>
      <c r="R114" s="23"/>
      <c r="S114" s="463" t="s">
        <v>46</v>
      </c>
      <c r="T114" s="102" t="s">
        <v>343</v>
      </c>
      <c r="U114" s="199">
        <f>'30年度合否判定資料(20180223)'!S79</f>
        <v>761</v>
      </c>
      <c r="V114" s="496">
        <f t="shared" si="36"/>
        <v>771</v>
      </c>
      <c r="W114" s="168">
        <v>1.5036496350364963</v>
      </c>
      <c r="X114" s="313">
        <f t="shared" si="37"/>
        <v>1.403</v>
      </c>
      <c r="Y114" s="314">
        <f t="shared" si="38"/>
        <v>71.3</v>
      </c>
      <c r="Z114" s="103">
        <v>50</v>
      </c>
      <c r="AA114" s="444"/>
      <c r="AB114" s="168">
        <v>1.5036496350364963</v>
      </c>
      <c r="AC114" s="161">
        <v>7</v>
      </c>
      <c r="AD114" s="162">
        <v>0.95475113122171951</v>
      </c>
      <c r="AE114" s="162">
        <v>0.93532338308457708</v>
      </c>
      <c r="AF114" s="162">
        <v>0.97663551401869164</v>
      </c>
      <c r="AG114" s="198">
        <v>195</v>
      </c>
      <c r="AH114" s="198">
        <v>139</v>
      </c>
    </row>
    <row r="115" spans="1:34" ht="20.100000000000001" customHeight="1">
      <c r="A115" s="417" t="s">
        <v>218</v>
      </c>
      <c r="B115" s="422">
        <v>184</v>
      </c>
      <c r="C115" s="497"/>
      <c r="D115" s="496"/>
      <c r="E115" s="494" t="s">
        <v>337</v>
      </c>
      <c r="F115" s="496"/>
      <c r="G115" s="496"/>
      <c r="H115" s="496"/>
      <c r="I115" s="496">
        <f t="shared" si="53"/>
        <v>0</v>
      </c>
      <c r="J115" s="496">
        <f t="shared" si="34"/>
        <v>0</v>
      </c>
      <c r="K115" s="496">
        <f t="shared" si="35"/>
        <v>184</v>
      </c>
      <c r="L115" s="108" t="s">
        <v>448</v>
      </c>
      <c r="M115" s="496">
        <f>NORMSDIST((U$78-K115)/Z$78)*100</f>
        <v>99.999999999999545</v>
      </c>
      <c r="N115" s="496">
        <f>NORMSDIST((V$78-K115)/Z$78)*100</f>
        <v>99.999999999999872</v>
      </c>
      <c r="O115" s="495" t="s">
        <v>338</v>
      </c>
      <c r="P115" s="41">
        <f>Y$78</f>
        <v>86.4</v>
      </c>
      <c r="Q115" s="44" t="s">
        <v>345</v>
      </c>
      <c r="R115" s="527"/>
      <c r="S115" s="463" t="s">
        <v>121</v>
      </c>
      <c r="T115" s="102" t="s">
        <v>339</v>
      </c>
      <c r="U115" s="199">
        <f>'30年度合否判定資料(20180223)'!S80</f>
        <v>710</v>
      </c>
      <c r="V115" s="496">
        <f t="shared" si="36"/>
        <v>720</v>
      </c>
      <c r="W115" s="168">
        <v>1.8888888888888888</v>
      </c>
      <c r="X115" s="313">
        <f t="shared" si="37"/>
        <v>1.663</v>
      </c>
      <c r="Y115" s="314">
        <f t="shared" si="38"/>
        <v>60.099999999999994</v>
      </c>
      <c r="Z115" s="103">
        <v>50</v>
      </c>
      <c r="AA115" s="444"/>
      <c r="AB115" s="168">
        <v>1.8888888888888888</v>
      </c>
      <c r="AC115" s="161">
        <v>-23</v>
      </c>
      <c r="AD115" s="162">
        <v>0.89502762430939231</v>
      </c>
      <c r="AE115" s="162">
        <v>0.88888888888888884</v>
      </c>
      <c r="AF115" s="162">
        <v>0.85128205128205126</v>
      </c>
      <c r="AG115" s="198">
        <v>168</v>
      </c>
      <c r="AH115" s="198">
        <v>101</v>
      </c>
    </row>
    <row r="116" spans="1:34" ht="20.100000000000001" customHeight="1">
      <c r="A116" s="499" t="s">
        <v>268</v>
      </c>
      <c r="B116" s="501">
        <v>216</v>
      </c>
      <c r="C116" s="497"/>
      <c r="D116" s="496"/>
      <c r="E116" s="494" t="s">
        <v>337</v>
      </c>
      <c r="F116" s="496"/>
      <c r="G116" s="496"/>
      <c r="H116" s="496"/>
      <c r="I116" s="496">
        <f t="shared" si="53"/>
        <v>0</v>
      </c>
      <c r="J116" s="496">
        <f t="shared" si="34"/>
        <v>0</v>
      </c>
      <c r="K116" s="496">
        <f t="shared" si="35"/>
        <v>216</v>
      </c>
      <c r="L116" s="108" t="s">
        <v>448</v>
      </c>
      <c r="M116" s="496">
        <f>NORMSDIST((U$78-K116)/Z$78)*100</f>
        <v>99.999999999973369</v>
      </c>
      <c r="N116" s="496">
        <f>NORMSDIST((V$78-K116)/Z$78)*100</f>
        <v>99.999999999992284</v>
      </c>
      <c r="O116" s="495" t="s">
        <v>338</v>
      </c>
      <c r="P116" s="41">
        <f>Y$78</f>
        <v>86.4</v>
      </c>
      <c r="Q116" s="30" t="s">
        <v>338</v>
      </c>
      <c r="R116" s="527"/>
      <c r="S116" s="463" t="s">
        <v>121</v>
      </c>
      <c r="T116" s="102" t="s">
        <v>343</v>
      </c>
      <c r="U116" s="199">
        <f>'30年度合否判定資料(20180223)'!S81</f>
        <v>731</v>
      </c>
      <c r="V116" s="496">
        <f t="shared" si="36"/>
        <v>741</v>
      </c>
      <c r="W116" s="168">
        <v>1.6413043478260869</v>
      </c>
      <c r="X116" s="313">
        <f t="shared" si="37"/>
        <v>1.554</v>
      </c>
      <c r="Y116" s="314">
        <f t="shared" si="38"/>
        <v>64.400000000000006</v>
      </c>
      <c r="Z116" s="103">
        <v>50</v>
      </c>
      <c r="AA116" s="444"/>
      <c r="AB116" s="168">
        <v>1.6413043478260869</v>
      </c>
      <c r="AC116" s="161">
        <v>-10</v>
      </c>
      <c r="AD116" s="162">
        <v>0.96511627906976749</v>
      </c>
      <c r="AE116" s="162">
        <v>0.93063583815028905</v>
      </c>
      <c r="AF116" s="162">
        <v>0.94219653179190754</v>
      </c>
      <c r="AG116" s="198">
        <v>143</v>
      </c>
      <c r="AH116" s="198">
        <v>92</v>
      </c>
    </row>
    <row r="117" spans="1:34" ht="20.100000000000001" customHeight="1">
      <c r="A117" s="499" t="s">
        <v>269</v>
      </c>
      <c r="B117" s="501">
        <v>240</v>
      </c>
      <c r="C117" s="497"/>
      <c r="D117" s="496"/>
      <c r="E117" s="494" t="s">
        <v>337</v>
      </c>
      <c r="F117" s="496"/>
      <c r="G117" s="496"/>
      <c r="H117" s="496"/>
      <c r="I117" s="496">
        <f t="shared" si="53"/>
        <v>0</v>
      </c>
      <c r="J117" s="496">
        <f t="shared" si="34"/>
        <v>0</v>
      </c>
      <c r="K117" s="496">
        <f t="shared" si="35"/>
        <v>240</v>
      </c>
      <c r="L117" s="108" t="s">
        <v>448</v>
      </c>
      <c r="M117" s="496">
        <f>NORMSDIST((U$78-K117)/Z$78)*100</f>
        <v>99.999999999534111</v>
      </c>
      <c r="N117" s="496">
        <f>NORMSDIST((V$78-K117)/Z$78)*100</f>
        <v>99.999999999855874</v>
      </c>
      <c r="O117" s="495" t="s">
        <v>338</v>
      </c>
      <c r="P117" s="41">
        <f>Y$78</f>
        <v>86.4</v>
      </c>
      <c r="Q117" s="30" t="s">
        <v>338</v>
      </c>
      <c r="S117" s="463" t="s">
        <v>125</v>
      </c>
      <c r="T117" s="495" t="s">
        <v>339</v>
      </c>
      <c r="U117" s="199">
        <f>'30年度合否判定資料(20180223)'!S82</f>
        <v>693</v>
      </c>
      <c r="V117" s="496">
        <f t="shared" si="36"/>
        <v>703</v>
      </c>
      <c r="W117" s="168">
        <v>1.6293103448275863</v>
      </c>
      <c r="X117" s="313">
        <f t="shared" si="37"/>
        <v>1.619</v>
      </c>
      <c r="Y117" s="314">
        <f t="shared" si="38"/>
        <v>61.8</v>
      </c>
      <c r="Z117" s="103">
        <v>50</v>
      </c>
      <c r="AA117" s="444"/>
      <c r="AB117" s="168">
        <v>1.6293103448275863</v>
      </c>
      <c r="AC117" s="161">
        <v>-1</v>
      </c>
      <c r="AD117" s="162">
        <v>0.875</v>
      </c>
      <c r="AE117" s="162">
        <v>0.91764705882352937</v>
      </c>
      <c r="AF117" s="162">
        <v>0.89795918367346939</v>
      </c>
      <c r="AG117" s="198">
        <v>170</v>
      </c>
      <c r="AH117" s="198">
        <v>105</v>
      </c>
    </row>
    <row r="118" spans="1:34" s="19" customFormat="1" ht="20.100000000000001" customHeight="1">
      <c r="A118" s="417" t="s">
        <v>216</v>
      </c>
      <c r="B118" s="422">
        <v>180</v>
      </c>
      <c r="C118" s="497"/>
      <c r="D118" s="496"/>
      <c r="E118" s="494" t="s">
        <v>337</v>
      </c>
      <c r="F118" s="496"/>
      <c r="G118" s="496"/>
      <c r="H118" s="496"/>
      <c r="I118" s="496">
        <f>SUM(C118,D118,F118)</f>
        <v>0</v>
      </c>
      <c r="J118" s="496">
        <f t="shared" si="34"/>
        <v>0</v>
      </c>
      <c r="K118" s="496">
        <f t="shared" si="35"/>
        <v>180</v>
      </c>
      <c r="L118" s="108" t="s">
        <v>797</v>
      </c>
      <c r="M118" s="496">
        <f>NORMSDIST((U$79-K118)/Z$79)*100</f>
        <v>99.999999999996376</v>
      </c>
      <c r="N118" s="496">
        <f>NORMSDIST((V$79-K118)/Z$79)*100</f>
        <v>99.999999999998991</v>
      </c>
      <c r="O118" s="523" t="s">
        <v>349</v>
      </c>
      <c r="P118" s="41">
        <f>Y$79</f>
        <v>85.6</v>
      </c>
      <c r="Q118" s="30" t="s">
        <v>345</v>
      </c>
      <c r="R118"/>
      <c r="S118" s="463" t="s">
        <v>125</v>
      </c>
      <c r="T118" s="102" t="s">
        <v>343</v>
      </c>
      <c r="U118" s="199">
        <f>'30年度合否判定資料(20180223)'!S83</f>
        <v>726</v>
      </c>
      <c r="V118" s="496">
        <f t="shared" si="36"/>
        <v>736</v>
      </c>
      <c r="W118" s="168">
        <v>1.8113207547169812</v>
      </c>
      <c r="X118" s="313">
        <f t="shared" si="37"/>
        <v>1.5329999999999999</v>
      </c>
      <c r="Y118" s="314">
        <f t="shared" si="38"/>
        <v>65.2</v>
      </c>
      <c r="Z118" s="103">
        <v>50</v>
      </c>
      <c r="AA118" s="444"/>
      <c r="AB118" s="168">
        <v>1.8113207547169812</v>
      </c>
      <c r="AC118" s="161">
        <v>-3</v>
      </c>
      <c r="AD118" s="162">
        <v>0.96045197740112997</v>
      </c>
      <c r="AE118" s="162">
        <v>0.95027624309392267</v>
      </c>
      <c r="AF118" s="162">
        <v>0.97368421052631582</v>
      </c>
      <c r="AG118" s="198">
        <v>184</v>
      </c>
      <c r="AH118" s="198">
        <v>120</v>
      </c>
    </row>
    <row r="119" spans="1:34" ht="19.5" customHeight="1">
      <c r="A119" s="417" t="s">
        <v>208</v>
      </c>
      <c r="B119" s="422">
        <v>189</v>
      </c>
      <c r="C119" s="497"/>
      <c r="D119" s="496"/>
      <c r="E119" s="494" t="s">
        <v>337</v>
      </c>
      <c r="F119" s="496"/>
      <c r="G119" s="496"/>
      <c r="H119" s="496"/>
      <c r="I119" s="496">
        <f t="shared" ref="I119:I152" si="57">SUM(C119,D119,F119)</f>
        <v>0</v>
      </c>
      <c r="J119" s="496">
        <f t="shared" si="34"/>
        <v>0</v>
      </c>
      <c r="K119" s="496">
        <f t="shared" si="35"/>
        <v>189</v>
      </c>
      <c r="L119" s="108" t="s">
        <v>797</v>
      </c>
      <c r="M119" s="496">
        <f t="shared" ref="M119:M124" si="58">NORMSDIST((U$79-K119)/Z$79)*100</f>
        <v>99.999999999988773</v>
      </c>
      <c r="N119" s="496">
        <f t="shared" ref="N119:N124" si="59">NORMSDIST((V$79-K119)/Z$79)*100</f>
        <v>99.999999999996817</v>
      </c>
      <c r="O119" s="495" t="s">
        <v>338</v>
      </c>
      <c r="P119" s="41">
        <f t="shared" ref="P119:P124" si="60">Y$79</f>
        <v>85.6</v>
      </c>
      <c r="Q119" s="30" t="s">
        <v>338</v>
      </c>
      <c r="R119" s="527"/>
      <c r="S119" s="463" t="s">
        <v>470</v>
      </c>
      <c r="T119" s="102" t="s">
        <v>339</v>
      </c>
      <c r="U119" s="199">
        <f>'30年度合否判定資料(20180223)'!S84</f>
        <v>647</v>
      </c>
      <c r="V119" s="496">
        <f t="shared" si="36"/>
        <v>657</v>
      </c>
      <c r="W119" s="168">
        <v>1.646551724137931</v>
      </c>
      <c r="X119" s="313">
        <f t="shared" si="37"/>
        <v>1.534</v>
      </c>
      <c r="Y119" s="314">
        <f t="shared" si="38"/>
        <v>65.2</v>
      </c>
      <c r="Z119" s="103">
        <v>60</v>
      </c>
      <c r="AA119" s="444"/>
      <c r="AB119" s="168">
        <v>1.646551724137931</v>
      </c>
      <c r="AC119" s="161">
        <v>1</v>
      </c>
      <c r="AD119" s="162">
        <v>0.94009216589861755</v>
      </c>
      <c r="AE119" s="162">
        <v>0.94270833333333337</v>
      </c>
      <c r="AF119" s="162">
        <v>0.94270833333333337</v>
      </c>
      <c r="AG119" s="198">
        <v>181</v>
      </c>
      <c r="AH119" s="198">
        <v>118</v>
      </c>
    </row>
    <row r="120" spans="1:34" ht="19.5" customHeight="1">
      <c r="A120" s="499" t="s">
        <v>271</v>
      </c>
      <c r="B120" s="501">
        <v>180</v>
      </c>
      <c r="C120" s="497"/>
      <c r="D120" s="496"/>
      <c r="E120" s="494" t="s">
        <v>337</v>
      </c>
      <c r="F120" s="496"/>
      <c r="G120" s="496"/>
      <c r="H120" s="496"/>
      <c r="I120" s="496">
        <f t="shared" si="57"/>
        <v>0</v>
      </c>
      <c r="J120" s="496">
        <f t="shared" si="34"/>
        <v>0</v>
      </c>
      <c r="K120" s="496">
        <f t="shared" si="35"/>
        <v>180</v>
      </c>
      <c r="L120" s="108" t="s">
        <v>797</v>
      </c>
      <c r="M120" s="496">
        <f t="shared" si="58"/>
        <v>99.999999999996376</v>
      </c>
      <c r="N120" s="496">
        <f t="shared" si="59"/>
        <v>99.999999999998991</v>
      </c>
      <c r="O120" s="495" t="s">
        <v>338</v>
      </c>
      <c r="P120" s="41">
        <f t="shared" si="60"/>
        <v>85.6</v>
      </c>
      <c r="Q120" s="30" t="s">
        <v>338</v>
      </c>
      <c r="R120" s="527"/>
      <c r="S120" s="463" t="s">
        <v>470</v>
      </c>
      <c r="T120" s="102" t="s">
        <v>343</v>
      </c>
      <c r="U120" s="199">
        <f>'30年度合否判定資料(20180223)'!S85</f>
        <v>674</v>
      </c>
      <c r="V120" s="496">
        <f t="shared" si="36"/>
        <v>684</v>
      </c>
      <c r="W120" s="168">
        <v>1.6509433962264151</v>
      </c>
      <c r="X120" s="313">
        <f t="shared" si="37"/>
        <v>1.5980000000000001</v>
      </c>
      <c r="Y120" s="314">
        <f t="shared" si="38"/>
        <v>62.6</v>
      </c>
      <c r="Z120" s="103">
        <v>60</v>
      </c>
      <c r="AA120" s="444"/>
      <c r="AB120" s="168">
        <v>1.6509433962264151</v>
      </c>
      <c r="AC120" s="161">
        <v>6</v>
      </c>
      <c r="AD120" s="162">
        <v>0.9880239520958084</v>
      </c>
      <c r="AE120" s="162">
        <v>0.96703296703296704</v>
      </c>
      <c r="AF120" s="162">
        <v>0.97826086956521741</v>
      </c>
      <c r="AG120" s="198">
        <v>171</v>
      </c>
      <c r="AH120" s="198">
        <v>107</v>
      </c>
    </row>
    <row r="121" spans="1:34" ht="19.5" customHeight="1">
      <c r="A121" s="499" t="s">
        <v>274</v>
      </c>
      <c r="B121" s="501">
        <v>180</v>
      </c>
      <c r="C121" s="497"/>
      <c r="D121" s="496"/>
      <c r="E121" s="494" t="s">
        <v>337</v>
      </c>
      <c r="F121" s="496"/>
      <c r="G121" s="494"/>
      <c r="H121" s="494"/>
      <c r="I121" s="496">
        <f t="shared" si="57"/>
        <v>0</v>
      </c>
      <c r="J121" s="496">
        <f t="shared" si="34"/>
        <v>0</v>
      </c>
      <c r="K121" s="496">
        <f t="shared" si="35"/>
        <v>180</v>
      </c>
      <c r="L121" s="108" t="s">
        <v>797</v>
      </c>
      <c r="M121" s="496">
        <f t="shared" si="58"/>
        <v>99.999999999996376</v>
      </c>
      <c r="N121" s="496">
        <f t="shared" si="59"/>
        <v>99.999999999998991</v>
      </c>
      <c r="O121" s="495" t="s">
        <v>338</v>
      </c>
      <c r="P121" s="41">
        <f t="shared" si="60"/>
        <v>85.6</v>
      </c>
      <c r="Q121" s="30" t="s">
        <v>338</v>
      </c>
      <c r="R121" s="527"/>
      <c r="S121" s="472" t="s">
        <v>473</v>
      </c>
      <c r="T121" s="99" t="s">
        <v>339</v>
      </c>
      <c r="U121" s="199">
        <f>'30年度合否判定資料(20180223)'!S86</f>
        <v>556</v>
      </c>
      <c r="V121" s="496">
        <f t="shared" si="36"/>
        <v>566</v>
      </c>
      <c r="W121" s="168">
        <v>1.2586206896551724</v>
      </c>
      <c r="X121" s="313">
        <f t="shared" si="37"/>
        <v>1.343</v>
      </c>
      <c r="Y121" s="314">
        <f t="shared" si="38"/>
        <v>74.5</v>
      </c>
      <c r="Z121" s="103">
        <v>60</v>
      </c>
      <c r="AA121" s="444"/>
      <c r="AB121" s="168">
        <v>1.2586206896551724</v>
      </c>
      <c r="AC121" s="161">
        <v>-8</v>
      </c>
      <c r="AD121" s="162">
        <v>0.95302013422818788</v>
      </c>
      <c r="AE121" s="162">
        <v>0.9779411764705882</v>
      </c>
      <c r="AF121" s="162">
        <v>0.96202531645569622</v>
      </c>
      <c r="AG121" s="198">
        <v>141</v>
      </c>
      <c r="AH121" s="198">
        <v>105</v>
      </c>
    </row>
    <row r="122" spans="1:34" ht="19.5" customHeight="1">
      <c r="A122" s="499" t="s">
        <v>260</v>
      </c>
      <c r="B122" s="501">
        <v>226</v>
      </c>
      <c r="C122" s="497"/>
      <c r="D122" s="496"/>
      <c r="E122" s="494"/>
      <c r="F122" s="496"/>
      <c r="G122" s="496"/>
      <c r="H122" s="496"/>
      <c r="I122" s="496">
        <f t="shared" si="57"/>
        <v>0</v>
      </c>
      <c r="J122" s="496">
        <f t="shared" si="34"/>
        <v>0</v>
      </c>
      <c r="K122" s="496">
        <f t="shared" si="35"/>
        <v>226</v>
      </c>
      <c r="L122" s="108" t="s">
        <v>797</v>
      </c>
      <c r="M122" s="496">
        <f t="shared" si="58"/>
        <v>99.999999999070354</v>
      </c>
      <c r="N122" s="496">
        <f t="shared" si="59"/>
        <v>99.999999999707654</v>
      </c>
      <c r="O122" s="495" t="s">
        <v>338</v>
      </c>
      <c r="P122" s="41">
        <f t="shared" si="60"/>
        <v>85.6</v>
      </c>
      <c r="Q122" s="30" t="s">
        <v>338</v>
      </c>
      <c r="R122" s="527"/>
      <c r="S122" s="463" t="s">
        <v>473</v>
      </c>
      <c r="T122" s="102" t="s">
        <v>343</v>
      </c>
      <c r="U122" s="199">
        <f>'30年度合否判定資料(20180223)'!S87</f>
        <v>574</v>
      </c>
      <c r="V122" s="496">
        <f t="shared" si="36"/>
        <v>584</v>
      </c>
      <c r="W122" s="168">
        <v>1.4485981308411215</v>
      </c>
      <c r="X122" s="313">
        <f t="shared" si="37"/>
        <v>1.2969999999999999</v>
      </c>
      <c r="Y122" s="314">
        <f t="shared" si="38"/>
        <v>77.100000000000009</v>
      </c>
      <c r="Z122" s="103">
        <v>60</v>
      </c>
      <c r="AA122" s="444"/>
      <c r="AB122" s="168">
        <v>1.4485981308411215</v>
      </c>
      <c r="AC122" s="161">
        <v>-7</v>
      </c>
      <c r="AD122" s="162">
        <v>0.99346405228758172</v>
      </c>
      <c r="AE122" s="162">
        <v>0.99270072992700731</v>
      </c>
      <c r="AF122" s="162">
        <v>0.99315068493150682</v>
      </c>
      <c r="AG122" s="198">
        <v>153</v>
      </c>
      <c r="AH122" s="198">
        <v>118</v>
      </c>
    </row>
    <row r="123" spans="1:34" ht="19.5" customHeight="1">
      <c r="A123" s="94" t="s">
        <v>299</v>
      </c>
      <c r="B123" s="45">
        <v>198</v>
      </c>
      <c r="C123" s="45">
        <v>55</v>
      </c>
      <c r="D123" s="45">
        <v>73</v>
      </c>
      <c r="E123" s="95" t="s">
        <v>337</v>
      </c>
      <c r="F123" s="45">
        <v>80</v>
      </c>
      <c r="G123" s="45">
        <v>78</v>
      </c>
      <c r="H123" s="45">
        <v>76</v>
      </c>
      <c r="I123" s="15">
        <f t="shared" si="57"/>
        <v>208</v>
      </c>
      <c r="J123" s="15">
        <f t="shared" si="34"/>
        <v>362</v>
      </c>
      <c r="K123" s="15">
        <f t="shared" si="35"/>
        <v>705</v>
      </c>
      <c r="L123" s="108" t="s">
        <v>797</v>
      </c>
      <c r="M123" s="496">
        <f t="shared" si="58"/>
        <v>10.263725183213577</v>
      </c>
      <c r="N123" s="496">
        <f t="shared" si="59"/>
        <v>13.566606094638264</v>
      </c>
      <c r="O123" s="495" t="s">
        <v>338</v>
      </c>
      <c r="P123" s="41">
        <f t="shared" si="60"/>
        <v>85.6</v>
      </c>
      <c r="Q123" s="30" t="s">
        <v>338</v>
      </c>
      <c r="R123" s="527"/>
      <c r="S123" s="463" t="s">
        <v>488</v>
      </c>
      <c r="T123" s="102" t="s">
        <v>339</v>
      </c>
      <c r="U123" s="199">
        <f>'30年度合否判定資料(20180223)'!S88</f>
        <v>510</v>
      </c>
      <c r="V123" s="496">
        <f t="shared" si="36"/>
        <v>520</v>
      </c>
      <c r="W123" s="168">
        <v>1.3103448275862069</v>
      </c>
      <c r="X123" s="313">
        <f t="shared" si="37"/>
        <v>1.276</v>
      </c>
      <c r="Y123" s="314">
        <f t="shared" si="38"/>
        <v>78.400000000000006</v>
      </c>
      <c r="Z123" s="103">
        <v>60</v>
      </c>
      <c r="AA123" s="444"/>
      <c r="AB123" s="168">
        <v>1.3103448275862069</v>
      </c>
      <c r="AC123" s="161">
        <v>6</v>
      </c>
      <c r="AD123" s="162">
        <v>0.98265895953757221</v>
      </c>
      <c r="AE123" s="162">
        <v>0.98684210526315785</v>
      </c>
      <c r="AF123" s="162">
        <v>0.96103896103896103</v>
      </c>
      <c r="AG123" s="198">
        <v>148</v>
      </c>
      <c r="AH123" s="198">
        <v>116</v>
      </c>
    </row>
    <row r="124" spans="1:34" ht="19.5" customHeight="1">
      <c r="A124" s="94" t="s">
        <v>306</v>
      </c>
      <c r="B124" s="45">
        <v>193</v>
      </c>
      <c r="C124" s="45">
        <v>90</v>
      </c>
      <c r="D124" s="45">
        <v>71</v>
      </c>
      <c r="E124" s="95" t="s">
        <v>337</v>
      </c>
      <c r="F124" s="45">
        <v>64</v>
      </c>
      <c r="G124" s="45">
        <v>58</v>
      </c>
      <c r="H124" s="45">
        <v>70</v>
      </c>
      <c r="I124" s="15">
        <f t="shared" si="57"/>
        <v>225</v>
      </c>
      <c r="J124" s="15">
        <f t="shared" ref="J124:J125" si="61">SUM(C124,D124,F124,G124,H124)</f>
        <v>353</v>
      </c>
      <c r="K124" s="15">
        <f t="shared" ref="K124:K125" si="62">FIXED(J124*1.4,0)+B124</f>
        <v>687</v>
      </c>
      <c r="L124" s="108" t="s">
        <v>797</v>
      </c>
      <c r="M124" s="496">
        <f t="shared" si="58"/>
        <v>16.685534787178298</v>
      </c>
      <c r="N124" s="496">
        <f t="shared" si="59"/>
        <v>21.185539858339659</v>
      </c>
      <c r="O124" s="495" t="s">
        <v>338</v>
      </c>
      <c r="P124" s="41">
        <f t="shared" si="60"/>
        <v>85.6</v>
      </c>
      <c r="Q124" s="30" t="s">
        <v>338</v>
      </c>
      <c r="R124" s="23"/>
      <c r="S124" s="463" t="s">
        <v>488</v>
      </c>
      <c r="T124" s="102" t="s">
        <v>343</v>
      </c>
      <c r="U124" s="199">
        <f>'30年度合否判定資料(20180223)'!S89</f>
        <v>522</v>
      </c>
      <c r="V124" s="496">
        <f t="shared" si="36"/>
        <v>532</v>
      </c>
      <c r="W124" s="168">
        <v>1.4017857142857142</v>
      </c>
      <c r="X124" s="313">
        <f t="shared" si="37"/>
        <v>1.36</v>
      </c>
      <c r="Y124" s="314">
        <f t="shared" si="38"/>
        <v>73.5</v>
      </c>
      <c r="Z124" s="103">
        <v>60</v>
      </c>
      <c r="AA124" s="444"/>
      <c r="AB124" s="168">
        <v>1.4017857142857142</v>
      </c>
      <c r="AC124" s="161">
        <v>9</v>
      </c>
      <c r="AD124" s="162">
        <v>0.98989898989898994</v>
      </c>
      <c r="AE124" s="162">
        <v>0.9831460674157303</v>
      </c>
      <c r="AF124" s="162">
        <v>0.99333333333333329</v>
      </c>
      <c r="AG124" s="198">
        <v>155</v>
      </c>
      <c r="AH124" s="198">
        <v>114</v>
      </c>
    </row>
    <row r="125" spans="1:34" ht="19.5" customHeight="1">
      <c r="A125" s="417" t="s">
        <v>210</v>
      </c>
      <c r="B125" s="422">
        <v>207</v>
      </c>
      <c r="C125" s="497"/>
      <c r="D125" s="496"/>
      <c r="E125" s="494" t="s">
        <v>337</v>
      </c>
      <c r="F125" s="496"/>
      <c r="G125" s="496"/>
      <c r="H125" s="496"/>
      <c r="I125" s="496">
        <f t="shared" si="57"/>
        <v>0</v>
      </c>
      <c r="J125" s="496">
        <f t="shared" si="61"/>
        <v>0</v>
      </c>
      <c r="K125" s="496">
        <f t="shared" si="62"/>
        <v>207</v>
      </c>
      <c r="L125" s="108" t="s">
        <v>797</v>
      </c>
      <c r="M125" s="496">
        <f>NORMSDIST((U$80-K125)/Z$80)*100</f>
        <v>99.999999999993193</v>
      </c>
      <c r="N125" s="496">
        <f>NORMSDIST((V$80-K125)/Z$80)*100</f>
        <v>99.999999999998096</v>
      </c>
      <c r="O125" s="495" t="s">
        <v>338</v>
      </c>
      <c r="P125" s="41">
        <f>Y$80</f>
        <v>72</v>
      </c>
      <c r="Q125" s="30" t="s">
        <v>345</v>
      </c>
      <c r="R125" s="23"/>
      <c r="S125" s="519" t="s">
        <v>131</v>
      </c>
      <c r="T125" s="102" t="s">
        <v>337</v>
      </c>
      <c r="U125" s="199">
        <f>'30年度合否判定資料(20180223)'!S90</f>
        <v>667</v>
      </c>
      <c r="V125" s="496">
        <f t="shared" ref="V125:V139" si="63">U125+10</f>
        <v>677</v>
      </c>
      <c r="W125" s="169">
        <v>1.6363636363636365</v>
      </c>
      <c r="X125" s="313">
        <f t="shared" ref="X125:X139" si="64">ROUND(AG125/AH125,3)</f>
        <v>1.5049999999999999</v>
      </c>
      <c r="Y125" s="314">
        <f t="shared" ref="Y125:Y139" si="65">(FIXED(1/X125,3))*100</f>
        <v>66.400000000000006</v>
      </c>
      <c r="Z125" s="103">
        <v>60</v>
      </c>
      <c r="AA125" s="444"/>
      <c r="AB125" s="169">
        <v>1.6363636363636365</v>
      </c>
      <c r="AC125" s="163">
        <v>-7</v>
      </c>
      <c r="AD125" s="457">
        <v>0.93281653746770021</v>
      </c>
      <c r="AE125" s="457">
        <v>0.93146417445482865</v>
      </c>
      <c r="AF125" s="457">
        <v>0.91161616161616166</v>
      </c>
      <c r="AG125" s="164">
        <v>334</v>
      </c>
      <c r="AH125" s="164">
        <v>222</v>
      </c>
    </row>
    <row r="126" spans="1:34" ht="19.5" customHeight="1">
      <c r="A126" s="427" t="s">
        <v>771</v>
      </c>
      <c r="B126" s="428">
        <v>198</v>
      </c>
      <c r="C126" s="497"/>
      <c r="D126" s="496"/>
      <c r="E126" s="494" t="s">
        <v>337</v>
      </c>
      <c r="F126" s="496"/>
      <c r="G126" s="496"/>
      <c r="H126" s="496"/>
      <c r="I126" s="496">
        <f t="shared" si="57"/>
        <v>0</v>
      </c>
      <c r="J126" s="496">
        <f>SUM(C126,D126,F126,G126,H126)</f>
        <v>0</v>
      </c>
      <c r="K126" s="496">
        <f>FIXED(J126*1.4,0)+B126</f>
        <v>198</v>
      </c>
      <c r="L126" s="108" t="s">
        <v>797</v>
      </c>
      <c r="M126" s="496">
        <f>NORMSDIST((U$80-K126)/Z$80)*100</f>
        <v>99.999999999997826</v>
      </c>
      <c r="N126" s="496">
        <f>NORMSDIST((V$80-K126)/Z$80)*100</f>
        <v>99.999999999999403</v>
      </c>
      <c r="O126" s="495" t="s">
        <v>338</v>
      </c>
      <c r="P126" s="41">
        <f>Y$80</f>
        <v>72</v>
      </c>
      <c r="Q126" s="30" t="s">
        <v>338</v>
      </c>
      <c r="R126" s="527"/>
      <c r="S126" s="102" t="s">
        <v>441</v>
      </c>
      <c r="T126" s="102" t="s">
        <v>337</v>
      </c>
      <c r="U126" s="199">
        <f>'30年度合否判定資料(20180223)'!S91</f>
        <v>683</v>
      </c>
      <c r="V126" s="496">
        <f t="shared" si="63"/>
        <v>693</v>
      </c>
      <c r="W126" s="169">
        <v>1.2765957446808511</v>
      </c>
      <c r="X126" s="313">
        <f t="shared" si="64"/>
        <v>1.202</v>
      </c>
      <c r="Y126" s="314">
        <f t="shared" si="65"/>
        <v>83.2</v>
      </c>
      <c r="Z126" s="103">
        <v>60</v>
      </c>
      <c r="AA126" s="444"/>
      <c r="AB126" s="169">
        <v>1.2765957446808511</v>
      </c>
      <c r="AC126" s="163">
        <v>23</v>
      </c>
      <c r="AD126" s="457">
        <v>0.96888888888888891</v>
      </c>
      <c r="AE126" s="457">
        <v>0.96363636363636362</v>
      </c>
      <c r="AF126" s="457">
        <v>0.96938775510204078</v>
      </c>
      <c r="AG126" s="164">
        <v>232</v>
      </c>
      <c r="AH126" s="164">
        <v>193</v>
      </c>
    </row>
    <row r="127" spans="1:34" ht="19.5" customHeight="1">
      <c r="A127" s="495" t="s">
        <v>63</v>
      </c>
      <c r="B127" s="494">
        <v>189</v>
      </c>
      <c r="C127" s="497"/>
      <c r="D127" s="496"/>
      <c r="E127" s="494" t="s">
        <v>337</v>
      </c>
      <c r="F127" s="496"/>
      <c r="G127" s="496"/>
      <c r="H127" s="496"/>
      <c r="I127" s="496">
        <f t="shared" si="57"/>
        <v>0</v>
      </c>
      <c r="J127" s="496">
        <f>SUM(C127,D127,F127,G127,H127)</f>
        <v>0</v>
      </c>
      <c r="K127" s="496">
        <f>FIXED(J127*1.4,0)+B127</f>
        <v>189</v>
      </c>
      <c r="L127" s="108" t="s">
        <v>64</v>
      </c>
      <c r="M127" s="496">
        <f>NORMSDIST((U$82-K127)/Z$82)*100</f>
        <v>99.999999999998522</v>
      </c>
      <c r="N127" s="496">
        <f>NORMSDIST((V$82-K127)/Z$82)*100</f>
        <v>99.999999999999602</v>
      </c>
      <c r="O127" s="495" t="s">
        <v>338</v>
      </c>
      <c r="P127" s="41">
        <f>Y$82</f>
        <v>67.900000000000006</v>
      </c>
      <c r="Q127" s="30" t="s">
        <v>338</v>
      </c>
      <c r="R127" s="527"/>
      <c r="S127" s="495" t="s">
        <v>443</v>
      </c>
      <c r="T127" s="495" t="s">
        <v>337</v>
      </c>
      <c r="U127" s="199">
        <f>'30年度合否判定資料(20180223)'!S92</f>
        <v>697</v>
      </c>
      <c r="V127" s="496">
        <f t="shared" si="63"/>
        <v>707</v>
      </c>
      <c r="W127" s="169">
        <v>1.2819148936170213</v>
      </c>
      <c r="X127" s="313">
        <f t="shared" si="64"/>
        <v>1.236</v>
      </c>
      <c r="Y127" s="314">
        <f t="shared" si="65"/>
        <v>80.900000000000006</v>
      </c>
      <c r="Z127" s="103">
        <v>60</v>
      </c>
      <c r="AA127" s="444"/>
      <c r="AB127" s="169">
        <v>1.2819148936170213</v>
      </c>
      <c r="AC127" s="163">
        <v>22</v>
      </c>
      <c r="AD127" s="457">
        <v>0.97454545454545449</v>
      </c>
      <c r="AE127" s="457">
        <v>0.97569444444444442</v>
      </c>
      <c r="AF127" s="457">
        <v>0.99224806201550386</v>
      </c>
      <c r="AG127" s="164">
        <v>236</v>
      </c>
      <c r="AH127" s="164">
        <v>191</v>
      </c>
    </row>
    <row r="128" spans="1:34" ht="19.5" customHeight="1">
      <c r="A128" s="167" t="s">
        <v>133</v>
      </c>
      <c r="B128" s="177">
        <v>212</v>
      </c>
      <c r="C128" s="497"/>
      <c r="D128" s="496"/>
      <c r="E128" s="494" t="s">
        <v>337</v>
      </c>
      <c r="F128" s="496"/>
      <c r="G128" s="496"/>
      <c r="H128" s="496"/>
      <c r="I128" s="496">
        <f t="shared" si="57"/>
        <v>0</v>
      </c>
      <c r="J128" s="496">
        <f>SUM(C128,D128,F128,G128,H128)</f>
        <v>0</v>
      </c>
      <c r="K128" s="496">
        <f>FIXED(J128*1.4,0)+B128</f>
        <v>212</v>
      </c>
      <c r="L128" s="108" t="s">
        <v>64</v>
      </c>
      <c r="M128" s="496">
        <f>NORMSDIST((U$82-K128)/Z$82)*100</f>
        <v>99.999999999973369</v>
      </c>
      <c r="N128" s="496">
        <f>NORMSDIST((V$82-K128)/Z$82)*100</f>
        <v>99.999999999992284</v>
      </c>
      <c r="O128" s="495" t="s">
        <v>338</v>
      </c>
      <c r="P128" s="41">
        <f>Y$82</f>
        <v>67.900000000000006</v>
      </c>
      <c r="Q128" s="44" t="s">
        <v>345</v>
      </c>
      <c r="R128" s="527"/>
      <c r="S128" s="68" t="s">
        <v>455</v>
      </c>
      <c r="T128" s="102" t="s">
        <v>337</v>
      </c>
      <c r="U128" s="199">
        <f>'30年度合否判定資料(20180223)'!S93</f>
        <v>636</v>
      </c>
      <c r="V128" s="496">
        <f t="shared" si="63"/>
        <v>646</v>
      </c>
      <c r="W128" s="169">
        <v>1.5</v>
      </c>
      <c r="X128" s="313">
        <f t="shared" si="64"/>
        <v>1.4390000000000001</v>
      </c>
      <c r="Y128" s="314">
        <f t="shared" si="65"/>
        <v>69.5</v>
      </c>
      <c r="Z128" s="103">
        <v>60</v>
      </c>
      <c r="AA128" s="444"/>
      <c r="AB128" s="169">
        <v>1.5</v>
      </c>
      <c r="AC128" s="163">
        <v>-4</v>
      </c>
      <c r="AD128" s="457">
        <v>0.98</v>
      </c>
      <c r="AE128" s="457">
        <v>0.92592592592592593</v>
      </c>
      <c r="AF128" s="457">
        <v>0.97499999999999998</v>
      </c>
      <c r="AG128" s="164">
        <v>82</v>
      </c>
      <c r="AH128" s="164">
        <v>57</v>
      </c>
    </row>
    <row r="129" spans="1:34" ht="19.5" customHeight="1">
      <c r="A129" s="425" t="s">
        <v>305</v>
      </c>
      <c r="B129" s="426">
        <v>203</v>
      </c>
      <c r="C129" s="241"/>
      <c r="D129" s="241"/>
      <c r="E129" s="494" t="s">
        <v>337</v>
      </c>
      <c r="F129" s="241"/>
      <c r="G129" s="241"/>
      <c r="H129" s="241"/>
      <c r="I129" s="496">
        <f t="shared" si="57"/>
        <v>0</v>
      </c>
      <c r="J129" s="496">
        <f t="shared" ref="J129:J176" si="66">SUM(C129,D129,F129,G129,H129)</f>
        <v>0</v>
      </c>
      <c r="K129" s="496">
        <f t="shared" ref="K129:K136" si="67">FIXED(J129*1.4,0)+B129</f>
        <v>203</v>
      </c>
      <c r="L129" s="108" t="s">
        <v>64</v>
      </c>
      <c r="M129" s="496">
        <f>NORMSDIST((U$82-K129)/Z$82)*100</f>
        <v>99.999999999991246</v>
      </c>
      <c r="N129" s="496">
        <f>NORMSDIST((V$82-K129)/Z$82)*100</f>
        <v>99.999999999997527</v>
      </c>
      <c r="O129" s="523" t="s">
        <v>349</v>
      </c>
      <c r="P129" s="41">
        <f>Y$82</f>
        <v>67.900000000000006</v>
      </c>
      <c r="Q129" s="30" t="s">
        <v>345</v>
      </c>
      <c r="S129" s="495" t="s">
        <v>423</v>
      </c>
      <c r="T129" s="495" t="s">
        <v>337</v>
      </c>
      <c r="U129" s="199">
        <f>'30年度合否判定資料(20180223)'!S94</f>
        <v>744</v>
      </c>
      <c r="V129" s="496">
        <f t="shared" si="63"/>
        <v>754</v>
      </c>
      <c r="W129" s="169">
        <v>1.5892857142857142</v>
      </c>
      <c r="X129" s="313">
        <f t="shared" si="64"/>
        <v>1.456</v>
      </c>
      <c r="Y129" s="314">
        <f t="shared" si="65"/>
        <v>68.7</v>
      </c>
      <c r="Z129" s="494">
        <v>50</v>
      </c>
      <c r="AA129" s="444"/>
      <c r="AB129" s="169">
        <v>1.5892857142857142</v>
      </c>
      <c r="AC129" s="163">
        <v>7</v>
      </c>
      <c r="AD129" s="457">
        <v>0.86407766990291257</v>
      </c>
      <c r="AE129" s="457">
        <v>0.95454545454545459</v>
      </c>
      <c r="AF129" s="457">
        <v>0.93700787401574803</v>
      </c>
      <c r="AG129" s="164">
        <v>83</v>
      </c>
      <c r="AH129" s="164">
        <v>57</v>
      </c>
    </row>
    <row r="130" spans="1:34" ht="19.5" customHeight="1">
      <c r="A130" s="52" t="s">
        <v>57</v>
      </c>
      <c r="B130" s="494">
        <v>193</v>
      </c>
      <c r="C130" s="497"/>
      <c r="D130" s="496"/>
      <c r="E130" s="494" t="s">
        <v>337</v>
      </c>
      <c r="F130" s="496"/>
      <c r="G130" s="496"/>
      <c r="H130" s="496"/>
      <c r="I130" s="496">
        <f t="shared" si="57"/>
        <v>0</v>
      </c>
      <c r="J130" s="496">
        <f t="shared" si="66"/>
        <v>0</v>
      </c>
      <c r="K130" s="496">
        <f t="shared" si="67"/>
        <v>193</v>
      </c>
      <c r="L130" s="108" t="s">
        <v>66</v>
      </c>
      <c r="M130" s="496">
        <f>NORMSDIST((U$83-K130)/Z$83)*100</f>
        <v>99.999999999170896</v>
      </c>
      <c r="N130" s="496">
        <f>NORMSDIST((V$83-K130)/Z$83)*100</f>
        <v>99.999999999739984</v>
      </c>
      <c r="O130" s="495" t="s">
        <v>338</v>
      </c>
      <c r="P130" s="41">
        <f>Y$83</f>
        <v>85.3</v>
      </c>
      <c r="Q130" s="30" t="s">
        <v>338</v>
      </c>
      <c r="S130" s="102" t="s">
        <v>135</v>
      </c>
      <c r="T130" s="102" t="s">
        <v>337</v>
      </c>
      <c r="U130" s="199">
        <f>'30年度合否判定資料(20180223)'!S95</f>
        <v>558</v>
      </c>
      <c r="V130" s="496">
        <f t="shared" si="63"/>
        <v>568</v>
      </c>
      <c r="W130" s="169">
        <v>1.2865853658536586</v>
      </c>
      <c r="X130" s="313">
        <f t="shared" si="64"/>
        <v>1.2290000000000001</v>
      </c>
      <c r="Y130" s="314">
        <f t="shared" si="65"/>
        <v>81.399999999999991</v>
      </c>
      <c r="Z130" s="103">
        <v>60</v>
      </c>
      <c r="AA130" s="444"/>
      <c r="AB130" s="169">
        <v>1.2865853658536586</v>
      </c>
      <c r="AC130" s="163">
        <v>5</v>
      </c>
      <c r="AD130" s="458">
        <v>0.98380566801619429</v>
      </c>
      <c r="AE130" s="458">
        <v>0.95634920634920639</v>
      </c>
      <c r="AF130" s="458">
        <v>0.97222222222222221</v>
      </c>
      <c r="AG130" s="164">
        <v>204</v>
      </c>
      <c r="AH130" s="164">
        <v>166</v>
      </c>
    </row>
    <row r="131" spans="1:34" s="19" customFormat="1" ht="19.5" customHeight="1">
      <c r="A131" s="52" t="s">
        <v>69</v>
      </c>
      <c r="B131" s="494">
        <v>193</v>
      </c>
      <c r="C131" s="497"/>
      <c r="D131" s="496"/>
      <c r="E131" s="494" t="s">
        <v>337</v>
      </c>
      <c r="F131" s="496"/>
      <c r="G131" s="496"/>
      <c r="H131" s="496"/>
      <c r="I131" s="496">
        <f t="shared" si="57"/>
        <v>0</v>
      </c>
      <c r="J131" s="496">
        <f t="shared" si="66"/>
        <v>0</v>
      </c>
      <c r="K131" s="496">
        <f t="shared" si="67"/>
        <v>193</v>
      </c>
      <c r="L131" s="108" t="s">
        <v>66</v>
      </c>
      <c r="M131" s="496">
        <f>NORMSDIST((U$83-K131)/Z$83)*100</f>
        <v>99.999999999170896</v>
      </c>
      <c r="N131" s="496">
        <f>NORMSDIST((V$83-K131)/Z$83)*100</f>
        <v>99.999999999739984</v>
      </c>
      <c r="O131" s="495" t="s">
        <v>338</v>
      </c>
      <c r="P131" s="41">
        <f>Y$83</f>
        <v>85.3</v>
      </c>
      <c r="Q131" s="30" t="s">
        <v>338</v>
      </c>
      <c r="R131"/>
      <c r="S131" s="102" t="s">
        <v>74</v>
      </c>
      <c r="T131" s="102" t="s">
        <v>337</v>
      </c>
      <c r="U131" s="199">
        <f>'30年度合否判定資料(20180223)'!S96</f>
        <v>525</v>
      </c>
      <c r="V131" s="496">
        <f t="shared" si="63"/>
        <v>535</v>
      </c>
      <c r="W131" s="169">
        <v>1.024390243902439</v>
      </c>
      <c r="X131" s="313">
        <f t="shared" si="64"/>
        <v>1.012</v>
      </c>
      <c r="Y131" s="314">
        <f t="shared" si="65"/>
        <v>98.8</v>
      </c>
      <c r="Z131" s="103">
        <v>60</v>
      </c>
      <c r="AA131" s="444"/>
      <c r="AB131" s="169">
        <v>1.024390243902439</v>
      </c>
      <c r="AC131" s="163">
        <v>11</v>
      </c>
      <c r="AD131" s="458">
        <v>0.99473684210526314</v>
      </c>
      <c r="AE131" s="458">
        <v>0.97584541062801933</v>
      </c>
      <c r="AF131" s="458">
        <v>1</v>
      </c>
      <c r="AG131" s="164">
        <v>166</v>
      </c>
      <c r="AH131" s="164">
        <v>164</v>
      </c>
    </row>
    <row r="132" spans="1:34" ht="19.5" customHeight="1">
      <c r="A132" s="184" t="s">
        <v>105</v>
      </c>
      <c r="B132" s="411">
        <v>193</v>
      </c>
      <c r="C132" s="497"/>
      <c r="D132" s="496"/>
      <c r="E132" s="494" t="s">
        <v>337</v>
      </c>
      <c r="F132" s="496"/>
      <c r="G132" s="496"/>
      <c r="H132" s="496"/>
      <c r="I132" s="496">
        <f t="shared" si="57"/>
        <v>0</v>
      </c>
      <c r="J132" s="496">
        <f t="shared" si="66"/>
        <v>0</v>
      </c>
      <c r="K132" s="496">
        <f t="shared" si="67"/>
        <v>193</v>
      </c>
      <c r="L132" s="108" t="s">
        <v>66</v>
      </c>
      <c r="M132" s="496">
        <f>NORMSDIST((U$83-K132)/Z$83)*100</f>
        <v>99.999999999170896</v>
      </c>
      <c r="N132" s="496">
        <f>NORMSDIST((V$83-K132)/Z$83)*100</f>
        <v>99.999999999739984</v>
      </c>
      <c r="O132" s="495" t="s">
        <v>338</v>
      </c>
      <c r="P132" s="41">
        <f>Y$83</f>
        <v>85.3</v>
      </c>
      <c r="Q132" s="30" t="s">
        <v>338</v>
      </c>
      <c r="S132" s="495" t="s">
        <v>485</v>
      </c>
      <c r="T132" s="495" t="s">
        <v>337</v>
      </c>
      <c r="U132" s="199">
        <f>'30年度合否判定資料(20180223)'!S97</f>
        <v>563</v>
      </c>
      <c r="V132" s="496">
        <f t="shared" si="63"/>
        <v>573</v>
      </c>
      <c r="W132" s="169">
        <v>1.2625698324022345</v>
      </c>
      <c r="X132" s="313">
        <f t="shared" si="64"/>
        <v>1.232</v>
      </c>
      <c r="Y132" s="314">
        <f t="shared" si="65"/>
        <v>81.2</v>
      </c>
      <c r="Z132" s="103">
        <v>60</v>
      </c>
      <c r="AA132" s="444"/>
      <c r="AB132" s="169">
        <v>1.2625698324022345</v>
      </c>
      <c r="AC132" s="163">
        <v>-7</v>
      </c>
      <c r="AD132" s="457">
        <v>0.98799999999999999</v>
      </c>
      <c r="AE132" s="457">
        <v>0.99152542372881358</v>
      </c>
      <c r="AF132" s="457">
        <v>0.99</v>
      </c>
      <c r="AG132" s="164">
        <v>223</v>
      </c>
      <c r="AH132" s="164">
        <v>181</v>
      </c>
    </row>
    <row r="133" spans="1:34" ht="19.5" customHeight="1">
      <c r="A133" s="52" t="s">
        <v>70</v>
      </c>
      <c r="B133" s="494">
        <v>189</v>
      </c>
      <c r="C133" s="497"/>
      <c r="D133" s="496"/>
      <c r="E133" s="494" t="s">
        <v>337</v>
      </c>
      <c r="F133" s="496"/>
      <c r="G133" s="494"/>
      <c r="H133" s="494"/>
      <c r="I133" s="496">
        <f t="shared" si="57"/>
        <v>0</v>
      </c>
      <c r="J133" s="496">
        <f t="shared" si="66"/>
        <v>0</v>
      </c>
      <c r="K133" s="496">
        <f t="shared" si="67"/>
        <v>189</v>
      </c>
      <c r="L133" s="108" t="s">
        <v>66</v>
      </c>
      <c r="M133" s="496">
        <f>NORMSDIST((U$84-K133)/Z$84)*100</f>
        <v>99.999999999899174</v>
      </c>
      <c r="N133" s="496">
        <f>NORMSDIST((V$84-K133)/Z$84)*100</f>
        <v>99.999999999969887</v>
      </c>
      <c r="O133" s="495" t="s">
        <v>338</v>
      </c>
      <c r="P133" s="41">
        <f>Y$84</f>
        <v>82.6</v>
      </c>
      <c r="Q133" s="30" t="s">
        <v>338</v>
      </c>
      <c r="S133" s="102" t="s">
        <v>54</v>
      </c>
      <c r="T133" s="102" t="s">
        <v>337</v>
      </c>
      <c r="U133" s="199">
        <f>'30年度合否判定資料(20180223)'!S98</f>
        <v>772</v>
      </c>
      <c r="V133" s="496">
        <f t="shared" si="63"/>
        <v>782</v>
      </c>
      <c r="W133" s="169">
        <v>1.870748299319728</v>
      </c>
      <c r="X133" s="313">
        <f t="shared" si="64"/>
        <v>1.466</v>
      </c>
      <c r="Y133" s="314">
        <f t="shared" si="65"/>
        <v>68.2</v>
      </c>
      <c r="Z133" s="103">
        <v>50</v>
      </c>
      <c r="AA133" s="19"/>
      <c r="AB133" s="169">
        <v>1.870748299319728</v>
      </c>
      <c r="AC133" s="163">
        <v>-1</v>
      </c>
      <c r="AD133" s="457">
        <v>0.87313432835820892</v>
      </c>
      <c r="AE133" s="458">
        <v>0.90878378378378377</v>
      </c>
      <c r="AF133" s="457">
        <v>0.82868525896414347</v>
      </c>
      <c r="AG133" s="164">
        <v>239</v>
      </c>
      <c r="AH133" s="164">
        <v>163</v>
      </c>
    </row>
    <row r="134" spans="1:34" ht="19.5" customHeight="1">
      <c r="A134" s="495" t="s">
        <v>62</v>
      </c>
      <c r="B134" s="494">
        <v>203</v>
      </c>
      <c r="C134" s="497"/>
      <c r="D134" s="496"/>
      <c r="E134" s="494" t="s">
        <v>337</v>
      </c>
      <c r="F134" s="496"/>
      <c r="G134" s="496"/>
      <c r="H134" s="496"/>
      <c r="I134" s="496">
        <f t="shared" si="57"/>
        <v>0</v>
      </c>
      <c r="J134" s="496">
        <f t="shared" si="66"/>
        <v>0</v>
      </c>
      <c r="K134" s="496">
        <f t="shared" si="67"/>
        <v>203</v>
      </c>
      <c r="L134" s="108" t="s">
        <v>66</v>
      </c>
      <c r="M134" s="496">
        <f>NORMSDIST((U$84-K134)/Z$84)*100</f>
        <v>99.999999999476913</v>
      </c>
      <c r="N134" s="496">
        <f>NORMSDIST((V$84-K134)/Z$84)*100</f>
        <v>99.999999999837726</v>
      </c>
      <c r="O134" s="495" t="s">
        <v>338</v>
      </c>
      <c r="P134" s="41">
        <f>Y$84</f>
        <v>82.6</v>
      </c>
      <c r="Q134" s="30" t="s">
        <v>338</v>
      </c>
      <c r="S134" s="495" t="s">
        <v>476</v>
      </c>
      <c r="T134" s="495" t="s">
        <v>337</v>
      </c>
      <c r="U134" s="199">
        <f>'30年度合否判定資料(20180223)'!S99</f>
        <v>643</v>
      </c>
      <c r="V134" s="496">
        <f t="shared" si="63"/>
        <v>653</v>
      </c>
      <c r="W134" s="169">
        <v>1.72</v>
      </c>
      <c r="X134" s="313">
        <f t="shared" si="64"/>
        <v>1.5</v>
      </c>
      <c r="Y134" s="314">
        <f t="shared" si="65"/>
        <v>66.7</v>
      </c>
      <c r="Z134" s="103">
        <v>60</v>
      </c>
      <c r="AA134" s="28"/>
      <c r="AB134" s="169">
        <v>1.72</v>
      </c>
      <c r="AC134" s="163">
        <v>0</v>
      </c>
      <c r="AD134" s="457">
        <v>0.98148148148148151</v>
      </c>
      <c r="AE134" s="457">
        <v>0.97619047619047616</v>
      </c>
      <c r="AF134" s="457">
        <v>0.89795918367346939</v>
      </c>
      <c r="AG134" s="164">
        <v>42</v>
      </c>
      <c r="AH134" s="164">
        <v>28</v>
      </c>
    </row>
    <row r="135" spans="1:34" ht="19.5" customHeight="1">
      <c r="A135" s="184" t="s">
        <v>106</v>
      </c>
      <c r="B135" s="411">
        <v>212</v>
      </c>
      <c r="C135" s="497"/>
      <c r="D135" s="496"/>
      <c r="E135" s="494" t="s">
        <v>337</v>
      </c>
      <c r="F135" s="496"/>
      <c r="G135" s="496"/>
      <c r="H135" s="496"/>
      <c r="I135" s="496">
        <f t="shared" si="57"/>
        <v>0</v>
      </c>
      <c r="J135" s="496">
        <f t="shared" si="66"/>
        <v>0</v>
      </c>
      <c r="K135" s="496">
        <f t="shared" si="67"/>
        <v>212</v>
      </c>
      <c r="L135" s="108" t="s">
        <v>66</v>
      </c>
      <c r="M135" s="496">
        <f>NORMSDIST((U$84-K135)/Z$84)*100</f>
        <v>99.999999998534534</v>
      </c>
      <c r="N135" s="496">
        <f>NORMSDIST((V$84-K135)/Z$84)*100</f>
        <v>99.999999999534111</v>
      </c>
      <c r="O135" s="495" t="s">
        <v>338</v>
      </c>
      <c r="P135" s="41">
        <f>Y$84</f>
        <v>82.6</v>
      </c>
      <c r="Q135" s="30" t="s">
        <v>338</v>
      </c>
      <c r="S135" s="128" t="s">
        <v>76</v>
      </c>
      <c r="T135" s="128" t="s">
        <v>337</v>
      </c>
      <c r="U135" s="199">
        <f>'30年度合否判定資料(20180223)'!S100</f>
        <v>445</v>
      </c>
      <c r="V135" s="496">
        <f t="shared" si="63"/>
        <v>455</v>
      </c>
      <c r="W135" s="169">
        <v>0.36734693877551022</v>
      </c>
      <c r="X135" s="313">
        <f t="shared" si="64"/>
        <v>0.34699999999999998</v>
      </c>
      <c r="Y135" s="314">
        <f t="shared" si="65"/>
        <v>288.2</v>
      </c>
      <c r="Z135" s="103">
        <v>60</v>
      </c>
      <c r="AA135" s="19"/>
      <c r="AB135" s="169">
        <v>0.36734693877551022</v>
      </c>
      <c r="AC135" s="163">
        <v>3</v>
      </c>
      <c r="AD135" s="457">
        <v>0.96296296296296291</v>
      </c>
      <c r="AE135" s="457">
        <v>0.88524590163934425</v>
      </c>
      <c r="AF135" s="457">
        <v>0.95</v>
      </c>
      <c r="AG135" s="164">
        <v>17</v>
      </c>
      <c r="AH135" s="164">
        <v>49</v>
      </c>
    </row>
    <row r="136" spans="1:34" ht="19.5" customHeight="1">
      <c r="A136" s="167" t="s">
        <v>132</v>
      </c>
      <c r="B136" s="177">
        <v>230</v>
      </c>
      <c r="C136" s="497"/>
      <c r="D136" s="496"/>
      <c r="E136" s="494" t="s">
        <v>337</v>
      </c>
      <c r="F136" s="496"/>
      <c r="G136" s="494"/>
      <c r="H136" s="494"/>
      <c r="I136" s="496">
        <f t="shared" si="57"/>
        <v>0</v>
      </c>
      <c r="J136" s="496">
        <f t="shared" si="66"/>
        <v>0</v>
      </c>
      <c r="K136" s="496">
        <f t="shared" si="67"/>
        <v>230</v>
      </c>
      <c r="L136" s="108" t="s">
        <v>66</v>
      </c>
      <c r="M136" s="496">
        <f>NORMSDIST((U$84-K136)/Z$84)*100</f>
        <v>99.999999989234254</v>
      </c>
      <c r="N136" s="496">
        <f>NORMSDIST((V$84-K136)/Z$84)*100</f>
        <v>99.999999996405649</v>
      </c>
      <c r="O136" s="495" t="s">
        <v>338</v>
      </c>
      <c r="P136" s="41">
        <f>Y$84</f>
        <v>82.6</v>
      </c>
      <c r="Q136" s="30" t="s">
        <v>338</v>
      </c>
      <c r="S136" s="102" t="s">
        <v>502</v>
      </c>
      <c r="T136" s="102" t="s">
        <v>337</v>
      </c>
      <c r="U136" s="199">
        <f>'30年度合否判定資料(20180223)'!S101</f>
        <v>447</v>
      </c>
      <c r="V136" s="496">
        <f t="shared" si="63"/>
        <v>457</v>
      </c>
      <c r="W136" s="169">
        <v>1.0162601626016261</v>
      </c>
      <c r="X136" s="313">
        <f t="shared" si="64"/>
        <v>1</v>
      </c>
      <c r="Y136" s="314">
        <f t="shared" si="65"/>
        <v>100</v>
      </c>
      <c r="Z136" s="103">
        <v>60</v>
      </c>
      <c r="AA136" s="19"/>
      <c r="AB136" s="169">
        <v>1.0162601626016261</v>
      </c>
      <c r="AC136" s="163">
        <v>-1</v>
      </c>
      <c r="AD136" s="457">
        <v>0.99337748344370858</v>
      </c>
      <c r="AE136" s="457">
        <v>0.98742138364779874</v>
      </c>
      <c r="AF136" s="457">
        <v>0.99367088607594933</v>
      </c>
      <c r="AG136" s="164">
        <v>124</v>
      </c>
      <c r="AH136" s="164">
        <v>124</v>
      </c>
    </row>
    <row r="137" spans="1:34" ht="19.5" customHeight="1">
      <c r="A137" s="419" t="s">
        <v>224</v>
      </c>
      <c r="B137" s="423">
        <v>189</v>
      </c>
      <c r="C137" s="497"/>
      <c r="D137" s="496"/>
      <c r="E137" s="494" t="s">
        <v>337</v>
      </c>
      <c r="F137" s="496"/>
      <c r="G137" s="496"/>
      <c r="H137" s="496"/>
      <c r="I137" s="496">
        <f t="shared" si="57"/>
        <v>0</v>
      </c>
      <c r="J137" s="496">
        <f t="shared" si="66"/>
        <v>0</v>
      </c>
      <c r="K137" s="496">
        <f>FIXED(J137*1.4,0)+B137</f>
        <v>189</v>
      </c>
      <c r="L137" s="108" t="s">
        <v>466</v>
      </c>
      <c r="M137" s="496">
        <f>NORMSDIST((U$85-K137)/Z$85)*100</f>
        <v>99.999999992231153</v>
      </c>
      <c r="N137" s="496">
        <f>NORMSDIST((V$85-K137)/Z$85)*100</f>
        <v>99.999999997427295</v>
      </c>
      <c r="O137" s="495" t="s">
        <v>338</v>
      </c>
      <c r="P137" s="41">
        <f>Y$85</f>
        <v>78.100000000000009</v>
      </c>
      <c r="Q137" s="44" t="s">
        <v>345</v>
      </c>
      <c r="S137" s="128" t="s">
        <v>614</v>
      </c>
      <c r="T137" s="128" t="s">
        <v>337</v>
      </c>
      <c r="U137" s="199">
        <f>'30年度合否判定資料(20180223)'!S102</f>
        <v>555</v>
      </c>
      <c r="V137" s="496">
        <f t="shared" si="63"/>
        <v>565</v>
      </c>
      <c r="W137" s="169">
        <v>1.1200000000000001</v>
      </c>
      <c r="X137" s="313">
        <f t="shared" si="64"/>
        <v>1.08</v>
      </c>
      <c r="Y137" s="314">
        <f t="shared" si="65"/>
        <v>92.600000000000009</v>
      </c>
      <c r="Z137" s="103">
        <v>60</v>
      </c>
      <c r="AA137" s="19"/>
      <c r="AB137" s="169">
        <v>1.1200000000000001</v>
      </c>
      <c r="AC137" s="163">
        <v>2</v>
      </c>
      <c r="AD137" s="457">
        <v>1</v>
      </c>
      <c r="AE137" s="457">
        <v>0.97058823529411764</v>
      </c>
      <c r="AF137" s="457">
        <v>0.97297297297297303</v>
      </c>
      <c r="AG137" s="164">
        <v>27</v>
      </c>
      <c r="AH137" s="164">
        <v>25</v>
      </c>
    </row>
    <row r="138" spans="1:34" ht="19.5" customHeight="1">
      <c r="A138" s="499" t="s">
        <v>275</v>
      </c>
      <c r="B138" s="501">
        <v>180</v>
      </c>
      <c r="C138" s="497"/>
      <c r="D138" s="496"/>
      <c r="E138" s="494" t="s">
        <v>337</v>
      </c>
      <c r="F138" s="496"/>
      <c r="G138" s="496"/>
      <c r="H138" s="496"/>
      <c r="I138" s="496">
        <f t="shared" si="57"/>
        <v>0</v>
      </c>
      <c r="J138" s="496">
        <f t="shared" si="66"/>
        <v>0</v>
      </c>
      <c r="K138" s="496">
        <f>FIXED(J138*1.4,0)+B138</f>
        <v>180</v>
      </c>
      <c r="L138" s="108" t="s">
        <v>466</v>
      </c>
      <c r="M138" s="496">
        <f>NORMSDIST((U$85-K138)/Z$85)*100</f>
        <v>99.99999999712314</v>
      </c>
      <c r="N138" s="496">
        <f>NORMSDIST((V$85-K138)/Z$85)*100</f>
        <v>99.999999999070354</v>
      </c>
      <c r="O138" s="495" t="s">
        <v>338</v>
      </c>
      <c r="P138" s="41">
        <f>Y$85</f>
        <v>78.100000000000009</v>
      </c>
      <c r="Q138" s="30" t="s">
        <v>338</v>
      </c>
      <c r="R138" s="23"/>
      <c r="S138" s="128" t="s">
        <v>615</v>
      </c>
      <c r="T138" s="128" t="s">
        <v>337</v>
      </c>
      <c r="U138" s="199">
        <f>'30年度合否判定資料(20180223)'!S103</f>
        <v>479</v>
      </c>
      <c r="V138" s="496">
        <f t="shared" si="63"/>
        <v>489</v>
      </c>
      <c r="W138" s="169">
        <v>1.5733333333333333</v>
      </c>
      <c r="X138" s="313">
        <f t="shared" si="64"/>
        <v>1.5329999999999999</v>
      </c>
      <c r="Y138" s="314">
        <f t="shared" si="65"/>
        <v>65.2</v>
      </c>
      <c r="Z138" s="103">
        <v>60</v>
      </c>
      <c r="AA138" s="19"/>
      <c r="AB138" s="169">
        <v>1.5733333333333333</v>
      </c>
      <c r="AC138" s="163">
        <v>-10</v>
      </c>
      <c r="AD138" s="457">
        <v>1</v>
      </c>
      <c r="AE138" s="457">
        <v>0.99009900990099009</v>
      </c>
      <c r="AF138" s="457">
        <v>1</v>
      </c>
      <c r="AG138" s="164">
        <v>115</v>
      </c>
      <c r="AH138" s="164">
        <v>75</v>
      </c>
    </row>
    <row r="139" spans="1:34" ht="19.5" customHeight="1">
      <c r="A139" s="499" t="s">
        <v>270</v>
      </c>
      <c r="B139" s="501">
        <v>180</v>
      </c>
      <c r="C139" s="497"/>
      <c r="D139" s="496"/>
      <c r="E139" s="494" t="s">
        <v>337</v>
      </c>
      <c r="F139" s="496"/>
      <c r="G139" s="496"/>
      <c r="H139" s="496"/>
      <c r="I139" s="496">
        <f t="shared" si="57"/>
        <v>0</v>
      </c>
      <c r="J139" s="496">
        <f t="shared" si="66"/>
        <v>0</v>
      </c>
      <c r="K139" s="496">
        <f t="shared" ref="K139:K152" si="68">FIXED(J139*1.4,0)+B139</f>
        <v>180</v>
      </c>
      <c r="L139" s="108" t="s">
        <v>466</v>
      </c>
      <c r="M139" s="496">
        <f>NORMSDIST((U$86-K139)/Z$86)*100</f>
        <v>99.999999999630745</v>
      </c>
      <c r="N139" s="496">
        <f>NORMSDIST((V$86-K139)/Z$86)*100</f>
        <v>99.999999999886384</v>
      </c>
      <c r="O139" s="495" t="s">
        <v>338</v>
      </c>
      <c r="P139" s="41">
        <f>Y$86</f>
        <v>78.100000000000009</v>
      </c>
      <c r="Q139" s="30" t="s">
        <v>338</v>
      </c>
      <c r="S139" s="495" t="s">
        <v>594</v>
      </c>
      <c r="T139" s="495" t="s">
        <v>337</v>
      </c>
      <c r="U139" s="199">
        <f>'30年度合否判定資料(20180223)'!S104</f>
        <v>768</v>
      </c>
      <c r="V139" s="496">
        <f t="shared" si="63"/>
        <v>778</v>
      </c>
      <c r="W139" s="169">
        <v>1.8571428571428572</v>
      </c>
      <c r="X139" s="313">
        <f t="shared" si="64"/>
        <v>1.6</v>
      </c>
      <c r="Y139" s="314">
        <f t="shared" si="65"/>
        <v>62.5</v>
      </c>
      <c r="Z139" s="103">
        <v>60</v>
      </c>
      <c r="AA139" s="19"/>
      <c r="AB139" s="169">
        <v>1.8571428571428572</v>
      </c>
      <c r="AC139" s="163">
        <v>-2</v>
      </c>
      <c r="AD139" s="457">
        <v>0.92452830188679247</v>
      </c>
      <c r="AE139" s="457">
        <v>0.92156862745098034</v>
      </c>
      <c r="AF139" s="457">
        <v>0.95454545454545459</v>
      </c>
      <c r="AG139" s="164">
        <v>48</v>
      </c>
      <c r="AH139" s="164">
        <v>30</v>
      </c>
    </row>
    <row r="140" spans="1:34" ht="19.5" customHeight="1">
      <c r="A140" s="499" t="s">
        <v>276</v>
      </c>
      <c r="B140" s="501">
        <v>207</v>
      </c>
      <c r="C140" s="497"/>
      <c r="D140" s="496"/>
      <c r="E140" s="494" t="s">
        <v>337</v>
      </c>
      <c r="F140" s="496"/>
      <c r="G140" s="496"/>
      <c r="H140" s="496"/>
      <c r="I140" s="496">
        <f t="shared" si="57"/>
        <v>0</v>
      </c>
      <c r="J140" s="496">
        <f t="shared" si="66"/>
        <v>0</v>
      </c>
      <c r="K140" s="496">
        <f t="shared" si="68"/>
        <v>207</v>
      </c>
      <c r="L140" s="108" t="s">
        <v>466</v>
      </c>
      <c r="M140" s="496">
        <f>NORMSDIST((U$86-K140)/Z$86)*100</f>
        <v>99.999999992231153</v>
      </c>
      <c r="N140" s="496">
        <f>NORMSDIST((V$86-K140)/Z$86)*100</f>
        <v>99.999999997427295</v>
      </c>
      <c r="O140" s="495" t="s">
        <v>338</v>
      </c>
      <c r="P140" s="41">
        <f>Y$86</f>
        <v>78.100000000000009</v>
      </c>
      <c r="Q140" s="30" t="s">
        <v>338</v>
      </c>
      <c r="T140" s="165"/>
      <c r="U140" s="165"/>
      <c r="V140" s="165"/>
      <c r="W140" s="165"/>
      <c r="AA140" s="19"/>
    </row>
    <row r="141" spans="1:34" ht="19.5" customHeight="1">
      <c r="A141" s="499" t="s">
        <v>277</v>
      </c>
      <c r="B141" s="501">
        <v>198</v>
      </c>
      <c r="C141" s="497"/>
      <c r="D141" s="496"/>
      <c r="E141" s="494" t="s">
        <v>337</v>
      </c>
      <c r="F141" s="496"/>
      <c r="G141" s="494"/>
      <c r="H141" s="494"/>
      <c r="I141" s="496">
        <f t="shared" si="57"/>
        <v>0</v>
      </c>
      <c r="J141" s="496">
        <f t="shared" si="66"/>
        <v>0</v>
      </c>
      <c r="K141" s="496">
        <f t="shared" si="68"/>
        <v>198</v>
      </c>
      <c r="L141" s="108" t="s">
        <v>466</v>
      </c>
      <c r="M141" s="496">
        <f>NORMSDIST((U$86-K141)/Z$86)*100</f>
        <v>99.99999999712314</v>
      </c>
      <c r="N141" s="496">
        <f>NORMSDIST((V$86-K141)/Z$86)*100</f>
        <v>99.999999999070354</v>
      </c>
      <c r="O141" s="495" t="s">
        <v>338</v>
      </c>
      <c r="P141" s="41">
        <f>Y$86</f>
        <v>78.100000000000009</v>
      </c>
      <c r="Q141" s="30" t="s">
        <v>338</v>
      </c>
      <c r="T141" s="165"/>
      <c r="U141" s="73"/>
      <c r="V141" s="28"/>
      <c r="W141" s="165"/>
      <c r="AA141" s="19"/>
    </row>
    <row r="142" spans="1:34" ht="19.5" customHeight="1">
      <c r="A142" s="417" t="s">
        <v>220</v>
      </c>
      <c r="B142" s="422">
        <v>193</v>
      </c>
      <c r="C142" s="497"/>
      <c r="D142" s="496"/>
      <c r="E142" s="494" t="s">
        <v>337</v>
      </c>
      <c r="F142" s="496"/>
      <c r="G142" s="496"/>
      <c r="H142" s="496"/>
      <c r="I142" s="496">
        <f t="shared" si="57"/>
        <v>0</v>
      </c>
      <c r="J142" s="496">
        <f t="shared" si="66"/>
        <v>0</v>
      </c>
      <c r="K142" s="496">
        <f t="shared" si="68"/>
        <v>193</v>
      </c>
      <c r="L142" s="466" t="s">
        <v>479</v>
      </c>
      <c r="M142" s="496">
        <f>NORMSDIST((U$87-K142)/Z$87)*100</f>
        <v>99.999999400962864</v>
      </c>
      <c r="N142" s="496">
        <f>NORMSDIST((V$87-K142)/Z$87)*100</f>
        <v>99.999999777678354</v>
      </c>
      <c r="O142" s="495" t="s">
        <v>338</v>
      </c>
      <c r="P142" s="41">
        <f>Y$87</f>
        <v>63.7</v>
      </c>
      <c r="Q142" s="30" t="s">
        <v>338</v>
      </c>
      <c r="T142" s="165"/>
      <c r="U142" s="73"/>
      <c r="V142" s="28"/>
      <c r="W142" s="165"/>
      <c r="AA142" s="19"/>
    </row>
    <row r="143" spans="1:34" ht="19.5" customHeight="1">
      <c r="A143" s="52" t="s">
        <v>71</v>
      </c>
      <c r="B143" s="494">
        <v>170</v>
      </c>
      <c r="C143" s="497"/>
      <c r="D143" s="496"/>
      <c r="E143" s="494" t="s">
        <v>337</v>
      </c>
      <c r="F143" s="496"/>
      <c r="G143" s="494"/>
      <c r="H143" s="494"/>
      <c r="I143" s="496">
        <f t="shared" si="57"/>
        <v>0</v>
      </c>
      <c r="J143" s="496">
        <f t="shared" si="66"/>
        <v>0</v>
      </c>
      <c r="K143" s="496">
        <f t="shared" si="68"/>
        <v>170</v>
      </c>
      <c r="L143" s="108" t="s">
        <v>72</v>
      </c>
      <c r="M143" s="496">
        <f>NORMSDIST((U$89-K143)/Z$89)*100</f>
        <v>99.999999116203313</v>
      </c>
      <c r="N143" s="496">
        <f>NORMSDIST((V$90-K143)/Z$90)*100</f>
        <v>99.999999754213491</v>
      </c>
      <c r="O143" s="523" t="s">
        <v>349</v>
      </c>
      <c r="P143" s="41">
        <f>Y$89</f>
        <v>100</v>
      </c>
      <c r="Q143" s="30" t="s">
        <v>338</v>
      </c>
      <c r="T143" s="165"/>
      <c r="U143" s="73"/>
      <c r="V143" s="28"/>
      <c r="W143" s="165"/>
      <c r="AA143" s="19"/>
    </row>
    <row r="144" spans="1:34" ht="19.5" customHeight="1">
      <c r="A144" s="417" t="s">
        <v>199</v>
      </c>
      <c r="B144" s="422">
        <v>253</v>
      </c>
      <c r="C144" s="497"/>
      <c r="D144" s="496"/>
      <c r="E144" s="494" t="s">
        <v>337</v>
      </c>
      <c r="F144" s="496"/>
      <c r="G144" s="494"/>
      <c r="H144" s="494"/>
      <c r="I144" s="496">
        <f t="shared" si="57"/>
        <v>0</v>
      </c>
      <c r="J144" s="496">
        <f t="shared" si="66"/>
        <v>0</v>
      </c>
      <c r="K144" s="496">
        <f t="shared" si="68"/>
        <v>253</v>
      </c>
      <c r="L144" s="468" t="s">
        <v>414</v>
      </c>
      <c r="M144" s="496">
        <f>NORMSDIST((U$93-K144)/Z$93)*100</f>
        <v>100</v>
      </c>
      <c r="N144" s="496">
        <f>NORMSDIST((V$93-K144)/Z$93)*100</f>
        <v>100</v>
      </c>
      <c r="O144" s="495" t="s">
        <v>338</v>
      </c>
      <c r="P144" s="41">
        <f>Y$93</f>
        <v>59.699999999999996</v>
      </c>
      <c r="Q144" s="30" t="s">
        <v>338</v>
      </c>
      <c r="T144" s="165"/>
      <c r="U144" s="73"/>
      <c r="V144" s="28"/>
      <c r="W144" s="165"/>
      <c r="AA144" s="19"/>
    </row>
    <row r="145" spans="1:30" ht="19.5" customHeight="1">
      <c r="A145" s="345" t="s">
        <v>200</v>
      </c>
      <c r="B145" s="352">
        <v>221</v>
      </c>
      <c r="C145" s="535">
        <v>85</v>
      </c>
      <c r="D145" s="536">
        <v>90</v>
      </c>
      <c r="E145" s="534" t="s">
        <v>818</v>
      </c>
      <c r="F145" s="536">
        <v>96</v>
      </c>
      <c r="G145" s="536">
        <v>85</v>
      </c>
      <c r="H145" s="536">
        <v>80</v>
      </c>
      <c r="I145" s="15">
        <f t="shared" si="57"/>
        <v>271</v>
      </c>
      <c r="J145" s="15">
        <f t="shared" si="66"/>
        <v>436</v>
      </c>
      <c r="K145" s="15">
        <f t="shared" si="68"/>
        <v>831</v>
      </c>
      <c r="L145" s="468" t="s">
        <v>414</v>
      </c>
      <c r="M145" s="496">
        <f t="shared" ref="M145:M149" si="69">NORMSDIST((U$93-K145)/Z$93)*100</f>
        <v>8.691496194708499</v>
      </c>
      <c r="N145" s="496">
        <f t="shared" ref="N145:N149" si="70">NORMSDIST((V$93-K145)/Z$93)*100</f>
        <v>12.302440305134338</v>
      </c>
      <c r="O145" s="495" t="s">
        <v>338</v>
      </c>
      <c r="P145" s="41">
        <f t="shared" ref="P145:P149" si="71">Y$93</f>
        <v>59.699999999999996</v>
      </c>
      <c r="Q145" s="30" t="s">
        <v>338</v>
      </c>
      <c r="T145" s="165"/>
      <c r="U145" s="73"/>
      <c r="V145" s="28"/>
      <c r="W145" s="165"/>
      <c r="AA145" s="19"/>
    </row>
    <row r="146" spans="1:30" ht="19.5" customHeight="1">
      <c r="A146" s="417" t="s">
        <v>203</v>
      </c>
      <c r="B146" s="422">
        <v>193</v>
      </c>
      <c r="C146" s="497"/>
      <c r="D146" s="496"/>
      <c r="E146" s="494" t="s">
        <v>337</v>
      </c>
      <c r="F146" s="496"/>
      <c r="G146" s="496"/>
      <c r="H146" s="496"/>
      <c r="I146" s="496">
        <f t="shared" si="57"/>
        <v>0</v>
      </c>
      <c r="J146" s="496">
        <f t="shared" si="66"/>
        <v>0</v>
      </c>
      <c r="K146" s="496">
        <f t="shared" si="68"/>
        <v>193</v>
      </c>
      <c r="L146" s="468" t="s">
        <v>414</v>
      </c>
      <c r="M146" s="496">
        <f t="shared" si="69"/>
        <v>100</v>
      </c>
      <c r="N146" s="496">
        <f t="shared" si="70"/>
        <v>100</v>
      </c>
      <c r="O146" s="495" t="s">
        <v>338</v>
      </c>
      <c r="P146" s="41">
        <f t="shared" si="71"/>
        <v>59.699999999999996</v>
      </c>
      <c r="Q146" s="44" t="s">
        <v>345</v>
      </c>
      <c r="T146" s="165"/>
      <c r="U146" s="73"/>
      <c r="V146" s="28"/>
      <c r="W146" s="165"/>
      <c r="AA146" s="19"/>
    </row>
    <row r="147" spans="1:30" ht="19.5" customHeight="1">
      <c r="A147" s="417" t="s">
        <v>186</v>
      </c>
      <c r="B147" s="422">
        <v>180</v>
      </c>
      <c r="C147" s="497"/>
      <c r="D147" s="496"/>
      <c r="E147" s="494" t="s">
        <v>337</v>
      </c>
      <c r="F147" s="496"/>
      <c r="G147" s="496"/>
      <c r="H147" s="496"/>
      <c r="I147" s="496">
        <f t="shared" si="57"/>
        <v>0</v>
      </c>
      <c r="J147" s="496">
        <f t="shared" si="66"/>
        <v>0</v>
      </c>
      <c r="K147" s="496">
        <f t="shared" si="68"/>
        <v>180</v>
      </c>
      <c r="L147" s="468" t="s">
        <v>414</v>
      </c>
      <c r="M147" s="496">
        <f t="shared" si="69"/>
        <v>100</v>
      </c>
      <c r="N147" s="496">
        <f t="shared" si="70"/>
        <v>100</v>
      </c>
      <c r="O147" s="523" t="s">
        <v>345</v>
      </c>
      <c r="P147" s="41">
        <f t="shared" si="71"/>
        <v>59.699999999999996</v>
      </c>
      <c r="Q147" s="30" t="s">
        <v>345</v>
      </c>
      <c r="T147" s="165"/>
      <c r="U147" s="73"/>
      <c r="V147" s="28"/>
      <c r="W147" s="165"/>
      <c r="AA147" s="19"/>
    </row>
    <row r="148" spans="1:30" ht="19.5" customHeight="1">
      <c r="A148" s="493" t="s">
        <v>814</v>
      </c>
      <c r="B148" s="422">
        <v>203</v>
      </c>
      <c r="C148" s="497"/>
      <c r="D148" s="496"/>
      <c r="E148" s="494" t="s">
        <v>337</v>
      </c>
      <c r="F148" s="496"/>
      <c r="G148" s="496"/>
      <c r="H148" s="496"/>
      <c r="I148" s="496">
        <f t="shared" si="57"/>
        <v>0</v>
      </c>
      <c r="J148" s="496">
        <f t="shared" si="66"/>
        <v>0</v>
      </c>
      <c r="K148" s="496">
        <f t="shared" si="68"/>
        <v>203</v>
      </c>
      <c r="L148" s="468" t="s">
        <v>414</v>
      </c>
      <c r="M148" s="496">
        <f t="shared" si="69"/>
        <v>100</v>
      </c>
      <c r="N148" s="496">
        <f t="shared" si="70"/>
        <v>100</v>
      </c>
      <c r="O148" s="523" t="s">
        <v>349</v>
      </c>
      <c r="P148" s="41">
        <f t="shared" si="71"/>
        <v>59.699999999999996</v>
      </c>
      <c r="Q148" s="30" t="s">
        <v>345</v>
      </c>
      <c r="T148" s="165"/>
      <c r="U148" s="73"/>
      <c r="V148" s="28"/>
      <c r="W148" s="165"/>
      <c r="AA148" s="19"/>
    </row>
    <row r="149" spans="1:30" ht="19.5" customHeight="1">
      <c r="A149" s="500" t="s">
        <v>247</v>
      </c>
      <c r="B149" s="501">
        <v>249</v>
      </c>
      <c r="C149" s="497"/>
      <c r="D149" s="496"/>
      <c r="E149" s="494" t="s">
        <v>337</v>
      </c>
      <c r="F149" s="496"/>
      <c r="G149" s="494"/>
      <c r="H149" s="494"/>
      <c r="I149" s="496">
        <f t="shared" si="57"/>
        <v>0</v>
      </c>
      <c r="J149" s="496">
        <f t="shared" si="66"/>
        <v>0</v>
      </c>
      <c r="K149" s="496">
        <f t="shared" si="68"/>
        <v>249</v>
      </c>
      <c r="L149" s="468" t="s">
        <v>414</v>
      </c>
      <c r="M149" s="496">
        <f t="shared" si="69"/>
        <v>100</v>
      </c>
      <c r="N149" s="496">
        <f t="shared" si="70"/>
        <v>100</v>
      </c>
      <c r="O149" s="495" t="s">
        <v>338</v>
      </c>
      <c r="P149" s="41">
        <f t="shared" si="71"/>
        <v>59.699999999999996</v>
      </c>
      <c r="Q149" s="44" t="s">
        <v>345</v>
      </c>
      <c r="T149" s="165"/>
      <c r="U149" s="73"/>
      <c r="V149" s="28"/>
      <c r="W149" s="165"/>
      <c r="AA149" s="19"/>
    </row>
    <row r="150" spans="1:30" ht="19.5" customHeight="1">
      <c r="A150" s="417" t="s">
        <v>205</v>
      </c>
      <c r="B150" s="422">
        <v>249</v>
      </c>
      <c r="C150" s="497"/>
      <c r="D150" s="496"/>
      <c r="E150" s="494" t="s">
        <v>337</v>
      </c>
      <c r="F150" s="496"/>
      <c r="G150" s="496"/>
      <c r="H150" s="496"/>
      <c r="I150" s="496">
        <f t="shared" si="57"/>
        <v>0</v>
      </c>
      <c r="J150" s="496">
        <f t="shared" si="66"/>
        <v>0</v>
      </c>
      <c r="K150" s="496">
        <f t="shared" si="68"/>
        <v>249</v>
      </c>
      <c r="L150" s="468" t="s">
        <v>414</v>
      </c>
      <c r="M150" s="496">
        <f>NORMSDIST((U$94-K150)/Z$94)*100</f>
        <v>100</v>
      </c>
      <c r="N150" s="496">
        <f>NORMSDIST((V$94-K150)/Z$94)*100</f>
        <v>100</v>
      </c>
      <c r="O150" s="523" t="s">
        <v>345</v>
      </c>
      <c r="P150" s="41">
        <f>Y$94</f>
        <v>58.199999999999996</v>
      </c>
      <c r="Q150" s="30" t="s">
        <v>345</v>
      </c>
      <c r="T150" s="165"/>
      <c r="U150" s="73"/>
      <c r="V150" s="28"/>
      <c r="W150" s="165"/>
      <c r="AA150" s="19"/>
    </row>
    <row r="151" spans="1:30" ht="19.5" customHeight="1">
      <c r="A151" s="427" t="s">
        <v>770</v>
      </c>
      <c r="B151" s="428">
        <v>258</v>
      </c>
      <c r="C151" s="497"/>
      <c r="D151" s="496"/>
      <c r="E151" s="494" t="s">
        <v>337</v>
      </c>
      <c r="F151" s="496"/>
      <c r="G151" s="496"/>
      <c r="H151" s="496"/>
      <c r="I151" s="496">
        <f t="shared" si="57"/>
        <v>0</v>
      </c>
      <c r="J151" s="496">
        <f t="shared" si="66"/>
        <v>0</v>
      </c>
      <c r="K151" s="496">
        <f t="shared" si="68"/>
        <v>258</v>
      </c>
      <c r="L151" s="468" t="s">
        <v>445</v>
      </c>
      <c r="M151" s="496">
        <f>NORMSDIST((U$98-K151)/Z$98)*100</f>
        <v>99.999999998359058</v>
      </c>
      <c r="N151" s="496">
        <f>NORMSDIST((V$98-K151)/Z$98)*100</f>
        <v>99.999999999476913</v>
      </c>
      <c r="O151" s="495" t="s">
        <v>338</v>
      </c>
      <c r="P151" s="41">
        <f>Y$98</f>
        <v>66.7</v>
      </c>
      <c r="Q151" s="30" t="s">
        <v>338</v>
      </c>
      <c r="T151" s="165"/>
      <c r="U151" s="73"/>
      <c r="V151" s="28"/>
      <c r="W151" s="165"/>
      <c r="AA151" s="19"/>
    </row>
    <row r="152" spans="1:30" ht="19.5" customHeight="1">
      <c r="A152" s="427" t="s">
        <v>773</v>
      </c>
      <c r="B152" s="428">
        <v>184</v>
      </c>
      <c r="C152" s="497"/>
      <c r="D152" s="496"/>
      <c r="E152" s="494" t="s">
        <v>337</v>
      </c>
      <c r="F152" s="496"/>
      <c r="G152" s="494"/>
      <c r="H152" s="494"/>
      <c r="I152" s="496">
        <f t="shared" si="57"/>
        <v>0</v>
      </c>
      <c r="J152" s="496">
        <f t="shared" si="66"/>
        <v>0</v>
      </c>
      <c r="K152" s="496">
        <f t="shared" si="68"/>
        <v>184</v>
      </c>
      <c r="L152" s="469" t="s">
        <v>604</v>
      </c>
      <c r="M152" s="496">
        <f>NORMSDIST((U$103-K152)/Z$103)*100</f>
        <v>99.999880130006261</v>
      </c>
      <c r="N152" s="496">
        <f>NORMSDIST((V$103-K152)/Z$103)*100</f>
        <v>99.999947846340774</v>
      </c>
      <c r="O152" s="495" t="s">
        <v>338</v>
      </c>
      <c r="P152" s="41">
        <f>Y$103</f>
        <v>98.8</v>
      </c>
      <c r="Q152" s="30" t="s">
        <v>338</v>
      </c>
      <c r="T152" s="165"/>
      <c r="U152" s="316"/>
      <c r="V152" s="28"/>
      <c r="W152" s="165"/>
      <c r="AA152" s="19"/>
    </row>
    <row r="153" spans="1:30" ht="19.5" customHeight="1">
      <c r="A153" s="427" t="s">
        <v>772</v>
      </c>
      <c r="B153" s="428">
        <v>180</v>
      </c>
      <c r="C153" s="497"/>
      <c r="D153" s="496"/>
      <c r="E153" s="494" t="s">
        <v>337</v>
      </c>
      <c r="F153" s="496"/>
      <c r="G153" s="494"/>
      <c r="H153" s="494"/>
      <c r="I153" s="496">
        <f>SUM(C153,D153,F153)</f>
        <v>0</v>
      </c>
      <c r="J153" s="496">
        <f t="shared" si="66"/>
        <v>0</v>
      </c>
      <c r="K153" s="496">
        <f>FIXED(J153*1.4,0)+B153</f>
        <v>180</v>
      </c>
      <c r="L153" s="471" t="s">
        <v>796</v>
      </c>
      <c r="M153" s="496">
        <f>NORMSDIST((U$111-K153)/Z$111)*100</f>
        <v>99.999977909496778</v>
      </c>
      <c r="N153" s="496">
        <f>NORMSDIST((V$111-K153)/Z$111)*100</f>
        <v>99.999990891416928</v>
      </c>
      <c r="O153" s="495" t="s">
        <v>338</v>
      </c>
      <c r="P153" s="41">
        <f>Y$111</f>
        <v>76</v>
      </c>
      <c r="Q153" s="30" t="s">
        <v>338</v>
      </c>
      <c r="T153" s="165"/>
      <c r="U153" s="316"/>
      <c r="V153" s="28"/>
      <c r="W153" s="165"/>
      <c r="AA153" s="19"/>
    </row>
    <row r="154" spans="1:30" ht="19.5" customHeight="1">
      <c r="A154" s="417" t="s">
        <v>192</v>
      </c>
      <c r="B154" s="422">
        <v>230</v>
      </c>
      <c r="C154" s="497"/>
      <c r="D154" s="496"/>
      <c r="E154" s="494" t="s">
        <v>337</v>
      </c>
      <c r="F154" s="496"/>
      <c r="G154" s="496"/>
      <c r="H154" s="496"/>
      <c r="I154" s="496">
        <f t="shared" ref="I154:I176" si="72">SUM(C154,D154,F154)</f>
        <v>0</v>
      </c>
      <c r="J154" s="496">
        <f t="shared" si="66"/>
        <v>0</v>
      </c>
      <c r="K154" s="496">
        <f t="shared" ref="K154:K176" si="73">FIXED(J154*1.4,0)+B154</f>
        <v>230</v>
      </c>
      <c r="L154" s="463" t="s">
        <v>402</v>
      </c>
      <c r="M154" s="496">
        <f>NORMSDIST((U$112-K154)/Z$112)*100</f>
        <v>100</v>
      </c>
      <c r="N154" s="496">
        <f>NORMSDIST((V$112-K154)/Z$112)*100</f>
        <v>100</v>
      </c>
      <c r="O154" s="495" t="s">
        <v>338</v>
      </c>
      <c r="P154" s="41">
        <f>Y$112</f>
        <v>77</v>
      </c>
      <c r="Q154" s="44" t="s">
        <v>345</v>
      </c>
      <c r="T154" s="165"/>
      <c r="U154" s="73"/>
      <c r="V154" s="28"/>
      <c r="W154" s="165"/>
      <c r="AA154" s="19"/>
    </row>
    <row r="155" spans="1:30" ht="19.5" customHeight="1">
      <c r="A155" s="52" t="s">
        <v>45</v>
      </c>
      <c r="B155" s="494">
        <v>207</v>
      </c>
      <c r="C155" s="497"/>
      <c r="D155" s="496"/>
      <c r="E155" s="494" t="s">
        <v>337</v>
      </c>
      <c r="F155" s="496"/>
      <c r="G155" s="496"/>
      <c r="H155" s="496"/>
      <c r="I155" s="496">
        <f t="shared" si="72"/>
        <v>0</v>
      </c>
      <c r="J155" s="496">
        <f t="shared" si="66"/>
        <v>0</v>
      </c>
      <c r="K155" s="496">
        <f t="shared" si="73"/>
        <v>207</v>
      </c>
      <c r="L155" s="463" t="s">
        <v>46</v>
      </c>
      <c r="M155" s="496">
        <f>NORMSDIST((U$113-K155)/Z$113)*100</f>
        <v>100</v>
      </c>
      <c r="N155" s="496">
        <f>NORMSDIST((V$113-K155)/Z$113)*100</f>
        <v>100</v>
      </c>
      <c r="O155" s="495" t="s">
        <v>338</v>
      </c>
      <c r="P155" s="41">
        <f>Y$113</f>
        <v>68.600000000000009</v>
      </c>
      <c r="Q155" s="30" t="s">
        <v>338</v>
      </c>
      <c r="T155" s="165"/>
      <c r="U155" s="73"/>
      <c r="V155" s="28"/>
      <c r="W155" s="165"/>
      <c r="AA155" s="19"/>
    </row>
    <row r="156" spans="1:30" ht="19.5" customHeight="1">
      <c r="A156" s="52" t="s">
        <v>47</v>
      </c>
      <c r="B156" s="494">
        <v>216</v>
      </c>
      <c r="C156" s="497"/>
      <c r="D156" s="496"/>
      <c r="E156" s="494" t="s">
        <v>337</v>
      </c>
      <c r="F156" s="496"/>
      <c r="G156" s="496"/>
      <c r="H156" s="496"/>
      <c r="I156" s="496">
        <f t="shared" si="72"/>
        <v>0</v>
      </c>
      <c r="J156" s="496">
        <f t="shared" si="66"/>
        <v>0</v>
      </c>
      <c r="K156" s="496">
        <f t="shared" si="73"/>
        <v>216</v>
      </c>
      <c r="L156" s="463" t="s">
        <v>46</v>
      </c>
      <c r="M156" s="496">
        <f t="shared" ref="M156:M160" si="74">NORMSDIST((U$113-K156)/Z$113)*100</f>
        <v>100</v>
      </c>
      <c r="N156" s="496">
        <f t="shared" ref="N156:N160" si="75">NORMSDIST((V$113-K156)/Z$113)*100</f>
        <v>100</v>
      </c>
      <c r="O156" s="495" t="s">
        <v>338</v>
      </c>
      <c r="P156" s="41">
        <f t="shared" ref="P156:P160" si="76">Y$113</f>
        <v>68.600000000000009</v>
      </c>
      <c r="Q156" s="44" t="s">
        <v>345</v>
      </c>
      <c r="T156" s="165"/>
      <c r="U156" s="73"/>
      <c r="V156" s="28"/>
      <c r="W156" s="165"/>
      <c r="AA156" s="19"/>
    </row>
    <row r="157" spans="1:30" ht="19.5" customHeight="1">
      <c r="A157" s="52" t="s">
        <v>48</v>
      </c>
      <c r="B157" s="494">
        <v>216</v>
      </c>
      <c r="C157" s="497"/>
      <c r="D157" s="496"/>
      <c r="E157" s="494" t="s">
        <v>337</v>
      </c>
      <c r="F157" s="496"/>
      <c r="G157" s="496"/>
      <c r="H157" s="496"/>
      <c r="I157" s="496">
        <f t="shared" si="72"/>
        <v>0</v>
      </c>
      <c r="J157" s="496">
        <f t="shared" si="66"/>
        <v>0</v>
      </c>
      <c r="K157" s="496">
        <f t="shared" si="73"/>
        <v>216</v>
      </c>
      <c r="L157" s="463" t="s">
        <v>46</v>
      </c>
      <c r="M157" s="496">
        <f t="shared" si="74"/>
        <v>100</v>
      </c>
      <c r="N157" s="496">
        <f t="shared" si="75"/>
        <v>100</v>
      </c>
      <c r="O157" s="523"/>
      <c r="P157" s="41">
        <f t="shared" si="76"/>
        <v>68.600000000000009</v>
      </c>
      <c r="Q157" s="30" t="s">
        <v>345</v>
      </c>
      <c r="T157" s="165"/>
      <c r="U157" s="73"/>
      <c r="V157" s="28"/>
      <c r="W157" s="165"/>
      <c r="AA157" s="19"/>
    </row>
    <row r="158" spans="1:30" ht="19.5" customHeight="1">
      <c r="A158" s="52" t="s">
        <v>49</v>
      </c>
      <c r="B158" s="494">
        <v>235</v>
      </c>
      <c r="C158" s="497"/>
      <c r="D158" s="496"/>
      <c r="E158" s="494" t="s">
        <v>337</v>
      </c>
      <c r="F158" s="496"/>
      <c r="G158" s="496"/>
      <c r="H158" s="496"/>
      <c r="I158" s="496">
        <f t="shared" si="72"/>
        <v>0</v>
      </c>
      <c r="J158" s="496">
        <f t="shared" si="66"/>
        <v>0</v>
      </c>
      <c r="K158" s="496">
        <f t="shared" si="73"/>
        <v>235</v>
      </c>
      <c r="L158" s="463" t="s">
        <v>46</v>
      </c>
      <c r="M158" s="496">
        <f t="shared" si="74"/>
        <v>100</v>
      </c>
      <c r="N158" s="496">
        <f t="shared" si="75"/>
        <v>100</v>
      </c>
      <c r="O158" s="495" t="s">
        <v>338</v>
      </c>
      <c r="P158" s="41">
        <f t="shared" si="76"/>
        <v>68.600000000000009</v>
      </c>
      <c r="Q158" s="30" t="s">
        <v>338</v>
      </c>
      <c r="T158" s="165"/>
      <c r="U158" s="165"/>
      <c r="V158" s="165"/>
      <c r="W158" s="165"/>
    </row>
    <row r="159" spans="1:30" ht="19.5" customHeight="1">
      <c r="A159" s="52" t="s">
        <v>817</v>
      </c>
      <c r="B159" s="494">
        <v>230</v>
      </c>
      <c r="C159" s="497"/>
      <c r="D159" s="496"/>
      <c r="E159" s="494" t="s">
        <v>337</v>
      </c>
      <c r="F159" s="496"/>
      <c r="G159" s="494"/>
      <c r="H159" s="494"/>
      <c r="I159" s="496">
        <f t="shared" si="72"/>
        <v>0</v>
      </c>
      <c r="J159" s="496">
        <f t="shared" si="66"/>
        <v>0</v>
      </c>
      <c r="K159" s="496">
        <f t="shared" si="73"/>
        <v>230</v>
      </c>
      <c r="L159" s="463" t="s">
        <v>46</v>
      </c>
      <c r="M159" s="496">
        <f t="shared" si="74"/>
        <v>100</v>
      </c>
      <c r="N159" s="496">
        <f t="shared" si="75"/>
        <v>100</v>
      </c>
      <c r="O159" s="495" t="s">
        <v>338</v>
      </c>
      <c r="P159" s="41">
        <f t="shared" si="76"/>
        <v>68.600000000000009</v>
      </c>
      <c r="Q159" s="30" t="s">
        <v>338</v>
      </c>
      <c r="T159" s="165"/>
      <c r="U159" s="165"/>
      <c r="V159" s="165"/>
      <c r="W159" s="165"/>
    </row>
    <row r="160" spans="1:30" ht="19.5" customHeight="1">
      <c r="A160" s="167" t="s">
        <v>117</v>
      </c>
      <c r="B160" s="177">
        <v>221</v>
      </c>
      <c r="C160" s="522"/>
      <c r="D160" s="494"/>
      <c r="E160" s="494" t="s">
        <v>337</v>
      </c>
      <c r="F160" s="494"/>
      <c r="G160" s="494"/>
      <c r="H160" s="494"/>
      <c r="I160" s="496">
        <f t="shared" si="72"/>
        <v>0</v>
      </c>
      <c r="J160" s="496">
        <f t="shared" si="66"/>
        <v>0</v>
      </c>
      <c r="K160" s="496">
        <f t="shared" si="73"/>
        <v>221</v>
      </c>
      <c r="L160" s="463" t="s">
        <v>46</v>
      </c>
      <c r="M160" s="496">
        <f t="shared" si="74"/>
        <v>100</v>
      </c>
      <c r="N160" s="496">
        <f t="shared" si="75"/>
        <v>100</v>
      </c>
      <c r="O160" s="495" t="s">
        <v>338</v>
      </c>
      <c r="P160" s="41">
        <f t="shared" si="76"/>
        <v>68.600000000000009</v>
      </c>
      <c r="Q160" s="30" t="s">
        <v>338</v>
      </c>
      <c r="T160" s="165"/>
      <c r="U160" s="8"/>
      <c r="V160" s="28"/>
      <c r="W160" s="8"/>
      <c r="X160" s="28"/>
      <c r="Y160" s="28"/>
      <c r="Z160" s="28"/>
      <c r="AA160" s="28"/>
      <c r="AB160" s="28"/>
      <c r="AC160" s="524"/>
      <c r="AD160" s="524"/>
    </row>
    <row r="161" spans="1:30" ht="19.5" customHeight="1">
      <c r="A161" s="354" t="s">
        <v>42</v>
      </c>
      <c r="B161" s="494">
        <v>249</v>
      </c>
      <c r="C161" s="497"/>
      <c r="D161" s="496"/>
      <c r="E161" s="494" t="s">
        <v>337</v>
      </c>
      <c r="F161" s="496"/>
      <c r="G161" s="494"/>
      <c r="H161" s="494"/>
      <c r="I161" s="496">
        <f t="shared" si="72"/>
        <v>0</v>
      </c>
      <c r="J161" s="496">
        <f t="shared" si="66"/>
        <v>0</v>
      </c>
      <c r="K161" s="496">
        <f t="shared" si="73"/>
        <v>249</v>
      </c>
      <c r="L161" s="463" t="s">
        <v>46</v>
      </c>
      <c r="M161" s="496">
        <f t="shared" ref="M161:M165" si="77">NORMSDIST((U$114-K161)/Z$114)*100</f>
        <v>100</v>
      </c>
      <c r="N161" s="496">
        <f t="shared" ref="N161:N165" si="78">NORMSDIST((V$114-K161)/Z$114)*100</f>
        <v>100</v>
      </c>
      <c r="O161" s="495" t="s">
        <v>338</v>
      </c>
      <c r="P161" s="41">
        <f t="shared" ref="P161:P165" si="79">Y$114</f>
        <v>71.3</v>
      </c>
      <c r="Q161" s="30" t="s">
        <v>338</v>
      </c>
      <c r="T161" s="165"/>
      <c r="U161" s="8"/>
      <c r="V161" s="28"/>
      <c r="W161" s="8"/>
      <c r="X161" s="28"/>
      <c r="Y161" s="28"/>
      <c r="Z161" s="28"/>
      <c r="AA161" s="28"/>
      <c r="AB161" s="28"/>
      <c r="AC161" s="524"/>
      <c r="AD161" s="524"/>
    </row>
    <row r="162" spans="1:30" ht="19.5" customHeight="1">
      <c r="A162" s="94" t="s">
        <v>98</v>
      </c>
      <c r="B162" s="46">
        <v>226</v>
      </c>
      <c r="C162" s="46">
        <v>72</v>
      </c>
      <c r="D162" s="15">
        <v>80</v>
      </c>
      <c r="E162" s="95" t="s">
        <v>337</v>
      </c>
      <c r="F162" s="15">
        <v>65</v>
      </c>
      <c r="G162" s="95">
        <v>65</v>
      </c>
      <c r="H162" s="95">
        <v>58</v>
      </c>
      <c r="I162" s="15">
        <f t="shared" si="72"/>
        <v>217</v>
      </c>
      <c r="J162" s="15">
        <f t="shared" si="66"/>
        <v>340</v>
      </c>
      <c r="K162" s="15">
        <f t="shared" si="73"/>
        <v>702</v>
      </c>
      <c r="L162" s="463" t="s">
        <v>46</v>
      </c>
      <c r="M162" s="496">
        <f t="shared" si="77"/>
        <v>88.099989254479922</v>
      </c>
      <c r="N162" s="496">
        <f t="shared" si="78"/>
        <v>91.62066775849857</v>
      </c>
      <c r="O162" s="523" t="s">
        <v>345</v>
      </c>
      <c r="P162" s="41">
        <f t="shared" si="79"/>
        <v>71.3</v>
      </c>
      <c r="Q162" s="30" t="s">
        <v>345</v>
      </c>
      <c r="T162" s="165"/>
      <c r="U162" s="8"/>
      <c r="V162" s="28"/>
      <c r="W162" s="8"/>
      <c r="X162" s="28"/>
      <c r="Y162" s="28"/>
      <c r="Z162" s="28"/>
      <c r="AA162" s="28"/>
      <c r="AB162" s="28"/>
      <c r="AC162" s="524"/>
      <c r="AD162" s="524"/>
    </row>
    <row r="163" spans="1:30" ht="19.5" customHeight="1">
      <c r="A163" s="184" t="s">
        <v>95</v>
      </c>
      <c r="B163" s="183">
        <v>253</v>
      </c>
      <c r="C163" s="497"/>
      <c r="D163" s="496"/>
      <c r="E163" s="494" t="s">
        <v>337</v>
      </c>
      <c r="F163" s="496"/>
      <c r="G163" s="494"/>
      <c r="H163" s="494"/>
      <c r="I163" s="496">
        <f t="shared" si="72"/>
        <v>0</v>
      </c>
      <c r="J163" s="496">
        <f t="shared" si="66"/>
        <v>0</v>
      </c>
      <c r="K163" s="496">
        <f t="shared" si="73"/>
        <v>253</v>
      </c>
      <c r="L163" s="463" t="s">
        <v>46</v>
      </c>
      <c r="M163" s="496">
        <f t="shared" si="77"/>
        <v>100</v>
      </c>
      <c r="N163" s="496">
        <f t="shared" si="78"/>
        <v>100</v>
      </c>
      <c r="O163" s="495" t="s">
        <v>338</v>
      </c>
      <c r="P163" s="41">
        <f t="shared" si="79"/>
        <v>71.3</v>
      </c>
      <c r="Q163" s="30" t="s">
        <v>338</v>
      </c>
      <c r="T163" s="165"/>
      <c r="U163" s="8"/>
      <c r="V163" s="28"/>
      <c r="W163" s="8"/>
      <c r="X163" s="28"/>
      <c r="Y163" s="28"/>
      <c r="Z163" s="28"/>
      <c r="AA163" s="28"/>
      <c r="AB163" s="28"/>
      <c r="AC163" s="524"/>
      <c r="AD163" s="524"/>
    </row>
    <row r="164" spans="1:30" ht="19.5" customHeight="1">
      <c r="A164" s="167" t="s">
        <v>118</v>
      </c>
      <c r="B164" s="177">
        <v>272</v>
      </c>
      <c r="C164" s="497"/>
      <c r="D164" s="496"/>
      <c r="E164" s="494" t="s">
        <v>337</v>
      </c>
      <c r="F164" s="496"/>
      <c r="G164" s="494"/>
      <c r="H164" s="494"/>
      <c r="I164" s="496">
        <f t="shared" si="72"/>
        <v>0</v>
      </c>
      <c r="J164" s="496">
        <f t="shared" si="66"/>
        <v>0</v>
      </c>
      <c r="K164" s="496">
        <f t="shared" si="73"/>
        <v>272</v>
      </c>
      <c r="L164" s="463" t="s">
        <v>46</v>
      </c>
      <c r="M164" s="496">
        <f t="shared" si="77"/>
        <v>100</v>
      </c>
      <c r="N164" s="496">
        <f t="shared" si="78"/>
        <v>100</v>
      </c>
      <c r="O164" s="495" t="s">
        <v>338</v>
      </c>
      <c r="P164" s="41">
        <f t="shared" si="79"/>
        <v>71.3</v>
      </c>
      <c r="Q164" s="30" t="s">
        <v>338</v>
      </c>
      <c r="T164" s="165"/>
      <c r="U164" s="8"/>
      <c r="V164" s="28"/>
      <c r="W164" s="8"/>
      <c r="X164" s="28"/>
      <c r="Y164" s="28"/>
      <c r="Z164" s="28"/>
      <c r="AA164" s="28"/>
      <c r="AB164" s="28"/>
      <c r="AC164" s="524"/>
      <c r="AD164" s="524"/>
    </row>
    <row r="165" spans="1:30" ht="19.5" customHeight="1">
      <c r="A165" s="425" t="s">
        <v>290</v>
      </c>
      <c r="B165" s="426">
        <v>253</v>
      </c>
      <c r="C165" s="494"/>
      <c r="D165" s="494"/>
      <c r="E165" s="494" t="s">
        <v>337</v>
      </c>
      <c r="F165" s="494"/>
      <c r="G165" s="494"/>
      <c r="H165" s="494"/>
      <c r="I165" s="496">
        <f t="shared" si="72"/>
        <v>0</v>
      </c>
      <c r="J165" s="496">
        <f t="shared" si="66"/>
        <v>0</v>
      </c>
      <c r="K165" s="496">
        <f t="shared" si="73"/>
        <v>253</v>
      </c>
      <c r="L165" s="463" t="s">
        <v>46</v>
      </c>
      <c r="M165" s="496">
        <f t="shared" si="77"/>
        <v>100</v>
      </c>
      <c r="N165" s="496">
        <f t="shared" si="78"/>
        <v>100</v>
      </c>
      <c r="O165" s="495" t="s">
        <v>338</v>
      </c>
      <c r="P165" s="41">
        <f t="shared" si="79"/>
        <v>71.3</v>
      </c>
      <c r="Q165" s="30" t="s">
        <v>338</v>
      </c>
      <c r="T165" s="165"/>
      <c r="U165" s="8"/>
      <c r="V165" s="28"/>
      <c r="W165" s="8"/>
      <c r="X165" s="28"/>
      <c r="Y165" s="28"/>
      <c r="Z165" s="28"/>
      <c r="AA165" s="28"/>
      <c r="AB165" s="28"/>
      <c r="AC165" s="524"/>
      <c r="AD165" s="524"/>
    </row>
    <row r="166" spans="1:30" ht="19.5" customHeight="1">
      <c r="A166" s="167" t="s">
        <v>123</v>
      </c>
      <c r="B166" s="177">
        <v>263</v>
      </c>
      <c r="C166" s="497"/>
      <c r="D166" s="496"/>
      <c r="E166" s="494" t="s">
        <v>337</v>
      </c>
      <c r="F166" s="496"/>
      <c r="G166" s="494"/>
      <c r="H166" s="494"/>
      <c r="I166" s="496">
        <f t="shared" si="72"/>
        <v>0</v>
      </c>
      <c r="J166" s="496">
        <f t="shared" si="66"/>
        <v>0</v>
      </c>
      <c r="K166" s="496">
        <f t="shared" si="73"/>
        <v>263</v>
      </c>
      <c r="L166" s="463" t="s">
        <v>121</v>
      </c>
      <c r="M166" s="496">
        <f>NORMSDIST((U$116-K166)/Z$116)*100</f>
        <v>100</v>
      </c>
      <c r="N166" s="496">
        <f>NORMSDIST((V$116-K166)/Z$116)*100</f>
        <v>100</v>
      </c>
      <c r="O166" s="495" t="s">
        <v>338</v>
      </c>
      <c r="P166" s="41">
        <f>Y$116</f>
        <v>64.400000000000006</v>
      </c>
      <c r="Q166" s="30" t="s">
        <v>338</v>
      </c>
      <c r="T166" s="165"/>
      <c r="U166" s="8"/>
      <c r="V166" s="28"/>
      <c r="W166" s="8"/>
      <c r="X166" s="28"/>
      <c r="Y166" s="28"/>
      <c r="Z166" s="28"/>
      <c r="AA166" s="28"/>
      <c r="AB166" s="28"/>
      <c r="AC166" s="524"/>
      <c r="AD166" s="524"/>
    </row>
    <row r="167" spans="1:30" ht="19.5" customHeight="1">
      <c r="A167" s="94" t="s">
        <v>288</v>
      </c>
      <c r="B167" s="45">
        <v>253</v>
      </c>
      <c r="C167" s="45">
        <v>72</v>
      </c>
      <c r="D167" s="45">
        <v>70</v>
      </c>
      <c r="E167" s="95" t="s">
        <v>337</v>
      </c>
      <c r="F167" s="45">
        <v>96</v>
      </c>
      <c r="G167" s="45">
        <v>61</v>
      </c>
      <c r="H167" s="45">
        <v>54</v>
      </c>
      <c r="I167" s="15">
        <f t="shared" si="72"/>
        <v>238</v>
      </c>
      <c r="J167" s="15">
        <f t="shared" si="66"/>
        <v>353</v>
      </c>
      <c r="K167" s="15">
        <f t="shared" si="73"/>
        <v>747</v>
      </c>
      <c r="L167" s="463" t="s">
        <v>121</v>
      </c>
      <c r="M167" s="496">
        <f t="shared" ref="M167:M168" si="80">NORMSDIST((U$116-K167)/Z$116)*100</f>
        <v>37.448416527667995</v>
      </c>
      <c r="N167" s="496">
        <f t="shared" ref="N167:N168" si="81">NORMSDIST((V$116-K167)/Z$116)*100</f>
        <v>45.22415739794161</v>
      </c>
      <c r="O167" s="495" t="s">
        <v>338</v>
      </c>
      <c r="P167" s="41">
        <f t="shared" ref="P167:P168" si="82">Y$116</f>
        <v>64.400000000000006</v>
      </c>
      <c r="Q167" s="30" t="s">
        <v>338</v>
      </c>
      <c r="T167" s="165"/>
      <c r="U167" s="8"/>
      <c r="V167" s="28"/>
      <c r="W167" s="8"/>
      <c r="X167" s="28"/>
      <c r="Y167" s="28"/>
      <c r="Z167" s="28"/>
      <c r="AA167" s="28"/>
      <c r="AB167" s="28"/>
      <c r="AC167" s="524"/>
      <c r="AD167" s="524"/>
    </row>
    <row r="168" spans="1:30" ht="19.5" customHeight="1">
      <c r="A168" s="425" t="s">
        <v>295</v>
      </c>
      <c r="B168" s="426">
        <v>226</v>
      </c>
      <c r="C168" s="241"/>
      <c r="D168" s="241"/>
      <c r="E168" s="494" t="s">
        <v>337</v>
      </c>
      <c r="F168" s="241"/>
      <c r="G168" s="241"/>
      <c r="H168" s="241"/>
      <c r="I168" s="496">
        <f t="shared" si="72"/>
        <v>0</v>
      </c>
      <c r="J168" s="496">
        <f t="shared" si="66"/>
        <v>0</v>
      </c>
      <c r="K168" s="496">
        <f t="shared" si="73"/>
        <v>226</v>
      </c>
      <c r="L168" s="463" t="s">
        <v>121</v>
      </c>
      <c r="M168" s="496">
        <f t="shared" si="80"/>
        <v>100</v>
      </c>
      <c r="N168" s="496">
        <f t="shared" si="81"/>
        <v>100</v>
      </c>
      <c r="O168" s="523" t="s">
        <v>349</v>
      </c>
      <c r="P168" s="41">
        <f t="shared" si="82"/>
        <v>64.400000000000006</v>
      </c>
      <c r="Q168" s="30" t="s">
        <v>345</v>
      </c>
      <c r="T168" s="165"/>
      <c r="U168" s="8"/>
      <c r="V168" s="28"/>
      <c r="W168" s="8"/>
      <c r="X168" s="28"/>
      <c r="Y168" s="28"/>
      <c r="Z168" s="28"/>
      <c r="AA168" s="28"/>
      <c r="AB168" s="28"/>
      <c r="AC168" s="524"/>
      <c r="AD168" s="524"/>
    </row>
    <row r="169" spans="1:30" ht="19.5" customHeight="1">
      <c r="A169" s="167" t="s">
        <v>124</v>
      </c>
      <c r="B169" s="177">
        <v>203</v>
      </c>
      <c r="C169" s="497"/>
      <c r="D169" s="496"/>
      <c r="E169" s="494" t="s">
        <v>337</v>
      </c>
      <c r="F169" s="496"/>
      <c r="G169" s="494"/>
      <c r="H169" s="494"/>
      <c r="I169" s="496">
        <f t="shared" si="72"/>
        <v>0</v>
      </c>
      <c r="J169" s="496">
        <f t="shared" si="66"/>
        <v>0</v>
      </c>
      <c r="K169" s="496">
        <f t="shared" si="73"/>
        <v>203</v>
      </c>
      <c r="L169" s="463" t="s">
        <v>125</v>
      </c>
      <c r="M169" s="496">
        <f>NORMSDIST((U$118-K169)/Z$118)*100</f>
        <v>100</v>
      </c>
      <c r="N169" s="496">
        <f>NORMSDIST((V$118-K169)/Z$118)*100</f>
        <v>100</v>
      </c>
      <c r="O169" s="523" t="s">
        <v>345</v>
      </c>
      <c r="P169" s="41">
        <f>Y$118</f>
        <v>65.2</v>
      </c>
      <c r="Q169" s="30" t="s">
        <v>345</v>
      </c>
      <c r="T169" s="165"/>
      <c r="U169" s="8"/>
      <c r="V169" s="28"/>
      <c r="W169" s="8"/>
      <c r="X169" s="28"/>
      <c r="Y169" s="28"/>
      <c r="Z169" s="28"/>
      <c r="AA169" s="28"/>
      <c r="AB169" s="28"/>
      <c r="AC169" s="524"/>
      <c r="AD169" s="524"/>
    </row>
    <row r="170" spans="1:30" ht="19.5" customHeight="1">
      <c r="A170" s="52" t="s">
        <v>75</v>
      </c>
      <c r="B170" s="494">
        <v>161</v>
      </c>
      <c r="C170" s="497"/>
      <c r="D170" s="496"/>
      <c r="E170" s="494" t="s">
        <v>337</v>
      </c>
      <c r="F170" s="496"/>
      <c r="G170" s="494"/>
      <c r="H170" s="494"/>
      <c r="I170" s="496">
        <f t="shared" si="72"/>
        <v>0</v>
      </c>
      <c r="J170" s="496">
        <f t="shared" si="66"/>
        <v>0</v>
      </c>
      <c r="K170" s="496">
        <f t="shared" si="73"/>
        <v>161</v>
      </c>
      <c r="L170" s="463" t="s">
        <v>488</v>
      </c>
      <c r="M170" s="496">
        <f>NORMSDIST((U$123-K170)/Z$123)*100</f>
        <v>99.999999699836579</v>
      </c>
      <c r="N170" s="496">
        <f>NORMSDIST((V$123-K170)/Z$123)*100</f>
        <v>99.99999989069164</v>
      </c>
      <c r="O170" s="495"/>
      <c r="P170" s="41">
        <f>Y$123</f>
        <v>78.400000000000006</v>
      </c>
      <c r="Q170" s="30" t="s">
        <v>338</v>
      </c>
      <c r="T170" s="165"/>
      <c r="U170" s="8"/>
      <c r="V170" s="28"/>
      <c r="W170" s="8"/>
      <c r="X170" s="28"/>
      <c r="Y170" s="28"/>
      <c r="Z170" s="28"/>
      <c r="AA170" s="28"/>
      <c r="AB170" s="28"/>
      <c r="AC170" s="524"/>
      <c r="AD170" s="524"/>
    </row>
    <row r="171" spans="1:30" ht="19.5" customHeight="1">
      <c r="A171" s="167" t="s">
        <v>136</v>
      </c>
      <c r="B171" s="177">
        <v>156</v>
      </c>
      <c r="C171" s="497"/>
      <c r="D171" s="496"/>
      <c r="E171" s="494" t="s">
        <v>337</v>
      </c>
      <c r="F171" s="496"/>
      <c r="G171" s="494"/>
      <c r="H171" s="494"/>
      <c r="I171" s="496">
        <f t="shared" si="72"/>
        <v>0</v>
      </c>
      <c r="J171" s="496">
        <f t="shared" si="66"/>
        <v>0</v>
      </c>
      <c r="K171" s="496">
        <f t="shared" si="73"/>
        <v>156</v>
      </c>
      <c r="L171" s="463" t="s">
        <v>488</v>
      </c>
      <c r="M171" s="496">
        <f t="shared" ref="M171:M172" si="83">NORMSDIST((U$123-K171)/Z$123)*100</f>
        <v>99.999999818249222</v>
      </c>
      <c r="N171" s="496">
        <f t="shared" ref="N171:N172" si="84">NORMSDIST((V$123-K171)/Z$123)*100</f>
        <v>99.999999934703894</v>
      </c>
      <c r="O171" s="523" t="s">
        <v>345</v>
      </c>
      <c r="P171" s="41">
        <f t="shared" ref="P171:P172" si="85">Y$123</f>
        <v>78.400000000000006</v>
      </c>
      <c r="Q171" s="30" t="s">
        <v>345</v>
      </c>
      <c r="T171" s="165"/>
      <c r="U171" s="8"/>
      <c r="V171" s="28"/>
      <c r="W171" s="165"/>
      <c r="X171" s="28"/>
      <c r="Y171" s="28"/>
      <c r="Z171" s="28"/>
      <c r="AA171" s="28"/>
      <c r="AB171" s="28"/>
      <c r="AC171" s="524"/>
      <c r="AD171" s="524"/>
    </row>
    <row r="172" spans="1:30" ht="19.5" customHeight="1">
      <c r="A172" s="425" t="s">
        <v>308</v>
      </c>
      <c r="B172" s="426">
        <v>180</v>
      </c>
      <c r="C172" s="241"/>
      <c r="D172" s="241"/>
      <c r="E172" s="494" t="s">
        <v>337</v>
      </c>
      <c r="F172" s="241"/>
      <c r="G172" s="241"/>
      <c r="H172" s="241"/>
      <c r="I172" s="496">
        <f t="shared" si="72"/>
        <v>0</v>
      </c>
      <c r="J172" s="496">
        <f t="shared" si="66"/>
        <v>0</v>
      </c>
      <c r="K172" s="496">
        <f t="shared" si="73"/>
        <v>180</v>
      </c>
      <c r="L172" s="463" t="s">
        <v>488</v>
      </c>
      <c r="M172" s="496">
        <f t="shared" si="83"/>
        <v>99.999998101043758</v>
      </c>
      <c r="N172" s="496">
        <f t="shared" si="84"/>
        <v>99.999999271988997</v>
      </c>
      <c r="O172" s="495" t="s">
        <v>338</v>
      </c>
      <c r="P172" s="41">
        <f t="shared" si="85"/>
        <v>78.400000000000006</v>
      </c>
      <c r="Q172" s="30" t="s">
        <v>338</v>
      </c>
      <c r="T172" s="165"/>
      <c r="U172" s="8"/>
      <c r="V172" s="524"/>
      <c r="W172" s="8"/>
      <c r="X172" s="28"/>
      <c r="Y172" s="28"/>
      <c r="Z172" s="28"/>
      <c r="AA172" s="28"/>
      <c r="AB172" s="28"/>
      <c r="AC172" s="28"/>
      <c r="AD172" s="28"/>
    </row>
    <row r="173" spans="1:30" ht="19.5" customHeight="1">
      <c r="A173" s="167" t="s">
        <v>134</v>
      </c>
      <c r="B173" s="177">
        <v>180</v>
      </c>
      <c r="C173" s="497"/>
      <c r="D173" s="496"/>
      <c r="E173" s="494" t="s">
        <v>337</v>
      </c>
      <c r="F173" s="496"/>
      <c r="G173" s="494"/>
      <c r="H173" s="494"/>
      <c r="I173" s="496">
        <f t="shared" si="72"/>
        <v>0</v>
      </c>
      <c r="J173" s="496">
        <f t="shared" si="66"/>
        <v>0</v>
      </c>
      <c r="K173" s="496">
        <f t="shared" si="73"/>
        <v>180</v>
      </c>
      <c r="L173" s="463" t="s">
        <v>488</v>
      </c>
      <c r="M173" s="496">
        <f>NORMSDIST((U$124-K173)/Z$124)*100</f>
        <v>99.999999400962864</v>
      </c>
      <c r="N173" s="496">
        <f>NORMSDIST((V$124-K173)/Z$124)*100</f>
        <v>99.999999777678354</v>
      </c>
      <c r="O173" s="495" t="s">
        <v>338</v>
      </c>
      <c r="P173" s="41">
        <f>Y$124</f>
        <v>73.5</v>
      </c>
      <c r="Q173" s="30" t="s">
        <v>338</v>
      </c>
      <c r="T173" s="165"/>
      <c r="U173" s="8"/>
      <c r="V173" s="28"/>
      <c r="W173" s="8"/>
      <c r="X173" s="28"/>
      <c r="Y173" s="28"/>
      <c r="Z173" s="28"/>
      <c r="AA173" s="28"/>
      <c r="AB173" s="28"/>
      <c r="AC173" s="524"/>
      <c r="AD173" s="524"/>
    </row>
    <row r="174" spans="1:30" ht="19.5" customHeight="1">
      <c r="A174" s="167" t="s">
        <v>130</v>
      </c>
      <c r="B174" s="177">
        <v>212</v>
      </c>
      <c r="C174" s="497"/>
      <c r="D174" s="496"/>
      <c r="E174" s="494" t="s">
        <v>337</v>
      </c>
      <c r="F174" s="496"/>
      <c r="G174" s="494"/>
      <c r="H174" s="494"/>
      <c r="I174" s="496">
        <f t="shared" si="72"/>
        <v>0</v>
      </c>
      <c r="J174" s="496">
        <f t="shared" si="66"/>
        <v>0</v>
      </c>
      <c r="K174" s="496">
        <f t="shared" si="73"/>
        <v>212</v>
      </c>
      <c r="L174" s="519" t="s">
        <v>131</v>
      </c>
      <c r="M174" s="496">
        <f>NORMSDIST((U$125-K174)/Z$125)*100</f>
        <v>99.999999999998309</v>
      </c>
      <c r="N174" s="496">
        <f>NORMSDIST((V$125-K174)/Z$125)*100</f>
        <v>99.999999999999545</v>
      </c>
      <c r="O174" s="523" t="s">
        <v>349</v>
      </c>
      <c r="P174" s="41">
        <f>Y$125</f>
        <v>66.400000000000006</v>
      </c>
      <c r="Q174" s="30" t="s">
        <v>345</v>
      </c>
      <c r="T174" s="165"/>
      <c r="U174" s="165"/>
      <c r="V174" s="165"/>
      <c r="W174" s="165"/>
    </row>
    <row r="175" spans="1:30" ht="19.5" customHeight="1">
      <c r="A175" s="417" t="s">
        <v>194</v>
      </c>
      <c r="B175" s="422">
        <v>212</v>
      </c>
      <c r="C175" s="497"/>
      <c r="D175" s="496"/>
      <c r="E175" s="494" t="s">
        <v>337</v>
      </c>
      <c r="F175" s="496"/>
      <c r="G175" s="494"/>
      <c r="H175" s="494"/>
      <c r="I175" s="496">
        <f t="shared" si="72"/>
        <v>0</v>
      </c>
      <c r="J175" s="496">
        <f t="shared" si="66"/>
        <v>0</v>
      </c>
      <c r="K175" s="496">
        <f t="shared" si="73"/>
        <v>212</v>
      </c>
      <c r="L175" s="102" t="s">
        <v>441</v>
      </c>
      <c r="M175" s="496">
        <f>NORMSDIST((U$126-K175)/Z$126)*100</f>
        <v>99.999999999999787</v>
      </c>
      <c r="N175" s="496">
        <f>NORMSDIST((V$126-K175)/Z$126)*100</f>
        <v>99.999999999999943</v>
      </c>
      <c r="O175" s="495" t="s">
        <v>338</v>
      </c>
      <c r="P175" s="41">
        <f>Y$126</f>
        <v>83.2</v>
      </c>
      <c r="Q175" s="30" t="s">
        <v>338</v>
      </c>
      <c r="T175" s="165"/>
      <c r="U175" s="165"/>
      <c r="V175" s="165"/>
      <c r="W175" s="165"/>
    </row>
    <row r="176" spans="1:30" ht="19.5" customHeight="1">
      <c r="A176" s="417" t="s">
        <v>196</v>
      </c>
      <c r="B176" s="422">
        <v>203</v>
      </c>
      <c r="C176" s="497"/>
      <c r="D176" s="496"/>
      <c r="E176" s="494" t="s">
        <v>337</v>
      </c>
      <c r="F176" s="496"/>
      <c r="G176" s="494"/>
      <c r="H176" s="494"/>
      <c r="I176" s="496">
        <f t="shared" si="72"/>
        <v>0</v>
      </c>
      <c r="J176" s="496">
        <f t="shared" si="66"/>
        <v>0</v>
      </c>
      <c r="K176" s="496">
        <f t="shared" si="73"/>
        <v>203</v>
      </c>
      <c r="L176" s="102" t="s">
        <v>441</v>
      </c>
      <c r="M176" s="496">
        <f t="shared" ref="M176:M188" si="86">NORMSDIST((U$126-K176)/Z$126)*100</f>
        <v>99.999999999999929</v>
      </c>
      <c r="N176" s="496">
        <f t="shared" ref="N176:N188" si="87">NORMSDIST((V$126-K176)/Z$126)*100</f>
        <v>99.999999999999986</v>
      </c>
      <c r="O176" s="495" t="s">
        <v>338</v>
      </c>
      <c r="P176" s="41">
        <f t="shared" ref="P176:P188" si="88">Y$126</f>
        <v>83.2</v>
      </c>
      <c r="Q176" s="30" t="s">
        <v>338</v>
      </c>
      <c r="T176" s="165"/>
      <c r="U176" s="165"/>
      <c r="V176" s="165"/>
      <c r="W176" s="165"/>
    </row>
    <row r="177" spans="1:23" ht="19.5" customHeight="1">
      <c r="A177" s="417" t="s">
        <v>197</v>
      </c>
      <c r="B177" s="422">
        <v>180</v>
      </c>
      <c r="C177" s="497"/>
      <c r="D177" s="496"/>
      <c r="E177" s="494" t="s">
        <v>337</v>
      </c>
      <c r="F177" s="496"/>
      <c r="G177" s="494"/>
      <c r="H177" s="494"/>
      <c r="I177" s="496">
        <f>SUM(C177,D177,F177)</f>
        <v>0</v>
      </c>
      <c r="J177" s="496">
        <f>SUM(C177,D177,F177,G177,H177)</f>
        <v>0</v>
      </c>
      <c r="K177" s="496">
        <f>FIXED(J177*1.4,0)+B177</f>
        <v>180</v>
      </c>
      <c r="L177" s="102" t="s">
        <v>441</v>
      </c>
      <c r="M177" s="496">
        <f t="shared" si="86"/>
        <v>100</v>
      </c>
      <c r="N177" s="496">
        <f t="shared" si="87"/>
        <v>100</v>
      </c>
      <c r="O177" s="495" t="s">
        <v>338</v>
      </c>
      <c r="P177" s="41">
        <f t="shared" si="88"/>
        <v>83.2</v>
      </c>
      <c r="Q177" s="30" t="s">
        <v>338</v>
      </c>
      <c r="T177" s="165"/>
      <c r="U177" s="165"/>
      <c r="V177" s="165"/>
      <c r="W177" s="165"/>
    </row>
    <row r="178" spans="1:23" ht="19.5" customHeight="1">
      <c r="A178" s="417" t="s">
        <v>206</v>
      </c>
      <c r="B178" s="422">
        <v>212</v>
      </c>
      <c r="C178" s="497"/>
      <c r="D178" s="496"/>
      <c r="E178" s="494" t="s">
        <v>337</v>
      </c>
      <c r="F178" s="496"/>
      <c r="G178" s="494"/>
      <c r="H178" s="494"/>
      <c r="I178" s="496">
        <f t="shared" ref="I178:I195" si="89">SUM(C178,D178,F178)</f>
        <v>0</v>
      </c>
      <c r="J178" s="496">
        <f t="shared" ref="J178:J195" si="90">SUM(C178,D178,F178,G178,H178)</f>
        <v>0</v>
      </c>
      <c r="K178" s="496">
        <f t="shared" ref="K178:K194" si="91">FIXED(J178*1.4,0)+B178</f>
        <v>212</v>
      </c>
      <c r="L178" s="102" t="s">
        <v>441</v>
      </c>
      <c r="M178" s="496">
        <f t="shared" si="86"/>
        <v>99.999999999999787</v>
      </c>
      <c r="N178" s="496">
        <f t="shared" si="87"/>
        <v>99.999999999999943</v>
      </c>
      <c r="O178" s="495" t="s">
        <v>338</v>
      </c>
      <c r="P178" s="41">
        <f t="shared" si="88"/>
        <v>83.2</v>
      </c>
      <c r="Q178" s="44" t="s">
        <v>345</v>
      </c>
      <c r="T178" s="165"/>
      <c r="U178" s="165"/>
      <c r="V178" s="165"/>
      <c r="W178" s="165"/>
    </row>
    <row r="179" spans="1:23" ht="19.5" customHeight="1">
      <c r="A179" s="417" t="s">
        <v>207</v>
      </c>
      <c r="B179" s="422">
        <v>193</v>
      </c>
      <c r="C179" s="497"/>
      <c r="D179" s="496"/>
      <c r="E179" s="494" t="s">
        <v>337</v>
      </c>
      <c r="F179" s="496"/>
      <c r="G179" s="494"/>
      <c r="H179" s="494"/>
      <c r="I179" s="496">
        <f t="shared" si="89"/>
        <v>0</v>
      </c>
      <c r="J179" s="496">
        <f t="shared" si="90"/>
        <v>0</v>
      </c>
      <c r="K179" s="496">
        <f t="shared" si="91"/>
        <v>193</v>
      </c>
      <c r="L179" s="102" t="s">
        <v>441</v>
      </c>
      <c r="M179" s="496">
        <f t="shared" si="86"/>
        <v>99.999999999999986</v>
      </c>
      <c r="N179" s="496">
        <f t="shared" si="87"/>
        <v>100</v>
      </c>
      <c r="O179" s="495" t="s">
        <v>338</v>
      </c>
      <c r="P179" s="41">
        <f t="shared" si="88"/>
        <v>83.2</v>
      </c>
      <c r="Q179" s="44" t="s">
        <v>345</v>
      </c>
      <c r="T179" s="165"/>
      <c r="U179" s="165"/>
      <c r="V179" s="165"/>
      <c r="W179" s="165"/>
    </row>
    <row r="180" spans="1:23" ht="19.5" customHeight="1">
      <c r="A180" s="417" t="s">
        <v>209</v>
      </c>
      <c r="B180" s="422">
        <v>180</v>
      </c>
      <c r="C180" s="497"/>
      <c r="D180" s="496"/>
      <c r="E180" s="494" t="s">
        <v>337</v>
      </c>
      <c r="F180" s="496"/>
      <c r="G180" s="494"/>
      <c r="H180" s="494"/>
      <c r="I180" s="496">
        <f t="shared" si="89"/>
        <v>0</v>
      </c>
      <c r="J180" s="496">
        <f t="shared" si="90"/>
        <v>0</v>
      </c>
      <c r="K180" s="496">
        <f t="shared" si="91"/>
        <v>180</v>
      </c>
      <c r="L180" s="102" t="s">
        <v>441</v>
      </c>
      <c r="M180" s="496">
        <f t="shared" si="86"/>
        <v>100</v>
      </c>
      <c r="N180" s="496">
        <f t="shared" si="87"/>
        <v>100</v>
      </c>
      <c r="O180" s="495" t="s">
        <v>338</v>
      </c>
      <c r="P180" s="41">
        <f t="shared" si="88"/>
        <v>83.2</v>
      </c>
      <c r="Q180" s="30" t="s">
        <v>338</v>
      </c>
      <c r="T180" s="165"/>
      <c r="U180" s="165"/>
      <c r="V180" s="165"/>
      <c r="W180" s="165"/>
    </row>
    <row r="181" spans="1:23" ht="19.5" customHeight="1">
      <c r="A181" s="417" t="s">
        <v>198</v>
      </c>
      <c r="B181" s="422">
        <v>244</v>
      </c>
      <c r="C181" s="497"/>
      <c r="D181" s="496"/>
      <c r="E181" s="494" t="s">
        <v>337</v>
      </c>
      <c r="F181" s="496"/>
      <c r="G181" s="494"/>
      <c r="H181" s="494"/>
      <c r="I181" s="496">
        <f t="shared" si="89"/>
        <v>0</v>
      </c>
      <c r="J181" s="496">
        <f t="shared" si="90"/>
        <v>0</v>
      </c>
      <c r="K181" s="496">
        <f t="shared" si="91"/>
        <v>244</v>
      </c>
      <c r="L181" s="102" t="s">
        <v>441</v>
      </c>
      <c r="M181" s="496">
        <f t="shared" si="86"/>
        <v>99.999999999987281</v>
      </c>
      <c r="N181" s="496">
        <f t="shared" si="87"/>
        <v>99.999999999996376</v>
      </c>
      <c r="O181" s="495" t="s">
        <v>338</v>
      </c>
      <c r="P181" s="41">
        <f t="shared" si="88"/>
        <v>83.2</v>
      </c>
      <c r="Q181" s="30" t="s">
        <v>338</v>
      </c>
      <c r="T181" s="165"/>
      <c r="U181" s="165"/>
      <c r="V181" s="165"/>
      <c r="W181" s="165"/>
    </row>
    <row r="182" spans="1:23" ht="19.5" customHeight="1">
      <c r="A182" s="417" t="s">
        <v>212</v>
      </c>
      <c r="B182" s="422">
        <v>226</v>
      </c>
      <c r="C182" s="497"/>
      <c r="D182" s="496"/>
      <c r="E182" s="494" t="s">
        <v>337</v>
      </c>
      <c r="F182" s="496"/>
      <c r="G182" s="494"/>
      <c r="H182" s="494"/>
      <c r="I182" s="496">
        <f t="shared" si="89"/>
        <v>0</v>
      </c>
      <c r="J182" s="496">
        <f t="shared" si="90"/>
        <v>0</v>
      </c>
      <c r="K182" s="496">
        <f t="shared" si="91"/>
        <v>226</v>
      </c>
      <c r="L182" s="102" t="s">
        <v>441</v>
      </c>
      <c r="M182" s="496">
        <f t="shared" si="86"/>
        <v>99.999999999998707</v>
      </c>
      <c r="N182" s="496">
        <f t="shared" si="87"/>
        <v>99.999999999999645</v>
      </c>
      <c r="O182" s="495" t="s">
        <v>338</v>
      </c>
      <c r="P182" s="41">
        <f t="shared" si="88"/>
        <v>83.2</v>
      </c>
      <c r="Q182" s="30" t="s">
        <v>338</v>
      </c>
      <c r="T182" s="165"/>
      <c r="U182" s="165"/>
      <c r="V182" s="165"/>
      <c r="W182" s="165"/>
    </row>
    <row r="183" spans="1:23" ht="19.5" customHeight="1">
      <c r="A183" s="499" t="s">
        <v>258</v>
      </c>
      <c r="B183" s="501">
        <v>203</v>
      </c>
      <c r="C183" s="497"/>
      <c r="D183" s="496"/>
      <c r="E183" s="494" t="s">
        <v>337</v>
      </c>
      <c r="F183" s="496"/>
      <c r="G183" s="494"/>
      <c r="H183" s="494"/>
      <c r="I183" s="496">
        <f t="shared" si="89"/>
        <v>0</v>
      </c>
      <c r="J183" s="496">
        <f t="shared" si="90"/>
        <v>0</v>
      </c>
      <c r="K183" s="496">
        <f t="shared" si="91"/>
        <v>203</v>
      </c>
      <c r="L183" s="102" t="s">
        <v>441</v>
      </c>
      <c r="M183" s="496">
        <f t="shared" si="86"/>
        <v>99.999999999999929</v>
      </c>
      <c r="N183" s="496">
        <f t="shared" si="87"/>
        <v>99.999999999999986</v>
      </c>
      <c r="O183" s="495" t="s">
        <v>338</v>
      </c>
      <c r="P183" s="41">
        <f t="shared" si="88"/>
        <v>83.2</v>
      </c>
      <c r="Q183" s="30" t="s">
        <v>338</v>
      </c>
      <c r="T183" s="165"/>
      <c r="U183" s="165"/>
      <c r="V183" s="165"/>
      <c r="W183" s="165"/>
    </row>
    <row r="184" spans="1:23" ht="19.5" customHeight="1">
      <c r="A184" s="499" t="s">
        <v>261</v>
      </c>
      <c r="B184" s="501">
        <v>189</v>
      </c>
      <c r="C184" s="497"/>
      <c r="D184" s="496"/>
      <c r="E184" s="494" t="s">
        <v>337</v>
      </c>
      <c r="F184" s="496"/>
      <c r="G184" s="494"/>
      <c r="H184" s="494"/>
      <c r="I184" s="496">
        <f t="shared" si="89"/>
        <v>0</v>
      </c>
      <c r="J184" s="496">
        <f t="shared" si="90"/>
        <v>0</v>
      </c>
      <c r="K184" s="496">
        <f t="shared" si="91"/>
        <v>189</v>
      </c>
      <c r="L184" s="102" t="s">
        <v>441</v>
      </c>
      <c r="M184" s="496">
        <f t="shared" si="86"/>
        <v>99.999999999999986</v>
      </c>
      <c r="N184" s="496">
        <f t="shared" si="87"/>
        <v>100</v>
      </c>
      <c r="O184" s="523" t="s">
        <v>349</v>
      </c>
      <c r="P184" s="41">
        <f t="shared" si="88"/>
        <v>83.2</v>
      </c>
      <c r="Q184" s="30" t="s">
        <v>345</v>
      </c>
      <c r="T184" s="165"/>
      <c r="U184" s="165"/>
      <c r="V184" s="165"/>
      <c r="W184" s="165"/>
    </row>
    <row r="185" spans="1:23" ht="19.5" customHeight="1">
      <c r="A185" s="499" t="s">
        <v>264</v>
      </c>
      <c r="B185" s="501">
        <v>216</v>
      </c>
      <c r="C185" s="497"/>
      <c r="D185" s="496"/>
      <c r="E185" s="494" t="s">
        <v>337</v>
      </c>
      <c r="F185" s="496"/>
      <c r="G185" s="494"/>
      <c r="H185" s="494"/>
      <c r="I185" s="496">
        <f t="shared" si="89"/>
        <v>0</v>
      </c>
      <c r="J185" s="496">
        <f t="shared" si="90"/>
        <v>0</v>
      </c>
      <c r="K185" s="496">
        <f t="shared" si="91"/>
        <v>216</v>
      </c>
      <c r="L185" s="102" t="s">
        <v>441</v>
      </c>
      <c r="M185" s="496">
        <f t="shared" si="86"/>
        <v>99.999999999999645</v>
      </c>
      <c r="N185" s="496">
        <f t="shared" si="87"/>
        <v>99.999999999999915</v>
      </c>
      <c r="O185" s="495" t="s">
        <v>338</v>
      </c>
      <c r="P185" s="41">
        <f t="shared" si="88"/>
        <v>83.2</v>
      </c>
      <c r="Q185" s="44" t="s">
        <v>345</v>
      </c>
      <c r="T185" s="165"/>
      <c r="U185" s="165"/>
      <c r="V185" s="165"/>
      <c r="W185" s="165"/>
    </row>
    <row r="186" spans="1:23" ht="19.5" customHeight="1">
      <c r="A186" s="499" t="s">
        <v>256</v>
      </c>
      <c r="B186" s="501">
        <v>258</v>
      </c>
      <c r="C186" s="497"/>
      <c r="D186" s="496"/>
      <c r="E186" s="494" t="s">
        <v>337</v>
      </c>
      <c r="F186" s="496"/>
      <c r="G186" s="494"/>
      <c r="H186" s="494"/>
      <c r="I186" s="496">
        <f t="shared" si="89"/>
        <v>0</v>
      </c>
      <c r="J186" s="496">
        <f t="shared" si="90"/>
        <v>0</v>
      </c>
      <c r="K186" s="496">
        <f t="shared" si="91"/>
        <v>258</v>
      </c>
      <c r="L186" s="102" t="s">
        <v>441</v>
      </c>
      <c r="M186" s="496">
        <f t="shared" si="86"/>
        <v>99.999999999929628</v>
      </c>
      <c r="N186" s="496">
        <f t="shared" si="87"/>
        <v>99.999999999979167</v>
      </c>
      <c r="O186" s="495" t="s">
        <v>338</v>
      </c>
      <c r="P186" s="41">
        <f t="shared" si="88"/>
        <v>83.2</v>
      </c>
      <c r="Q186" s="30" t="s">
        <v>338</v>
      </c>
      <c r="T186" s="165"/>
      <c r="U186" s="165"/>
      <c r="V186" s="165"/>
      <c r="W186" s="165"/>
    </row>
    <row r="187" spans="1:23" ht="19.5" customHeight="1">
      <c r="A187" s="499" t="s">
        <v>254</v>
      </c>
      <c r="B187" s="501">
        <v>207</v>
      </c>
      <c r="C187" s="497"/>
      <c r="D187" s="496"/>
      <c r="E187" s="494" t="s">
        <v>337</v>
      </c>
      <c r="F187" s="496"/>
      <c r="G187" s="494"/>
      <c r="H187" s="494"/>
      <c r="I187" s="496">
        <f t="shared" si="89"/>
        <v>0</v>
      </c>
      <c r="J187" s="496">
        <f t="shared" si="90"/>
        <v>0</v>
      </c>
      <c r="K187" s="496">
        <f t="shared" si="91"/>
        <v>207</v>
      </c>
      <c r="L187" s="102" t="s">
        <v>441</v>
      </c>
      <c r="M187" s="496">
        <f t="shared" si="86"/>
        <v>99.999999999999886</v>
      </c>
      <c r="N187" s="496">
        <f t="shared" si="87"/>
        <v>99.999999999999972</v>
      </c>
      <c r="O187" s="495" t="s">
        <v>338</v>
      </c>
      <c r="P187" s="41">
        <f t="shared" si="88"/>
        <v>83.2</v>
      </c>
      <c r="Q187" s="30" t="s">
        <v>338</v>
      </c>
      <c r="T187" s="165"/>
      <c r="U187" s="165"/>
      <c r="V187" s="165"/>
      <c r="W187" s="165"/>
    </row>
    <row r="188" spans="1:23" ht="19.5" customHeight="1">
      <c r="A188" s="425" t="s">
        <v>303</v>
      </c>
      <c r="B188" s="426">
        <v>193</v>
      </c>
      <c r="C188" s="494"/>
      <c r="D188" s="494"/>
      <c r="E188" s="494" t="s">
        <v>337</v>
      </c>
      <c r="F188" s="494"/>
      <c r="G188" s="494"/>
      <c r="H188" s="494"/>
      <c r="I188" s="496">
        <f t="shared" si="89"/>
        <v>0</v>
      </c>
      <c r="J188" s="496">
        <f t="shared" si="90"/>
        <v>0</v>
      </c>
      <c r="K188" s="496">
        <f t="shared" si="91"/>
        <v>193</v>
      </c>
      <c r="L188" s="102" t="s">
        <v>441</v>
      </c>
      <c r="M188" s="496">
        <f t="shared" si="86"/>
        <v>99.999999999999986</v>
      </c>
      <c r="N188" s="496">
        <f t="shared" si="87"/>
        <v>100</v>
      </c>
      <c r="O188" s="495" t="s">
        <v>338</v>
      </c>
      <c r="P188" s="41">
        <f t="shared" si="88"/>
        <v>83.2</v>
      </c>
      <c r="Q188" s="30" t="s">
        <v>338</v>
      </c>
      <c r="T188" s="165"/>
      <c r="U188" s="165"/>
      <c r="V188" s="165"/>
      <c r="W188" s="165"/>
    </row>
    <row r="189" spans="1:23" ht="19.5" customHeight="1">
      <c r="A189" s="499" t="s">
        <v>265</v>
      </c>
      <c r="B189" s="501">
        <v>230</v>
      </c>
      <c r="C189" s="497"/>
      <c r="D189" s="496"/>
      <c r="E189" s="494" t="s">
        <v>337</v>
      </c>
      <c r="F189" s="496"/>
      <c r="G189" s="494"/>
      <c r="H189" s="494"/>
      <c r="I189" s="496">
        <f t="shared" si="89"/>
        <v>0</v>
      </c>
      <c r="J189" s="496">
        <f t="shared" si="90"/>
        <v>0</v>
      </c>
      <c r="K189" s="496">
        <f t="shared" si="91"/>
        <v>230</v>
      </c>
      <c r="L189" s="495" t="s">
        <v>443</v>
      </c>
      <c r="M189" s="496">
        <f>NORMSDIST((U$127-K189)/Z$127)*100</f>
        <v>99.999999999999645</v>
      </c>
      <c r="N189" s="496">
        <f>NORMSDIST((V$127-K189)/Z$127)*100</f>
        <v>99.999999999999915</v>
      </c>
      <c r="O189" s="495" t="s">
        <v>338</v>
      </c>
      <c r="P189" s="41">
        <f>Y$127</f>
        <v>80.900000000000006</v>
      </c>
      <c r="Q189" s="30" t="s">
        <v>338</v>
      </c>
      <c r="T189" s="165"/>
      <c r="U189" s="165"/>
      <c r="V189" s="165"/>
      <c r="W189" s="165"/>
    </row>
    <row r="190" spans="1:23" ht="19.5" customHeight="1">
      <c r="A190" s="52" t="s">
        <v>67</v>
      </c>
      <c r="B190" s="494">
        <v>193</v>
      </c>
      <c r="C190" s="497"/>
      <c r="D190" s="496"/>
      <c r="E190" s="494" t="s">
        <v>337</v>
      </c>
      <c r="F190" s="496"/>
      <c r="G190" s="494"/>
      <c r="H190" s="494"/>
      <c r="I190" s="496">
        <f t="shared" si="89"/>
        <v>0</v>
      </c>
      <c r="J190" s="496">
        <f t="shared" si="90"/>
        <v>0</v>
      </c>
      <c r="K190" s="496">
        <f t="shared" si="91"/>
        <v>193</v>
      </c>
      <c r="L190" s="102" t="s">
        <v>74</v>
      </c>
      <c r="M190" s="496">
        <f>NORMSDIST((U$131-K190)/Z$131)*100</f>
        <v>99.999998428992313</v>
      </c>
      <c r="N190" s="496">
        <f>NORMSDIST((V$131-K190)/Z$131)*100</f>
        <v>99.999999400962864</v>
      </c>
      <c r="O190" s="495" t="s">
        <v>338</v>
      </c>
      <c r="P190" s="41">
        <f>Y$131</f>
        <v>98.8</v>
      </c>
      <c r="Q190" s="30" t="s">
        <v>338</v>
      </c>
      <c r="T190" s="165"/>
      <c r="U190" s="165"/>
      <c r="V190" s="165"/>
      <c r="W190" s="165"/>
    </row>
    <row r="191" spans="1:23" ht="19.5" customHeight="1">
      <c r="A191" s="52" t="s">
        <v>73</v>
      </c>
      <c r="B191" s="494">
        <v>189</v>
      </c>
      <c r="C191" s="497"/>
      <c r="D191" s="496"/>
      <c r="E191" s="494" t="s">
        <v>337</v>
      </c>
      <c r="F191" s="496"/>
      <c r="G191" s="494"/>
      <c r="H191" s="494"/>
      <c r="I191" s="496">
        <f t="shared" si="89"/>
        <v>0</v>
      </c>
      <c r="J191" s="496">
        <f t="shared" si="90"/>
        <v>0</v>
      </c>
      <c r="K191" s="496">
        <f t="shared" si="91"/>
        <v>189</v>
      </c>
      <c r="L191" s="102" t="s">
        <v>74</v>
      </c>
      <c r="M191" s="496">
        <f t="shared" ref="M191:M193" si="92">NORMSDIST((U$131-K191)/Z$131)*100</f>
        <v>99.99999892824097</v>
      </c>
      <c r="N191" s="496">
        <f t="shared" ref="N191:N193" si="93">NORMSDIST((V$131-K191)/Z$131)*100</f>
        <v>99.999999595726266</v>
      </c>
      <c r="O191" s="495" t="s">
        <v>338</v>
      </c>
      <c r="P191" s="41">
        <f t="shared" ref="P191:P193" si="94">Y$131</f>
        <v>98.8</v>
      </c>
      <c r="Q191" s="30" t="s">
        <v>338</v>
      </c>
      <c r="T191" s="165"/>
      <c r="U191" s="165"/>
      <c r="V191" s="165"/>
      <c r="W191" s="165"/>
    </row>
    <row r="192" spans="1:23" ht="19.5" customHeight="1">
      <c r="A192" s="184" t="s">
        <v>107</v>
      </c>
      <c r="B192" s="411">
        <v>156</v>
      </c>
      <c r="C192" s="497"/>
      <c r="D192" s="496"/>
      <c r="E192" s="494" t="s">
        <v>337</v>
      </c>
      <c r="F192" s="496"/>
      <c r="G192" s="494"/>
      <c r="H192" s="494"/>
      <c r="I192" s="496">
        <f t="shared" si="89"/>
        <v>0</v>
      </c>
      <c r="J192" s="496">
        <f t="shared" si="90"/>
        <v>0</v>
      </c>
      <c r="K192" s="496">
        <f t="shared" si="91"/>
        <v>156</v>
      </c>
      <c r="L192" s="102" t="s">
        <v>74</v>
      </c>
      <c r="M192" s="496">
        <f t="shared" si="92"/>
        <v>99.999999961258524</v>
      </c>
      <c r="N192" s="496">
        <f t="shared" si="93"/>
        <v>99.999999986636752</v>
      </c>
      <c r="O192" s="495" t="s">
        <v>338</v>
      </c>
      <c r="P192" s="41">
        <f t="shared" si="94"/>
        <v>98.8</v>
      </c>
      <c r="Q192" s="30" t="s">
        <v>338</v>
      </c>
      <c r="T192" s="165"/>
      <c r="U192" s="165"/>
      <c r="V192" s="165"/>
      <c r="W192" s="165"/>
    </row>
    <row r="193" spans="1:23" ht="19.5" customHeight="1">
      <c r="A193" s="499" t="s">
        <v>278</v>
      </c>
      <c r="B193" s="501">
        <v>198</v>
      </c>
      <c r="C193" s="497"/>
      <c r="D193" s="496"/>
      <c r="E193" s="494" t="s">
        <v>337</v>
      </c>
      <c r="F193" s="496"/>
      <c r="G193" s="494"/>
      <c r="H193" s="494"/>
      <c r="I193" s="496">
        <f t="shared" si="89"/>
        <v>0</v>
      </c>
      <c r="J193" s="496">
        <f t="shared" si="90"/>
        <v>0</v>
      </c>
      <c r="K193" s="496">
        <f t="shared" si="91"/>
        <v>198</v>
      </c>
      <c r="L193" s="102" t="s">
        <v>74</v>
      </c>
      <c r="M193" s="496">
        <f t="shared" si="92"/>
        <v>99.999997481508998</v>
      </c>
      <c r="N193" s="496">
        <f t="shared" si="93"/>
        <v>99.999999026617672</v>
      </c>
      <c r="O193" s="495" t="s">
        <v>338</v>
      </c>
      <c r="P193" s="41">
        <f t="shared" si="94"/>
        <v>98.8</v>
      </c>
      <c r="Q193" s="30" t="s">
        <v>338</v>
      </c>
      <c r="T193" s="165"/>
      <c r="U193" s="165"/>
      <c r="V193" s="165"/>
      <c r="W193" s="165"/>
    </row>
    <row r="194" spans="1:23" ht="19.5" customHeight="1">
      <c r="A194" s="94" t="s">
        <v>311</v>
      </c>
      <c r="B194" s="45">
        <v>156</v>
      </c>
      <c r="C194" s="45">
        <v>16</v>
      </c>
      <c r="D194" s="45">
        <v>40</v>
      </c>
      <c r="E194" s="95" t="s">
        <v>337</v>
      </c>
      <c r="F194" s="45">
        <v>40</v>
      </c>
      <c r="G194" s="45">
        <v>66</v>
      </c>
      <c r="H194" s="45">
        <v>52</v>
      </c>
      <c r="I194" s="15">
        <f t="shared" si="89"/>
        <v>96</v>
      </c>
      <c r="J194" s="15">
        <f t="shared" si="90"/>
        <v>214</v>
      </c>
      <c r="K194" s="15">
        <f t="shared" si="91"/>
        <v>456</v>
      </c>
      <c r="L194" s="128" t="s">
        <v>615</v>
      </c>
      <c r="M194" s="496">
        <f>NORMSDIST((U$138-K194)/Z$138)*100</f>
        <v>64.926368651678118</v>
      </c>
      <c r="N194" s="496">
        <f>NORMSDIST((V$138-K194)/Z$138)*100</f>
        <v>70.884031321165367</v>
      </c>
      <c r="O194" s="523" t="s">
        <v>349</v>
      </c>
      <c r="P194" s="41">
        <f>Y$138</f>
        <v>65.2</v>
      </c>
      <c r="Q194" s="30" t="s">
        <v>338</v>
      </c>
      <c r="R194" t="s">
        <v>798</v>
      </c>
      <c r="T194" s="165"/>
      <c r="U194" s="165"/>
      <c r="V194" s="165"/>
      <c r="W194" s="165"/>
    </row>
    <row r="195" spans="1:23" ht="19.5" customHeight="1">
      <c r="A195" s="184" t="s">
        <v>109</v>
      </c>
      <c r="B195" s="411">
        <v>261</v>
      </c>
      <c r="C195" s="497"/>
      <c r="D195" s="496"/>
      <c r="E195" s="494" t="s">
        <v>337</v>
      </c>
      <c r="F195" s="496"/>
      <c r="G195" s="494" t="s">
        <v>800</v>
      </c>
      <c r="H195" s="494" t="s">
        <v>800</v>
      </c>
      <c r="I195" s="496">
        <f t="shared" si="89"/>
        <v>0</v>
      </c>
      <c r="J195" s="496">
        <f t="shared" si="90"/>
        <v>0</v>
      </c>
      <c r="K195" s="494">
        <f>SUM(I195*5/3*1.2+B195)</f>
        <v>261</v>
      </c>
      <c r="L195" s="495" t="s">
        <v>594</v>
      </c>
      <c r="M195" s="496">
        <f>NORMSDIST((U$139-K195)/Z$139)*100</f>
        <v>100</v>
      </c>
      <c r="N195" s="496">
        <f>NORMSDIST((V$139-K195)/Z$139)*100</f>
        <v>100</v>
      </c>
      <c r="O195" s="523" t="s">
        <v>345</v>
      </c>
      <c r="P195" s="41">
        <f>Y$139</f>
        <v>62.5</v>
      </c>
      <c r="Q195" s="30" t="s">
        <v>345</v>
      </c>
      <c r="R195" t="s">
        <v>799</v>
      </c>
      <c r="T195" s="165"/>
      <c r="U195" s="165"/>
      <c r="V195" s="165"/>
      <c r="W195" s="165"/>
    </row>
    <row r="196" spans="1:23" ht="19.5" customHeight="1">
      <c r="T196" s="165"/>
      <c r="U196" s="165"/>
      <c r="V196" s="165"/>
      <c r="W196" s="165"/>
    </row>
    <row r="197" spans="1:23" ht="19.5" customHeight="1">
      <c r="T197" s="165"/>
      <c r="U197" s="165"/>
      <c r="V197" s="165"/>
      <c r="W197" s="165"/>
    </row>
    <row r="198" spans="1:23" ht="19.5" customHeight="1">
      <c r="G198">
        <f>AVERAGE(G58:G191)</f>
        <v>71.3125</v>
      </c>
      <c r="H198">
        <f>AVERAGE(H58:H191)</f>
        <v>75.1875</v>
      </c>
      <c r="T198" s="165"/>
      <c r="U198" s="165"/>
      <c r="V198" s="165"/>
      <c r="W198" s="165"/>
    </row>
    <row r="199" spans="1:23" ht="19.5" customHeight="1">
      <c r="T199" s="165"/>
      <c r="U199" s="165"/>
      <c r="V199" s="165"/>
      <c r="W199" s="165"/>
    </row>
    <row r="200" spans="1:23" ht="19.5" customHeight="1">
      <c r="T200" s="165"/>
      <c r="U200" s="165"/>
      <c r="V200" s="165"/>
      <c r="W200" s="165"/>
    </row>
    <row r="201" spans="1:23" ht="19.5" customHeight="1">
      <c r="T201" s="165"/>
      <c r="U201" s="165"/>
      <c r="V201" s="165"/>
      <c r="W201" s="165"/>
    </row>
    <row r="202" spans="1:23" ht="19.5" customHeight="1">
      <c r="T202" s="165"/>
      <c r="U202" s="165"/>
      <c r="V202" s="165"/>
      <c r="W202" s="165"/>
    </row>
    <row r="203" spans="1:23" ht="19.5" customHeight="1">
      <c r="T203" s="165"/>
      <c r="U203" s="165"/>
      <c r="V203" s="165"/>
      <c r="W203" s="165"/>
    </row>
    <row r="204" spans="1:23" ht="19.5" customHeight="1">
      <c r="T204" s="165"/>
      <c r="U204" s="165"/>
      <c r="V204" s="165"/>
      <c r="W204" s="165"/>
    </row>
    <row r="205" spans="1:23" ht="19.5" customHeight="1">
      <c r="T205" s="165"/>
      <c r="U205" s="165"/>
      <c r="V205" s="165"/>
      <c r="W205" s="165"/>
    </row>
    <row r="206" spans="1:23" ht="19.5" customHeight="1">
      <c r="T206" s="165"/>
      <c r="U206" s="165"/>
      <c r="V206" s="165"/>
      <c r="W206" s="165"/>
    </row>
    <row r="207" spans="1:23" ht="19.5" customHeight="1">
      <c r="T207" s="165"/>
      <c r="U207" s="165"/>
      <c r="V207" s="165"/>
      <c r="W207" s="165"/>
    </row>
    <row r="208" spans="1:23" ht="19.5" customHeight="1">
      <c r="T208" s="165"/>
      <c r="U208" s="165"/>
      <c r="V208" s="165"/>
      <c r="W208" s="165"/>
    </row>
    <row r="209" spans="20:23" ht="19.5" customHeight="1">
      <c r="T209" s="165"/>
      <c r="U209" s="165"/>
      <c r="V209" s="165"/>
      <c r="W209" s="165"/>
    </row>
    <row r="210" spans="20:23" ht="19.5" customHeight="1">
      <c r="T210" s="165"/>
      <c r="U210" s="165"/>
      <c r="V210" s="165"/>
      <c r="W210" s="165"/>
    </row>
    <row r="211" spans="20:23" ht="19.5" customHeight="1">
      <c r="T211" s="165"/>
      <c r="U211" s="165"/>
      <c r="V211" s="165"/>
      <c r="W211" s="165"/>
    </row>
    <row r="212" spans="20:23" ht="19.5" customHeight="1">
      <c r="T212" s="165"/>
      <c r="U212" s="165"/>
      <c r="V212" s="165"/>
      <c r="W212" s="165"/>
    </row>
    <row r="213" spans="20:23" ht="19.5" customHeight="1">
      <c r="T213" s="165"/>
      <c r="U213" s="165"/>
      <c r="V213" s="165"/>
      <c r="W213" s="165"/>
    </row>
    <row r="214" spans="20:23" ht="19.5" customHeight="1">
      <c r="T214" s="165"/>
      <c r="U214" s="165"/>
      <c r="V214" s="165"/>
      <c r="W214" s="165"/>
    </row>
    <row r="215" spans="20:23" ht="19.5" customHeight="1">
      <c r="T215" s="165"/>
      <c r="U215" s="165"/>
      <c r="V215" s="165"/>
      <c r="W215" s="165"/>
    </row>
    <row r="216" spans="20:23" ht="19.5" customHeight="1">
      <c r="T216" s="165"/>
      <c r="U216" s="165"/>
      <c r="V216" s="165"/>
      <c r="W216" s="165"/>
    </row>
    <row r="217" spans="20:23" ht="19.5" customHeight="1">
      <c r="T217" s="165"/>
      <c r="U217" s="165"/>
      <c r="V217" s="165"/>
      <c r="W217" s="165"/>
    </row>
    <row r="218" spans="20:23" ht="19.5" customHeight="1">
      <c r="T218" s="165"/>
      <c r="U218" s="165"/>
      <c r="V218" s="165"/>
      <c r="W218" s="165"/>
    </row>
    <row r="219" spans="20:23" ht="19.5" customHeight="1">
      <c r="T219" s="165"/>
      <c r="U219" s="165"/>
      <c r="V219" s="165"/>
      <c r="W219" s="165"/>
    </row>
    <row r="220" spans="20:23" ht="19.5" customHeight="1">
      <c r="T220" s="165"/>
      <c r="U220" s="165"/>
      <c r="V220" s="165"/>
      <c r="W220" s="165"/>
    </row>
    <row r="221" spans="20:23" ht="19.5" customHeight="1">
      <c r="T221" s="165"/>
      <c r="U221" s="165"/>
      <c r="V221" s="165"/>
      <c r="W221" s="165"/>
    </row>
    <row r="222" spans="20:23" ht="19.5" customHeight="1">
      <c r="T222" s="165"/>
      <c r="U222" s="165"/>
      <c r="V222" s="165"/>
      <c r="W222" s="165"/>
    </row>
    <row r="223" spans="20:23" ht="19.5" customHeight="1">
      <c r="T223" s="165"/>
      <c r="U223" s="165"/>
      <c r="V223" s="165"/>
      <c r="W223" s="165"/>
    </row>
    <row r="224" spans="20:23" ht="19.5" customHeight="1">
      <c r="T224" s="165"/>
      <c r="U224" s="165"/>
      <c r="V224" s="165"/>
      <c r="W224" s="165"/>
    </row>
    <row r="225" spans="20:23" ht="19.5" customHeight="1">
      <c r="T225" s="165"/>
      <c r="U225" s="165"/>
      <c r="V225" s="165"/>
      <c r="W225" s="165"/>
    </row>
    <row r="226" spans="20:23" ht="19.5" customHeight="1">
      <c r="T226" s="165"/>
      <c r="U226" s="165"/>
      <c r="V226" s="165"/>
      <c r="W226" s="165"/>
    </row>
    <row r="227" spans="20:23" ht="19.5" customHeight="1">
      <c r="T227" s="165"/>
      <c r="U227" s="165"/>
      <c r="V227" s="165"/>
      <c r="W227" s="165"/>
    </row>
    <row r="228" spans="20:23" ht="19.5" customHeight="1">
      <c r="T228" s="165"/>
      <c r="U228" s="165"/>
      <c r="V228" s="165"/>
      <c r="W228" s="165"/>
    </row>
    <row r="229" spans="20:23" ht="19.5" customHeight="1">
      <c r="T229" s="165"/>
      <c r="U229" s="165"/>
      <c r="V229" s="165"/>
      <c r="W229" s="165"/>
    </row>
    <row r="230" spans="20:23" ht="19.5" customHeight="1">
      <c r="T230" s="165"/>
      <c r="U230" s="165"/>
      <c r="V230" s="165"/>
      <c r="W230" s="165"/>
    </row>
    <row r="231" spans="20:23" ht="19.5" customHeight="1">
      <c r="T231" s="165"/>
      <c r="U231" s="165"/>
      <c r="V231" s="165"/>
      <c r="W231" s="165"/>
    </row>
    <row r="232" spans="20:23" ht="19.5" customHeight="1">
      <c r="T232" s="165"/>
      <c r="U232" s="165"/>
      <c r="V232" s="165"/>
      <c r="W232" s="165"/>
    </row>
    <row r="233" spans="20:23" ht="19.5" customHeight="1">
      <c r="T233" s="165"/>
      <c r="U233" s="165"/>
      <c r="V233" s="165"/>
      <c r="W233" s="165"/>
    </row>
    <row r="234" spans="20:23" ht="19.5" customHeight="1">
      <c r="T234" s="165"/>
      <c r="U234" s="165"/>
      <c r="V234" s="165"/>
      <c r="W234" s="165"/>
    </row>
    <row r="235" spans="20:23" ht="19.5" customHeight="1">
      <c r="T235" s="165"/>
      <c r="U235" s="165"/>
      <c r="V235" s="165"/>
      <c r="W235" s="165"/>
    </row>
    <row r="236" spans="20:23" ht="19.5" customHeight="1">
      <c r="T236" s="165"/>
      <c r="U236" s="165"/>
      <c r="V236" s="165"/>
      <c r="W236" s="165"/>
    </row>
    <row r="237" spans="20:23" ht="19.5" customHeight="1">
      <c r="T237" s="165"/>
      <c r="U237" s="165"/>
      <c r="V237" s="165"/>
      <c r="W237" s="165"/>
    </row>
    <row r="238" spans="20:23" ht="19.5" customHeight="1"/>
    <row r="239" spans="20:23" ht="19.5" customHeight="1"/>
    <row r="240" spans="20:23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</sheetData>
  <mergeCells count="4">
    <mergeCell ref="A1:O1"/>
    <mergeCell ref="M5:N5"/>
    <mergeCell ref="T5:V5"/>
    <mergeCell ref="U60:V60"/>
  </mergeCells>
  <phoneticPr fontId="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295"/>
  <sheetViews>
    <sheetView topLeftCell="A58" zoomScaleNormal="100" workbookViewId="0">
      <selection activeCell="H69" sqref="H69"/>
    </sheetView>
  </sheetViews>
  <sheetFormatPr defaultRowHeight="13.5"/>
  <cols>
    <col min="1" max="1" width="14.875" customWidth="1"/>
    <col min="2" max="2" width="7" customWidth="1"/>
    <col min="3" max="8" width="5.625" customWidth="1"/>
    <col min="9" max="10" width="8" customWidth="1"/>
    <col min="12" max="12" width="9.625" customWidth="1"/>
    <col min="13" max="15" width="8.75" customWidth="1"/>
    <col min="16" max="16" width="10.875" customWidth="1"/>
    <col min="17" max="17" width="4.5" customWidth="1"/>
    <col min="18" max="18" width="10.25" customWidth="1"/>
    <col min="19" max="19" width="11.625" customWidth="1"/>
    <col min="20" max="20" width="3.875" customWidth="1"/>
    <col min="21" max="22" width="18.5" customWidth="1"/>
    <col min="23" max="23" width="15.125" customWidth="1"/>
    <col min="24" max="24" width="13.625" customWidth="1"/>
    <col min="25" max="25" width="11.5" customWidth="1"/>
    <col min="28" max="34" width="6.625" customWidth="1"/>
  </cols>
  <sheetData>
    <row r="1" spans="1:34" ht="26.25" customHeight="1">
      <c r="A1" s="625" t="s">
        <v>787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</row>
    <row r="2" spans="1:34">
      <c r="AB2" s="5"/>
      <c r="AC2" s="5"/>
      <c r="AD2" s="5"/>
      <c r="AE2" s="5"/>
      <c r="AF2" s="5"/>
      <c r="AG2" s="5"/>
      <c r="AH2" s="5"/>
    </row>
    <row r="3" spans="1:34" ht="18.75" customHeight="1">
      <c r="A3" s="440" t="s">
        <v>314</v>
      </c>
      <c r="B3" s="440"/>
      <c r="AB3" s="273"/>
      <c r="AC3" s="274"/>
      <c r="AD3" s="275"/>
      <c r="AE3" s="275"/>
      <c r="AF3" s="275"/>
      <c r="AG3" s="276"/>
      <c r="AH3" s="276"/>
    </row>
    <row r="4" spans="1:34" ht="14.25" customHeight="1">
      <c r="S4" t="s">
        <v>315</v>
      </c>
      <c r="U4" t="s">
        <v>316</v>
      </c>
    </row>
    <row r="5" spans="1:34" ht="20.100000000000001" customHeight="1">
      <c r="A5" s="436" t="s">
        <v>80</v>
      </c>
      <c r="B5" s="243" t="s">
        <v>317</v>
      </c>
      <c r="C5" s="436" t="s">
        <v>82</v>
      </c>
      <c r="D5" s="436" t="s">
        <v>83</v>
      </c>
      <c r="E5" s="436"/>
      <c r="F5" s="436" t="s">
        <v>84</v>
      </c>
      <c r="G5" s="436" t="s">
        <v>85</v>
      </c>
      <c r="H5" s="436" t="s">
        <v>86</v>
      </c>
      <c r="I5" s="436" t="s">
        <v>87</v>
      </c>
      <c r="J5" s="436" t="s">
        <v>88</v>
      </c>
      <c r="K5" s="436" t="s">
        <v>318</v>
      </c>
      <c r="L5" s="436" t="s">
        <v>89</v>
      </c>
      <c r="M5" s="626" t="s">
        <v>319</v>
      </c>
      <c r="N5" s="627"/>
      <c r="O5" s="436" t="s">
        <v>320</v>
      </c>
      <c r="P5" s="10" t="s">
        <v>321</v>
      </c>
      <c r="Q5" s="8" t="s">
        <v>322</v>
      </c>
      <c r="R5" s="8" t="s">
        <v>323</v>
      </c>
      <c r="S5" s="436" t="s">
        <v>324</v>
      </c>
      <c r="T5" s="626" t="s">
        <v>325</v>
      </c>
      <c r="U5" s="631"/>
      <c r="V5" s="627"/>
      <c r="W5" s="243" t="s">
        <v>792</v>
      </c>
      <c r="X5" s="243" t="s">
        <v>327</v>
      </c>
      <c r="Y5" s="243" t="s">
        <v>321</v>
      </c>
      <c r="Z5" s="243" t="s">
        <v>328</v>
      </c>
      <c r="AB5" s="453" t="s">
        <v>329</v>
      </c>
      <c r="AC5" s="454" t="s">
        <v>330</v>
      </c>
      <c r="AD5" s="455" t="s">
        <v>795</v>
      </c>
      <c r="AE5" s="455" t="s">
        <v>794</v>
      </c>
      <c r="AF5" s="455" t="s">
        <v>793</v>
      </c>
      <c r="AG5" s="456" t="s">
        <v>334</v>
      </c>
      <c r="AH5" s="456" t="s">
        <v>335</v>
      </c>
    </row>
    <row r="6" spans="1:34" ht="20.100000000000001" customHeight="1">
      <c r="A6" s="52" t="s">
        <v>15</v>
      </c>
      <c r="B6" s="228">
        <v>281</v>
      </c>
      <c r="C6" s="231">
        <v>60</v>
      </c>
      <c r="D6" s="230">
        <v>64</v>
      </c>
      <c r="E6" s="228" t="s">
        <v>337</v>
      </c>
      <c r="F6" s="230">
        <v>62</v>
      </c>
      <c r="G6" s="230">
        <v>97</v>
      </c>
      <c r="H6" s="230">
        <v>92</v>
      </c>
      <c r="I6" s="230">
        <f t="shared" ref="I6:I13" si="0">SUM(C6,D6,F6)</f>
        <v>186</v>
      </c>
      <c r="J6" s="230">
        <f t="shared" ref="J6:J13" si="1">SUM(C6,D6,F6,G6,H6)</f>
        <v>375</v>
      </c>
      <c r="K6" s="230">
        <f>FIXED(J6*1.4,0)+B6</f>
        <v>806</v>
      </c>
      <c r="L6" s="229" t="s">
        <v>16</v>
      </c>
      <c r="M6" s="230">
        <f>NORMSDIST((U$6-K6)/Z$6)*100</f>
        <v>6.6807201268858059</v>
      </c>
      <c r="N6" s="230">
        <f>NORMSDIST((V$6-K6)/Z$6)*100</f>
        <v>50</v>
      </c>
      <c r="O6" s="229" t="s">
        <v>338</v>
      </c>
      <c r="P6" s="41">
        <f>Y$7</f>
        <v>59.699999999999996</v>
      </c>
      <c r="Q6" s="30" t="s">
        <v>338</v>
      </c>
      <c r="R6" s="225"/>
      <c r="S6" s="436" t="s">
        <v>14</v>
      </c>
      <c r="T6" s="436" t="s">
        <v>339</v>
      </c>
      <c r="U6" s="40">
        <v>731</v>
      </c>
      <c r="V6" s="40">
        <v>806</v>
      </c>
      <c r="W6" s="446">
        <v>2.3712121212121211</v>
      </c>
      <c r="X6" s="313">
        <f t="shared" ref="X6:X16" si="2">ROUND(AG6/AH6,3)</f>
        <v>1.6619999999999999</v>
      </c>
      <c r="Y6" s="314">
        <f t="shared" ref="Y6:Y16" si="3">(FIXED(1/X6,3))*100</f>
        <v>60.199999999999996</v>
      </c>
      <c r="Z6" s="104">
        <v>50</v>
      </c>
      <c r="AB6" s="459">
        <v>2.3712121212121211</v>
      </c>
      <c r="AC6" s="447">
        <v>-1</v>
      </c>
      <c r="AD6" s="448">
        <v>0.77914110429447858</v>
      </c>
      <c r="AE6" s="448">
        <v>0.71940298507462686</v>
      </c>
      <c r="AF6" s="448">
        <v>0.74768518518518523</v>
      </c>
      <c r="AG6" s="449">
        <v>241</v>
      </c>
      <c r="AH6" s="449">
        <v>145</v>
      </c>
    </row>
    <row r="7" spans="1:34" ht="20.100000000000001" customHeight="1">
      <c r="A7" s="52" t="s">
        <v>17</v>
      </c>
      <c r="B7" s="228">
        <v>258</v>
      </c>
      <c r="C7" s="231">
        <v>56</v>
      </c>
      <c r="D7" s="230">
        <v>72</v>
      </c>
      <c r="E7" s="228" t="s">
        <v>337</v>
      </c>
      <c r="F7" s="230">
        <v>63</v>
      </c>
      <c r="G7" s="230">
        <v>85</v>
      </c>
      <c r="H7" s="230">
        <v>92</v>
      </c>
      <c r="I7" s="230">
        <f t="shared" si="0"/>
        <v>191</v>
      </c>
      <c r="J7" s="230">
        <f t="shared" si="1"/>
        <v>368</v>
      </c>
      <c r="K7" s="230">
        <f>FIXED(J7*1.4,0)+B7</f>
        <v>773</v>
      </c>
      <c r="L7" s="229" t="s">
        <v>16</v>
      </c>
      <c r="M7" s="230">
        <f>NORMSDIST((U$7-K7)/Z$7)*100</f>
        <v>21.769543758573306</v>
      </c>
      <c r="N7" s="230">
        <f>NORMSDIST((V$7-K7)/Z$7)*100</f>
        <v>66.275727315175047</v>
      </c>
      <c r="O7" s="490" t="s">
        <v>349</v>
      </c>
      <c r="P7" s="41">
        <f>Y$7</f>
        <v>59.699999999999996</v>
      </c>
      <c r="Q7" s="30" t="s">
        <v>338</v>
      </c>
      <c r="R7" s="226"/>
      <c r="S7" s="436" t="s">
        <v>16</v>
      </c>
      <c r="T7" s="436" t="s">
        <v>339</v>
      </c>
      <c r="U7" s="40">
        <v>734</v>
      </c>
      <c r="V7" s="40">
        <v>794</v>
      </c>
      <c r="W7" s="446">
        <v>2.0606060606060606</v>
      </c>
      <c r="X7" s="313">
        <f t="shared" si="2"/>
        <v>1.6739999999999999</v>
      </c>
      <c r="Y7" s="314">
        <f t="shared" si="3"/>
        <v>59.699999999999996</v>
      </c>
      <c r="Z7" s="104">
        <v>50</v>
      </c>
      <c r="AB7" s="459">
        <v>2.0606060606060606</v>
      </c>
      <c r="AC7" s="447">
        <v>-4</v>
      </c>
      <c r="AD7" s="448">
        <v>0.86872586872586877</v>
      </c>
      <c r="AE7" s="448">
        <v>0.77304964539007093</v>
      </c>
      <c r="AF7" s="448">
        <v>0.80821917808219179</v>
      </c>
      <c r="AG7" s="449">
        <v>231</v>
      </c>
      <c r="AH7" s="449">
        <v>138</v>
      </c>
    </row>
    <row r="8" spans="1:34" ht="20.100000000000001" customHeight="1">
      <c r="A8" s="52" t="s">
        <v>19</v>
      </c>
      <c r="B8" s="228">
        <v>300</v>
      </c>
      <c r="C8" s="231">
        <v>67</v>
      </c>
      <c r="D8" s="230">
        <v>44</v>
      </c>
      <c r="E8" s="228" t="s">
        <v>342</v>
      </c>
      <c r="F8" s="230">
        <v>52</v>
      </c>
      <c r="G8" s="230">
        <v>97</v>
      </c>
      <c r="H8" s="230">
        <v>96</v>
      </c>
      <c r="I8" s="230">
        <f t="shared" si="0"/>
        <v>163</v>
      </c>
      <c r="J8" s="230">
        <f t="shared" si="1"/>
        <v>356</v>
      </c>
      <c r="K8" s="230">
        <f>FIXED(J8*1.4,0)+B8</f>
        <v>798</v>
      </c>
      <c r="L8" s="227" t="s">
        <v>20</v>
      </c>
      <c r="M8" s="230">
        <f>NORMSDIST((U$8-K8)/Z$8)*100</f>
        <v>13.135688104273068</v>
      </c>
      <c r="N8" s="230">
        <f>NORMSDIST((V$8-K8)/Z$8)*100</f>
        <v>42.857628409909928</v>
      </c>
      <c r="O8" s="229" t="s">
        <v>338</v>
      </c>
      <c r="P8" s="41">
        <f t="shared" ref="P8:P13" si="4">Y$9</f>
        <v>69.199999999999989</v>
      </c>
      <c r="Q8" s="30" t="s">
        <v>338</v>
      </c>
      <c r="R8" s="318" t="s">
        <v>804</v>
      </c>
      <c r="S8" s="436" t="s">
        <v>16</v>
      </c>
      <c r="T8" s="436" t="s">
        <v>343</v>
      </c>
      <c r="U8" s="40">
        <v>742</v>
      </c>
      <c r="V8" s="40">
        <v>789</v>
      </c>
      <c r="W8" s="446">
        <v>1.4754098360655739</v>
      </c>
      <c r="X8" s="313">
        <f t="shared" si="2"/>
        <v>1.254</v>
      </c>
      <c r="Y8" s="314">
        <f t="shared" si="3"/>
        <v>79.7</v>
      </c>
      <c r="Z8" s="104">
        <v>50</v>
      </c>
      <c r="AB8" s="459">
        <v>1.4754098360655739</v>
      </c>
      <c r="AC8" s="447">
        <v>-1</v>
      </c>
      <c r="AD8" s="448">
        <v>0.87980769230769229</v>
      </c>
      <c r="AE8" s="448">
        <v>0.875</v>
      </c>
      <c r="AF8" s="448">
        <v>0.85238095238095235</v>
      </c>
      <c r="AG8" s="449">
        <v>158</v>
      </c>
      <c r="AH8" s="449">
        <v>126</v>
      </c>
    </row>
    <row r="9" spans="1:34" ht="20.100000000000001" customHeight="1">
      <c r="A9" s="414" t="s">
        <v>141</v>
      </c>
      <c r="B9" s="415">
        <v>253</v>
      </c>
      <c r="C9" s="231">
        <v>60</v>
      </c>
      <c r="D9" s="230">
        <v>70</v>
      </c>
      <c r="E9" s="228" t="s">
        <v>813</v>
      </c>
      <c r="F9" s="230">
        <v>56</v>
      </c>
      <c r="G9" s="230">
        <v>85</v>
      </c>
      <c r="H9" s="230">
        <v>94</v>
      </c>
      <c r="I9" s="230">
        <f t="shared" si="0"/>
        <v>186</v>
      </c>
      <c r="J9" s="230">
        <f t="shared" si="1"/>
        <v>365</v>
      </c>
      <c r="K9" s="230">
        <f t="shared" ref="K9:K13" si="5">FIXED(J9*1.4,0)+B9</f>
        <v>764</v>
      </c>
      <c r="L9" s="227" t="s">
        <v>20</v>
      </c>
      <c r="M9" s="230">
        <f>NORMSDIST((U$8-K9)/Z$8)*100</f>
        <v>32.996855366059364</v>
      </c>
      <c r="N9" s="230">
        <f>NORMSDIST((V$8-K9)/Z$8)*100</f>
        <v>69.146246127401312</v>
      </c>
      <c r="O9" s="492" t="s">
        <v>349</v>
      </c>
      <c r="P9" s="41">
        <f t="shared" si="4"/>
        <v>69.199999999999989</v>
      </c>
      <c r="Q9" s="30" t="s">
        <v>338</v>
      </c>
      <c r="R9" s="480">
        <v>1130040</v>
      </c>
      <c r="S9" s="436" t="s">
        <v>20</v>
      </c>
      <c r="T9" s="436" t="s">
        <v>339</v>
      </c>
      <c r="U9" s="40">
        <v>733</v>
      </c>
      <c r="V9" s="40">
        <v>784</v>
      </c>
      <c r="W9" s="446">
        <v>1.6666666666666667</v>
      </c>
      <c r="X9" s="313">
        <f t="shared" si="2"/>
        <v>1.4450000000000001</v>
      </c>
      <c r="Y9" s="314">
        <f t="shared" si="3"/>
        <v>69.199999999999989</v>
      </c>
      <c r="Z9" s="104">
        <v>50</v>
      </c>
      <c r="AB9" s="459">
        <v>1.6666666666666667</v>
      </c>
      <c r="AC9" s="447">
        <v>-11</v>
      </c>
      <c r="AD9" s="448">
        <v>0.893719806763285</v>
      </c>
      <c r="AE9" s="448">
        <v>0.91701244813278004</v>
      </c>
      <c r="AF9" s="448">
        <v>0.86363636363636365</v>
      </c>
      <c r="AG9" s="449">
        <v>198</v>
      </c>
      <c r="AH9" s="449">
        <v>137</v>
      </c>
    </row>
    <row r="10" spans="1:34" ht="20.100000000000001" customHeight="1">
      <c r="A10" s="414" t="s">
        <v>144</v>
      </c>
      <c r="B10" s="415">
        <v>235</v>
      </c>
      <c r="C10" s="231">
        <v>54</v>
      </c>
      <c r="D10" s="230">
        <v>54</v>
      </c>
      <c r="E10" s="228" t="s">
        <v>813</v>
      </c>
      <c r="F10" s="230">
        <v>52</v>
      </c>
      <c r="G10" s="230">
        <v>85</v>
      </c>
      <c r="H10" s="230">
        <v>84</v>
      </c>
      <c r="I10" s="230">
        <f t="shared" si="0"/>
        <v>160</v>
      </c>
      <c r="J10" s="230">
        <f t="shared" si="1"/>
        <v>329</v>
      </c>
      <c r="K10" s="230">
        <f t="shared" si="5"/>
        <v>696</v>
      </c>
      <c r="L10" s="227" t="s">
        <v>20</v>
      </c>
      <c r="M10" s="230">
        <f>NORMSDIST((U$9-K10)/Z$9)*100</f>
        <v>77.035000283520944</v>
      </c>
      <c r="N10" s="230">
        <f>NORMSDIST((V$9-K10)/Z$9)*100</f>
        <v>96.079609671251731</v>
      </c>
      <c r="O10" s="492" t="s">
        <v>345</v>
      </c>
      <c r="P10" s="41">
        <f t="shared" si="4"/>
        <v>69.199999999999989</v>
      </c>
      <c r="Q10" s="30" t="s">
        <v>345</v>
      </c>
      <c r="R10" s="480">
        <v>1130191</v>
      </c>
      <c r="S10" s="436" t="s">
        <v>20</v>
      </c>
      <c r="T10" s="436" t="s">
        <v>343</v>
      </c>
      <c r="U10" s="40">
        <v>731</v>
      </c>
      <c r="V10" s="40">
        <v>775</v>
      </c>
      <c r="W10" s="446">
        <v>1.860655737704918</v>
      </c>
      <c r="X10" s="313">
        <f t="shared" si="2"/>
        <v>1.718</v>
      </c>
      <c r="Y10" s="314">
        <f t="shared" si="3"/>
        <v>58.199999999999996</v>
      </c>
      <c r="Z10" s="104">
        <v>50</v>
      </c>
      <c r="AB10" s="459">
        <v>1.860655737704918</v>
      </c>
      <c r="AC10" s="447">
        <v>-17</v>
      </c>
      <c r="AD10" s="448">
        <v>0.94623655913978499</v>
      </c>
      <c r="AE10" s="448">
        <v>0.94090909090909092</v>
      </c>
      <c r="AF10" s="448">
        <v>0.92888888888888888</v>
      </c>
      <c r="AG10" s="449">
        <v>213</v>
      </c>
      <c r="AH10" s="449">
        <v>124</v>
      </c>
    </row>
    <row r="11" spans="1:34" ht="20.100000000000001" customHeight="1">
      <c r="A11" s="417" t="s">
        <v>145</v>
      </c>
      <c r="B11" s="418">
        <v>258</v>
      </c>
      <c r="C11" s="231">
        <v>52</v>
      </c>
      <c r="D11" s="230">
        <v>86</v>
      </c>
      <c r="E11" s="228" t="s">
        <v>813</v>
      </c>
      <c r="F11" s="230">
        <v>66</v>
      </c>
      <c r="G11" s="230">
        <v>95</v>
      </c>
      <c r="H11" s="230">
        <v>80</v>
      </c>
      <c r="I11" s="230">
        <f t="shared" si="0"/>
        <v>204</v>
      </c>
      <c r="J11" s="230">
        <f t="shared" si="1"/>
        <v>379</v>
      </c>
      <c r="K11" s="230">
        <f t="shared" si="5"/>
        <v>789</v>
      </c>
      <c r="L11" s="227" t="s">
        <v>20</v>
      </c>
      <c r="M11" s="230">
        <f>NORMSDIST((U$9-K11)/Z$9)*100</f>
        <v>13.135688104273068</v>
      </c>
      <c r="N11" s="230">
        <f>NORMSDIST((V$9-K11)/Z$9)*100</f>
        <v>46.017216272297098</v>
      </c>
      <c r="O11" s="229" t="s">
        <v>338</v>
      </c>
      <c r="P11" s="41">
        <f t="shared" si="4"/>
        <v>69.199999999999989</v>
      </c>
      <c r="Q11" s="30" t="s">
        <v>338</v>
      </c>
      <c r="R11" s="480">
        <v>1130101</v>
      </c>
      <c r="S11" s="436" t="s">
        <v>22</v>
      </c>
      <c r="T11" s="436" t="s">
        <v>339</v>
      </c>
      <c r="U11" s="40">
        <v>721</v>
      </c>
      <c r="V11" s="40">
        <v>780</v>
      </c>
      <c r="W11" s="446">
        <v>2.393939393939394</v>
      </c>
      <c r="X11" s="313">
        <f t="shared" si="2"/>
        <v>1.863</v>
      </c>
      <c r="Y11" s="314">
        <f t="shared" si="3"/>
        <v>53.7</v>
      </c>
      <c r="Z11" s="104">
        <v>50</v>
      </c>
      <c r="AB11" s="459">
        <v>2.393939393939394</v>
      </c>
      <c r="AC11" s="447">
        <v>-16</v>
      </c>
      <c r="AD11" s="448">
        <v>0.84042553191489366</v>
      </c>
      <c r="AE11" s="448">
        <v>0.79487179487179482</v>
      </c>
      <c r="AF11" s="448">
        <v>0.81198910081743869</v>
      </c>
      <c r="AG11" s="449">
        <v>259</v>
      </c>
      <c r="AH11" s="449">
        <v>139</v>
      </c>
    </row>
    <row r="12" spans="1:34" ht="20.100000000000001" customHeight="1">
      <c r="A12" s="417" t="s">
        <v>146</v>
      </c>
      <c r="B12" s="418">
        <v>253</v>
      </c>
      <c r="C12" s="231">
        <v>76</v>
      </c>
      <c r="D12" s="230">
        <v>62</v>
      </c>
      <c r="E12" s="228" t="s">
        <v>813</v>
      </c>
      <c r="F12" s="230">
        <v>56</v>
      </c>
      <c r="G12" s="230">
        <v>95</v>
      </c>
      <c r="H12" s="230">
        <v>88</v>
      </c>
      <c r="I12" s="230">
        <f t="shared" si="0"/>
        <v>194</v>
      </c>
      <c r="J12" s="230">
        <f t="shared" si="1"/>
        <v>377</v>
      </c>
      <c r="K12" s="230">
        <f t="shared" si="5"/>
        <v>781</v>
      </c>
      <c r="L12" s="227" t="s">
        <v>20</v>
      </c>
      <c r="M12" s="230">
        <f>NORMSDIST((U$9-K12)/Z$9)*100</f>
        <v>16.852760746683778</v>
      </c>
      <c r="N12" s="230">
        <f>NORMSDIST((V$9-K12)/Z$9)*100</f>
        <v>52.392218265410683</v>
      </c>
      <c r="O12" s="229" t="s">
        <v>338</v>
      </c>
      <c r="P12" s="41">
        <f t="shared" si="4"/>
        <v>69.199999999999989</v>
      </c>
      <c r="Q12" s="30" t="s">
        <v>338</v>
      </c>
      <c r="R12" s="480">
        <v>1130098</v>
      </c>
      <c r="S12" s="436" t="s">
        <v>23</v>
      </c>
      <c r="T12" s="436" t="s">
        <v>339</v>
      </c>
      <c r="U12" s="40">
        <v>699</v>
      </c>
      <c r="V12" s="40">
        <v>756</v>
      </c>
      <c r="W12" s="446">
        <v>1.553030303030303</v>
      </c>
      <c r="X12" s="313">
        <f t="shared" si="2"/>
        <v>1.4159999999999999</v>
      </c>
      <c r="Y12" s="314">
        <f t="shared" si="3"/>
        <v>70.599999999999994</v>
      </c>
      <c r="Z12" s="104">
        <v>50</v>
      </c>
      <c r="AB12" s="459">
        <v>1.553030303030303</v>
      </c>
      <c r="AC12" s="447">
        <v>-15</v>
      </c>
      <c r="AD12" s="448">
        <v>0.96045197740112997</v>
      </c>
      <c r="AE12" s="448">
        <v>0.94680851063829785</v>
      </c>
      <c r="AF12" s="448">
        <v>0.97</v>
      </c>
      <c r="AG12" s="449">
        <v>194</v>
      </c>
      <c r="AH12" s="449">
        <v>137</v>
      </c>
    </row>
    <row r="13" spans="1:34" ht="20.100000000000001" customHeight="1">
      <c r="A13" s="417" t="s">
        <v>147</v>
      </c>
      <c r="B13" s="418">
        <v>253</v>
      </c>
      <c r="C13" s="231">
        <v>70</v>
      </c>
      <c r="D13" s="230">
        <v>64</v>
      </c>
      <c r="E13" s="228" t="s">
        <v>813</v>
      </c>
      <c r="F13" s="230">
        <v>72</v>
      </c>
      <c r="G13" s="230">
        <v>80</v>
      </c>
      <c r="H13" s="230">
        <v>92</v>
      </c>
      <c r="I13" s="230">
        <f t="shared" si="0"/>
        <v>206</v>
      </c>
      <c r="J13" s="230">
        <f t="shared" si="1"/>
        <v>378</v>
      </c>
      <c r="K13" s="230">
        <f t="shared" si="5"/>
        <v>782</v>
      </c>
      <c r="L13" s="227" t="s">
        <v>20</v>
      </c>
      <c r="M13" s="230">
        <f>NORMSDIST((U$11-K13)/Z$11)*100</f>
        <v>11.123243744783458</v>
      </c>
      <c r="N13" s="230">
        <f>NORMSDIST((V$11-K13)/Z$11)*100</f>
        <v>48.404656314716924</v>
      </c>
      <c r="O13" s="229" t="s">
        <v>338</v>
      </c>
      <c r="P13" s="41">
        <f t="shared" si="4"/>
        <v>69.199999999999989</v>
      </c>
      <c r="Q13" s="30" t="s">
        <v>338</v>
      </c>
      <c r="R13" s="480">
        <v>1130226</v>
      </c>
      <c r="S13" s="436" t="s">
        <v>23</v>
      </c>
      <c r="T13" s="436" t="s">
        <v>343</v>
      </c>
      <c r="U13" s="40">
        <v>713</v>
      </c>
      <c r="V13" s="40">
        <v>756</v>
      </c>
      <c r="W13" s="446">
        <v>1.5245901639344261</v>
      </c>
      <c r="X13" s="313">
        <f t="shared" si="2"/>
        <v>1.468</v>
      </c>
      <c r="Y13" s="314">
        <f t="shared" si="3"/>
        <v>68.100000000000009</v>
      </c>
      <c r="Z13" s="104">
        <v>50</v>
      </c>
      <c r="AB13" s="459">
        <v>1.5245901639344261</v>
      </c>
      <c r="AC13" s="447">
        <v>-3</v>
      </c>
      <c r="AD13" s="448">
        <v>0.97619047619047616</v>
      </c>
      <c r="AE13" s="448">
        <v>0.97860962566844922</v>
      </c>
      <c r="AF13" s="448">
        <v>0.95977011494252873</v>
      </c>
      <c r="AG13" s="449">
        <v>182</v>
      </c>
      <c r="AH13" s="449">
        <v>124</v>
      </c>
    </row>
    <row r="14" spans="1:34" ht="20.100000000000001" customHeight="1">
      <c r="A14" s="417" t="s">
        <v>149</v>
      </c>
      <c r="B14" s="418">
        <v>240</v>
      </c>
      <c r="C14" s="231">
        <v>60</v>
      </c>
      <c r="D14" s="230">
        <v>52</v>
      </c>
      <c r="E14" s="228" t="s">
        <v>813</v>
      </c>
      <c r="F14" s="230">
        <v>50</v>
      </c>
      <c r="G14" s="230">
        <v>90</v>
      </c>
      <c r="H14" s="230">
        <v>76</v>
      </c>
      <c r="I14" s="230">
        <f t="shared" ref="I14:I18" si="6">SUM(C14,D14,F14)</f>
        <v>162</v>
      </c>
      <c r="J14" s="230">
        <f t="shared" ref="J14:J18" si="7">SUM(C14,D14,F14,G14,H14)</f>
        <v>328</v>
      </c>
      <c r="K14" s="230">
        <f t="shared" ref="K14:K18" si="8">FIXED(J14*1.4,0)+B14</f>
        <v>699</v>
      </c>
      <c r="L14" s="227" t="s">
        <v>20</v>
      </c>
      <c r="M14" s="230">
        <f>NORMSDIST((U$11-K14)/Z$11)*100</f>
        <v>67.003144633940636</v>
      </c>
      <c r="N14" s="230">
        <f>NORMSDIST((V$11-K14)/Z$11)*100</f>
        <v>94.738386154574798</v>
      </c>
      <c r="O14" s="492" t="s">
        <v>345</v>
      </c>
      <c r="P14" s="41">
        <f t="shared" ref="P14:P15" si="9">Y$9</f>
        <v>69.199999999999989</v>
      </c>
      <c r="Q14" s="30" t="s">
        <v>345</v>
      </c>
      <c r="R14" s="480">
        <v>1130192</v>
      </c>
      <c r="S14" s="436" t="s">
        <v>352</v>
      </c>
      <c r="T14" s="436" t="s">
        <v>339</v>
      </c>
      <c r="U14" s="40">
        <v>704</v>
      </c>
      <c r="V14" s="40">
        <v>756</v>
      </c>
      <c r="W14" s="446">
        <v>2</v>
      </c>
      <c r="X14" s="313">
        <f t="shared" si="2"/>
        <v>1.7929999999999999</v>
      </c>
      <c r="Y14" s="314">
        <f t="shared" si="3"/>
        <v>55.800000000000004</v>
      </c>
      <c r="Z14" s="104">
        <v>50</v>
      </c>
      <c r="AB14" s="459">
        <v>2</v>
      </c>
      <c r="AC14" s="447">
        <v>3</v>
      </c>
      <c r="AD14" s="448">
        <v>0.91363636363636369</v>
      </c>
      <c r="AE14" s="448">
        <v>0.91346153846153844</v>
      </c>
      <c r="AF14" s="448">
        <v>0.92028985507246375</v>
      </c>
      <c r="AG14" s="449">
        <v>242</v>
      </c>
      <c r="AH14" s="449">
        <v>135</v>
      </c>
    </row>
    <row r="15" spans="1:34" ht="20.100000000000001" customHeight="1">
      <c r="A15" s="499" t="s">
        <v>227</v>
      </c>
      <c r="B15" s="501">
        <v>290</v>
      </c>
      <c r="C15" s="497">
        <v>55</v>
      </c>
      <c r="D15" s="496">
        <v>44</v>
      </c>
      <c r="E15" s="494" t="s">
        <v>342</v>
      </c>
      <c r="F15" s="496">
        <v>68</v>
      </c>
      <c r="G15" s="496">
        <v>90</v>
      </c>
      <c r="H15" s="496">
        <v>100</v>
      </c>
      <c r="I15" s="230">
        <f t="shared" si="6"/>
        <v>167</v>
      </c>
      <c r="J15" s="230">
        <f t="shared" si="7"/>
        <v>357</v>
      </c>
      <c r="K15" s="230">
        <f t="shared" si="8"/>
        <v>790</v>
      </c>
      <c r="L15" s="227" t="s">
        <v>20</v>
      </c>
      <c r="M15" s="230">
        <f>NORMSDIST((U$12-K15)/Z$12)*100</f>
        <v>3.4379502445889978</v>
      </c>
      <c r="N15" s="230">
        <f>NORMSDIST((V$12-K15)/Z$12)*100</f>
        <v>24.825223045357049</v>
      </c>
      <c r="O15" s="495" t="s">
        <v>338</v>
      </c>
      <c r="P15" s="41">
        <f t="shared" si="9"/>
        <v>69.199999999999989</v>
      </c>
      <c r="Q15" s="30" t="s">
        <v>338</v>
      </c>
      <c r="R15" s="332" t="s">
        <v>801</v>
      </c>
      <c r="S15" s="436" t="s">
        <v>352</v>
      </c>
      <c r="T15" s="436" t="s">
        <v>343</v>
      </c>
      <c r="U15" s="40">
        <v>701</v>
      </c>
      <c r="V15" s="40">
        <v>752</v>
      </c>
      <c r="W15" s="446">
        <v>1.6147540983606556</v>
      </c>
      <c r="X15" s="313">
        <f t="shared" si="2"/>
        <v>1.54</v>
      </c>
      <c r="Y15" s="314">
        <f t="shared" si="3"/>
        <v>64.900000000000006</v>
      </c>
      <c r="Z15" s="104">
        <v>50</v>
      </c>
      <c r="AB15" s="459">
        <v>1.6147540983606556</v>
      </c>
      <c r="AC15" s="447">
        <v>2</v>
      </c>
      <c r="AD15" s="448">
        <v>0.97252747252747251</v>
      </c>
      <c r="AE15" s="448">
        <v>0.96756756756756757</v>
      </c>
      <c r="AF15" s="448">
        <v>0.95604395604395609</v>
      </c>
      <c r="AG15" s="449">
        <v>191</v>
      </c>
      <c r="AH15" s="449">
        <v>124</v>
      </c>
    </row>
    <row r="16" spans="1:34" ht="20.100000000000001" customHeight="1">
      <c r="A16" s="417" t="s">
        <v>150</v>
      </c>
      <c r="B16" s="418">
        <v>281</v>
      </c>
      <c r="C16" s="231">
        <v>56</v>
      </c>
      <c r="D16" s="230">
        <v>54</v>
      </c>
      <c r="E16" s="228" t="s">
        <v>813</v>
      </c>
      <c r="F16" s="230">
        <v>56</v>
      </c>
      <c r="G16" s="230">
        <v>90</v>
      </c>
      <c r="H16" s="230">
        <v>88</v>
      </c>
      <c r="I16" s="230">
        <f t="shared" si="6"/>
        <v>166</v>
      </c>
      <c r="J16" s="230">
        <f t="shared" si="7"/>
        <v>344</v>
      </c>
      <c r="K16" s="230">
        <f t="shared" si="8"/>
        <v>763</v>
      </c>
      <c r="L16" s="227" t="s">
        <v>20</v>
      </c>
      <c r="M16" s="230">
        <f t="shared" ref="M16:M18" si="10">NORMSDIST((U$12-K16)/Z$12)*100</f>
        <v>10.027256795444204</v>
      </c>
      <c r="N16" s="230">
        <f t="shared" ref="N16:N18" si="11">NORMSDIST((V$12-K16)/Z$12)*100</f>
        <v>44.432999519409357</v>
      </c>
      <c r="O16" s="229" t="s">
        <v>338</v>
      </c>
      <c r="P16" s="41">
        <f>Y$10</f>
        <v>58.199999999999996</v>
      </c>
      <c r="Q16" s="30" t="s">
        <v>338</v>
      </c>
      <c r="R16" s="480">
        <v>1140153</v>
      </c>
      <c r="S16" s="436" t="s">
        <v>113</v>
      </c>
      <c r="T16" s="445" t="s">
        <v>339</v>
      </c>
      <c r="U16" s="40">
        <v>709</v>
      </c>
      <c r="V16" s="40">
        <v>764</v>
      </c>
      <c r="W16" s="446">
        <v>2.0402684563758391</v>
      </c>
      <c r="X16" s="313">
        <f t="shared" si="2"/>
        <v>1.768</v>
      </c>
      <c r="Y16" s="314">
        <f t="shared" si="3"/>
        <v>56.599999999999994</v>
      </c>
      <c r="Z16" s="104">
        <v>50</v>
      </c>
      <c r="AB16" s="459">
        <v>2.0402684563758391</v>
      </c>
      <c r="AC16" s="447">
        <v>4</v>
      </c>
      <c r="AD16" s="448">
        <v>0.87209302325581395</v>
      </c>
      <c r="AE16" s="448">
        <v>0.88050314465408808</v>
      </c>
      <c r="AF16" s="448">
        <v>0.89075630252100846</v>
      </c>
      <c r="AG16" s="449">
        <v>267</v>
      </c>
      <c r="AH16" s="449">
        <v>151</v>
      </c>
    </row>
    <row r="17" spans="1:34" ht="20.100000000000001" customHeight="1">
      <c r="A17" s="417" t="s">
        <v>152</v>
      </c>
      <c r="B17" s="418">
        <v>286</v>
      </c>
      <c r="C17" s="231">
        <v>60</v>
      </c>
      <c r="D17" s="230">
        <v>51</v>
      </c>
      <c r="E17" s="228" t="s">
        <v>813</v>
      </c>
      <c r="F17" s="230">
        <v>52</v>
      </c>
      <c r="G17" s="230">
        <v>84</v>
      </c>
      <c r="H17" s="230">
        <v>94</v>
      </c>
      <c r="I17" s="230">
        <f t="shared" si="6"/>
        <v>163</v>
      </c>
      <c r="J17" s="230">
        <f t="shared" si="7"/>
        <v>341</v>
      </c>
      <c r="K17" s="230">
        <f t="shared" si="8"/>
        <v>763</v>
      </c>
      <c r="L17" s="227" t="s">
        <v>20</v>
      </c>
      <c r="M17" s="230">
        <f t="shared" si="10"/>
        <v>10.027256795444204</v>
      </c>
      <c r="N17" s="230">
        <f t="shared" si="11"/>
        <v>44.432999519409357</v>
      </c>
      <c r="O17" s="229" t="s">
        <v>338</v>
      </c>
      <c r="P17" s="41">
        <f t="shared" ref="P17:P18" si="12">Y$10</f>
        <v>58.199999999999996</v>
      </c>
      <c r="Q17" s="30" t="s">
        <v>338</v>
      </c>
      <c r="R17" s="480">
        <v>1140163</v>
      </c>
      <c r="S17" s="445" t="s">
        <v>113</v>
      </c>
      <c r="T17" s="445" t="s">
        <v>343</v>
      </c>
      <c r="U17" s="40">
        <v>718</v>
      </c>
      <c r="V17" s="40">
        <v>778</v>
      </c>
      <c r="W17" s="446">
        <v>1.832116788321168</v>
      </c>
      <c r="X17" s="313">
        <f>ROUND(AG17/AH17,3)</f>
        <v>1.5960000000000001</v>
      </c>
      <c r="Y17" s="314">
        <f>(FIXED(1/X17,3))*100</f>
        <v>62.7</v>
      </c>
      <c r="Z17" s="104">
        <v>50</v>
      </c>
      <c r="AB17" s="459">
        <v>1.832116788321168</v>
      </c>
      <c r="AC17" s="447">
        <v>-4</v>
      </c>
      <c r="AD17" s="448">
        <v>0.89600000000000002</v>
      </c>
      <c r="AE17" s="448">
        <v>0.89964157706093195</v>
      </c>
      <c r="AF17" s="448">
        <v>0.94773519163763065</v>
      </c>
      <c r="AG17" s="449">
        <v>225</v>
      </c>
      <c r="AH17" s="449">
        <v>141</v>
      </c>
    </row>
    <row r="18" spans="1:34" ht="20.100000000000001" customHeight="1">
      <c r="A18" s="417" t="s">
        <v>153</v>
      </c>
      <c r="B18" s="418">
        <v>300</v>
      </c>
      <c r="C18" s="231">
        <v>62</v>
      </c>
      <c r="D18" s="230">
        <v>41</v>
      </c>
      <c r="E18" s="228" t="s">
        <v>813</v>
      </c>
      <c r="F18" s="230">
        <v>40</v>
      </c>
      <c r="G18" s="230">
        <v>85</v>
      </c>
      <c r="H18" s="230">
        <v>88</v>
      </c>
      <c r="I18" s="230">
        <f t="shared" si="6"/>
        <v>143</v>
      </c>
      <c r="J18" s="230">
        <f t="shared" si="7"/>
        <v>316</v>
      </c>
      <c r="K18" s="230">
        <f t="shared" si="8"/>
        <v>742</v>
      </c>
      <c r="L18" s="227" t="s">
        <v>20</v>
      </c>
      <c r="M18" s="230">
        <f t="shared" si="10"/>
        <v>19.489452125180833</v>
      </c>
      <c r="N18" s="230">
        <f t="shared" si="11"/>
        <v>61.026124755579723</v>
      </c>
      <c r="O18" s="492" t="s">
        <v>349</v>
      </c>
      <c r="P18" s="41">
        <f t="shared" si="12"/>
        <v>58.199999999999996</v>
      </c>
      <c r="Q18" s="30" t="s">
        <v>338</v>
      </c>
      <c r="R18" s="480">
        <v>1140189</v>
      </c>
      <c r="S18" s="445" t="s">
        <v>33</v>
      </c>
      <c r="T18" s="445" t="s">
        <v>337</v>
      </c>
      <c r="U18" s="40">
        <v>728</v>
      </c>
      <c r="V18" s="40">
        <v>756</v>
      </c>
      <c r="W18" s="450">
        <v>1.6031746031746033</v>
      </c>
      <c r="X18" s="313">
        <f>ROUND(AG18/AH18,3)</f>
        <v>1.4590000000000001</v>
      </c>
      <c r="Y18" s="314">
        <f>(FIXED(1/X18,3))*100</f>
        <v>68.5</v>
      </c>
      <c r="Z18" s="104">
        <v>50</v>
      </c>
      <c r="AB18" s="460">
        <v>1.6031746031746033</v>
      </c>
      <c r="AC18" s="451">
        <v>9</v>
      </c>
      <c r="AD18" s="448">
        <v>0.9312638580931264</v>
      </c>
      <c r="AE18" s="448">
        <v>0.93378995433789957</v>
      </c>
      <c r="AF18" s="448">
        <v>0.93571428571428572</v>
      </c>
      <c r="AG18" s="452">
        <v>375</v>
      </c>
      <c r="AH18" s="452">
        <v>257</v>
      </c>
    </row>
    <row r="19" spans="1:34" ht="20.100000000000001" customHeight="1">
      <c r="A19" s="417" t="s">
        <v>154</v>
      </c>
      <c r="B19" s="418">
        <v>281</v>
      </c>
      <c r="C19" s="231">
        <v>58</v>
      </c>
      <c r="D19" s="230">
        <v>64</v>
      </c>
      <c r="E19" s="228" t="s">
        <v>813</v>
      </c>
      <c r="F19" s="230">
        <v>64</v>
      </c>
      <c r="G19" s="230">
        <v>87</v>
      </c>
      <c r="H19" s="230">
        <v>84</v>
      </c>
      <c r="I19" s="230">
        <f>SUM(C19,D19,F19)</f>
        <v>186</v>
      </c>
      <c r="J19" s="230">
        <f>SUM(C19,D19,F19,G19,H19)</f>
        <v>357</v>
      </c>
      <c r="K19" s="230">
        <f>FIXED(J19*1.4,0)+B19</f>
        <v>781</v>
      </c>
      <c r="L19" s="227" t="s">
        <v>20</v>
      </c>
      <c r="M19" s="230">
        <f>NORMSDIST((U$12-K19)/Z$12)*100</f>
        <v>5.0502583474103702</v>
      </c>
      <c r="N19" s="230">
        <f>NORMSDIST((V$12-K19)/Z$12)*100</f>
        <v>30.853753872598688</v>
      </c>
      <c r="O19" s="229" t="s">
        <v>338</v>
      </c>
      <c r="P19" s="41">
        <f>Y$10</f>
        <v>58.199999999999996</v>
      </c>
      <c r="Q19" s="30" t="s">
        <v>338</v>
      </c>
      <c r="R19" s="480">
        <v>1140230</v>
      </c>
      <c r="S19" s="445" t="s">
        <v>31</v>
      </c>
      <c r="T19" s="445" t="s">
        <v>337</v>
      </c>
      <c r="U19" s="40">
        <v>726</v>
      </c>
      <c r="V19" s="40">
        <v>738</v>
      </c>
      <c r="W19" s="450">
        <v>2.306338028169014</v>
      </c>
      <c r="X19" s="313">
        <f>ROUND(AG19/AH19,3)</f>
        <v>2.0830000000000002</v>
      </c>
      <c r="Y19" s="314">
        <f>(FIXED(1/X19,3))*100</f>
        <v>48</v>
      </c>
      <c r="Z19" s="104">
        <v>50</v>
      </c>
      <c r="AB19" s="460">
        <v>2.306338028169014</v>
      </c>
      <c r="AC19" s="451">
        <v>-23</v>
      </c>
      <c r="AD19" s="448">
        <v>0.89296187683284456</v>
      </c>
      <c r="AE19" s="448">
        <v>0.9173553719008265</v>
      </c>
      <c r="AF19" s="448">
        <v>0.91385135135135132</v>
      </c>
      <c r="AG19" s="452">
        <v>602</v>
      </c>
      <c r="AH19" s="452">
        <v>289</v>
      </c>
    </row>
    <row r="20" spans="1:34" ht="20.100000000000001" customHeight="1">
      <c r="A20" s="417" t="s">
        <v>155</v>
      </c>
      <c r="B20" s="418">
        <v>290</v>
      </c>
      <c r="C20" s="231">
        <v>60</v>
      </c>
      <c r="D20" s="230">
        <v>44</v>
      </c>
      <c r="E20" s="228" t="s">
        <v>813</v>
      </c>
      <c r="F20" s="230">
        <v>56</v>
      </c>
      <c r="G20" s="230">
        <v>80</v>
      </c>
      <c r="H20" s="230">
        <v>92</v>
      </c>
      <c r="I20" s="230">
        <f>SUM(C20,D20,F20)</f>
        <v>160</v>
      </c>
      <c r="J20" s="230">
        <f>SUM(C20,D20,F20,G20,H20)</f>
        <v>332</v>
      </c>
      <c r="K20" s="230">
        <f>FIXED(J20*1.4,0)+B20</f>
        <v>755</v>
      </c>
      <c r="L20" s="227" t="s">
        <v>20</v>
      </c>
      <c r="M20" s="230">
        <f>NORMSDIST((U$12-K20)/Z$12)*100</f>
        <v>13.135688104273068</v>
      </c>
      <c r="N20" s="230">
        <f>NORMSDIST((V$12-K20)/Z$12)*100</f>
        <v>50.797831371690208</v>
      </c>
      <c r="O20" s="229" t="s">
        <v>338</v>
      </c>
      <c r="P20" s="41">
        <f>Y$10</f>
        <v>58.199999999999996</v>
      </c>
      <c r="Q20" s="30" t="s">
        <v>338</v>
      </c>
      <c r="R20" s="480">
        <v>1140226</v>
      </c>
      <c r="U20" s="98"/>
      <c r="V20" s="98"/>
    </row>
    <row r="21" spans="1:34" ht="20.100000000000001" customHeight="1">
      <c r="A21" s="417" t="s">
        <v>178</v>
      </c>
      <c r="B21" s="418">
        <v>263</v>
      </c>
      <c r="C21" s="231">
        <v>63</v>
      </c>
      <c r="D21" s="230">
        <v>19</v>
      </c>
      <c r="E21" s="228" t="s">
        <v>813</v>
      </c>
      <c r="F21" s="230">
        <v>72</v>
      </c>
      <c r="G21" s="230">
        <v>70</v>
      </c>
      <c r="H21" s="230">
        <v>78</v>
      </c>
      <c r="I21" s="230">
        <f t="shared" ref="I21:I24" si="13">SUM(C21,D21,F21)</f>
        <v>154</v>
      </c>
      <c r="J21" s="230">
        <f t="shared" ref="J21:J24" si="14">SUM(C21,D21,F21,G21,H21)</f>
        <v>302</v>
      </c>
      <c r="K21" s="230">
        <f t="shared" ref="K21:K24" si="15">FIXED(J21*1.4,0)+B21</f>
        <v>686</v>
      </c>
      <c r="L21" s="227" t="s">
        <v>20</v>
      </c>
      <c r="M21" s="230">
        <f t="shared" ref="M21:M24" si="16">NORMSDIST((U$12-K21)/Z$12)*100</f>
        <v>60.256811320176048</v>
      </c>
      <c r="N21" s="230">
        <f t="shared" ref="N21:N24" si="17">NORMSDIST((V$12-K21)/Z$12)*100</f>
        <v>91.924334076622898</v>
      </c>
      <c r="O21" s="492" t="s">
        <v>345</v>
      </c>
      <c r="P21" s="41">
        <f t="shared" ref="P21:P22" si="18">Y$10</f>
        <v>58.199999999999996</v>
      </c>
      <c r="Q21" s="30" t="s">
        <v>345</v>
      </c>
      <c r="R21" s="480">
        <v>1140249</v>
      </c>
      <c r="U21" s="98"/>
      <c r="V21" s="98"/>
    </row>
    <row r="22" spans="1:34" ht="20.100000000000001" customHeight="1">
      <c r="A22" s="499" t="s">
        <v>231</v>
      </c>
      <c r="B22" s="501">
        <v>290</v>
      </c>
      <c r="C22" s="497">
        <v>57</v>
      </c>
      <c r="D22" s="496">
        <v>32</v>
      </c>
      <c r="E22" s="494" t="s">
        <v>813</v>
      </c>
      <c r="F22" s="496">
        <v>48</v>
      </c>
      <c r="G22" s="496">
        <v>85</v>
      </c>
      <c r="H22" s="496">
        <v>96</v>
      </c>
      <c r="I22" s="230">
        <f t="shared" si="13"/>
        <v>137</v>
      </c>
      <c r="J22" s="230">
        <f t="shared" si="14"/>
        <v>318</v>
      </c>
      <c r="K22" s="230">
        <f t="shared" si="15"/>
        <v>735</v>
      </c>
      <c r="L22" s="227" t="s">
        <v>20</v>
      </c>
      <c r="M22" s="230">
        <f t="shared" si="16"/>
        <v>23.576249777925117</v>
      </c>
      <c r="N22" s="230">
        <f t="shared" si="17"/>
        <v>66.275727315175047</v>
      </c>
      <c r="O22" s="498" t="s">
        <v>349</v>
      </c>
      <c r="P22" s="41">
        <f t="shared" si="18"/>
        <v>58.199999999999996</v>
      </c>
      <c r="Q22" s="30" t="s">
        <v>338</v>
      </c>
      <c r="R22" s="284">
        <v>1140143</v>
      </c>
      <c r="U22" s="98"/>
      <c r="V22" s="98"/>
    </row>
    <row r="23" spans="1:34" ht="20.100000000000001" customHeight="1">
      <c r="A23" s="52" t="s">
        <v>13</v>
      </c>
      <c r="B23" s="228">
        <v>249</v>
      </c>
      <c r="C23" s="231">
        <v>64</v>
      </c>
      <c r="D23" s="230">
        <v>64</v>
      </c>
      <c r="E23" s="228" t="s">
        <v>337</v>
      </c>
      <c r="F23" s="230">
        <v>90</v>
      </c>
      <c r="G23" s="230">
        <v>92</v>
      </c>
      <c r="H23" s="230">
        <v>80</v>
      </c>
      <c r="I23" s="230">
        <f t="shared" si="13"/>
        <v>218</v>
      </c>
      <c r="J23" s="230">
        <f t="shared" si="14"/>
        <v>390</v>
      </c>
      <c r="K23" s="230">
        <f t="shared" si="15"/>
        <v>795</v>
      </c>
      <c r="L23" s="477" t="s">
        <v>22</v>
      </c>
      <c r="M23" s="230">
        <f t="shared" si="16"/>
        <v>2.7428949703836811</v>
      </c>
      <c r="N23" s="230">
        <f t="shared" si="17"/>
        <v>21.769543758573306</v>
      </c>
      <c r="O23" s="229" t="s">
        <v>338</v>
      </c>
      <c r="P23" s="41">
        <f>Y$11</f>
        <v>53.7</v>
      </c>
      <c r="Q23" s="30" t="s">
        <v>338</v>
      </c>
      <c r="R23" s="8"/>
      <c r="U23" s="98"/>
      <c r="V23" s="98"/>
    </row>
    <row r="24" spans="1:34" ht="20.100000000000001" customHeight="1">
      <c r="A24" s="52" t="s">
        <v>21</v>
      </c>
      <c r="B24" s="228">
        <v>276</v>
      </c>
      <c r="C24" s="231">
        <v>48</v>
      </c>
      <c r="D24" s="230">
        <v>72</v>
      </c>
      <c r="E24" s="228" t="s">
        <v>337</v>
      </c>
      <c r="F24" s="230">
        <v>72</v>
      </c>
      <c r="G24" s="230">
        <v>96</v>
      </c>
      <c r="H24" s="230">
        <v>84</v>
      </c>
      <c r="I24" s="230">
        <f t="shared" si="13"/>
        <v>192</v>
      </c>
      <c r="J24" s="230">
        <f t="shared" si="14"/>
        <v>372</v>
      </c>
      <c r="K24" s="230">
        <f t="shared" si="15"/>
        <v>797</v>
      </c>
      <c r="L24" s="477" t="s">
        <v>22</v>
      </c>
      <c r="M24" s="230">
        <f t="shared" si="16"/>
        <v>2.499789514822043</v>
      </c>
      <c r="N24" s="230">
        <f t="shared" si="17"/>
        <v>20.610805358581306</v>
      </c>
      <c r="O24" s="229" t="s">
        <v>338</v>
      </c>
      <c r="P24" s="41">
        <f>Y$11</f>
        <v>53.7</v>
      </c>
      <c r="Q24" s="30" t="s">
        <v>338</v>
      </c>
      <c r="R24" s="461"/>
      <c r="U24" s="229" t="s">
        <v>338</v>
      </c>
      <c r="V24" s="243" t="s">
        <v>345</v>
      </c>
      <c r="W24" s="243" t="s">
        <v>349</v>
      </c>
    </row>
    <row r="25" spans="1:34" ht="20.100000000000001" customHeight="1">
      <c r="A25" s="167" t="s">
        <v>110</v>
      </c>
      <c r="B25" s="177">
        <v>253</v>
      </c>
      <c r="C25" s="497">
        <v>46</v>
      </c>
      <c r="D25" s="496">
        <v>85</v>
      </c>
      <c r="E25" s="494" t="s">
        <v>815</v>
      </c>
      <c r="F25" s="496">
        <v>70</v>
      </c>
      <c r="G25" s="496">
        <v>85</v>
      </c>
      <c r="H25" s="496">
        <v>88</v>
      </c>
      <c r="I25" s="230">
        <f>SUM(C25,D25,F25)</f>
        <v>201</v>
      </c>
      <c r="J25" s="230">
        <f>SUM(C25,D25,F25,G25,H25)</f>
        <v>374</v>
      </c>
      <c r="K25" s="230">
        <f>FIXED(J25*1.4,0)+B25</f>
        <v>777</v>
      </c>
      <c r="L25" s="477" t="s">
        <v>22</v>
      </c>
      <c r="M25" s="230">
        <f>NORMSDIST((U$12-K25)/Z$12)*100</f>
        <v>5.9379940594793013</v>
      </c>
      <c r="N25" s="230">
        <f>NORMSDIST((V$12-K25)/Z$12)*100</f>
        <v>33.724272684824953</v>
      </c>
      <c r="O25" s="495" t="s">
        <v>338</v>
      </c>
      <c r="P25" s="41">
        <f>Y$11</f>
        <v>53.7</v>
      </c>
      <c r="Q25" s="44" t="s">
        <v>345</v>
      </c>
      <c r="R25" s="461"/>
      <c r="S25" s="301"/>
      <c r="U25" s="243" t="s">
        <v>345</v>
      </c>
      <c r="V25" s="98"/>
    </row>
    <row r="26" spans="1:34" ht="20.100000000000001" customHeight="1">
      <c r="A26" s="52" t="s">
        <v>25</v>
      </c>
      <c r="B26" s="228">
        <v>263</v>
      </c>
      <c r="C26" s="231">
        <v>57</v>
      </c>
      <c r="D26" s="230">
        <v>32</v>
      </c>
      <c r="E26" s="228" t="s">
        <v>337</v>
      </c>
      <c r="F26" s="230">
        <v>36</v>
      </c>
      <c r="G26" s="230">
        <v>95</v>
      </c>
      <c r="H26" s="230">
        <v>88</v>
      </c>
      <c r="I26" s="230">
        <f t="shared" ref="I26:I41" si="19">SUM(C26,D26,F26)</f>
        <v>125</v>
      </c>
      <c r="J26" s="230">
        <f t="shared" ref="J26:J41" si="20">SUM(C26,D26,F26,G26,H26)</f>
        <v>308</v>
      </c>
      <c r="K26" s="230">
        <f t="shared" ref="K26:K41" si="21">FIXED(J26*1.4,0)+B26</f>
        <v>694</v>
      </c>
      <c r="L26" s="477" t="s">
        <v>23</v>
      </c>
      <c r="M26" s="230">
        <f t="shared" ref="M26" si="22">NORMSDIST((U$12-K26)/Z$12)*100</f>
        <v>53.982783727702902</v>
      </c>
      <c r="N26" s="230">
        <f t="shared" ref="N26" si="23">NORMSDIST((V$12-K26)/Z$12)*100</f>
        <v>89.251230292541308</v>
      </c>
      <c r="O26" s="492" t="s">
        <v>345</v>
      </c>
      <c r="P26" s="41">
        <f>Y$12</f>
        <v>70.599999999999994</v>
      </c>
      <c r="Q26" s="30" t="s">
        <v>345</v>
      </c>
      <c r="R26" s="481">
        <v>3010213</v>
      </c>
      <c r="S26" s="301"/>
      <c r="U26" s="462" t="s">
        <v>345</v>
      </c>
      <c r="V26" s="98"/>
    </row>
    <row r="27" spans="1:34" ht="20.100000000000001" customHeight="1">
      <c r="A27" s="184" t="s">
        <v>90</v>
      </c>
      <c r="B27" s="412">
        <v>226</v>
      </c>
      <c r="C27" s="497">
        <v>60</v>
      </c>
      <c r="D27" s="496">
        <v>66</v>
      </c>
      <c r="E27" s="494" t="s">
        <v>815</v>
      </c>
      <c r="F27" s="496">
        <v>72</v>
      </c>
      <c r="G27" s="496">
        <v>65</v>
      </c>
      <c r="H27" s="496">
        <v>76</v>
      </c>
      <c r="I27" s="230">
        <f t="shared" si="19"/>
        <v>198</v>
      </c>
      <c r="J27" s="230">
        <f t="shared" si="20"/>
        <v>339</v>
      </c>
      <c r="K27" s="230">
        <f t="shared" si="21"/>
        <v>701</v>
      </c>
      <c r="L27" s="477" t="s">
        <v>23</v>
      </c>
      <c r="M27" s="230">
        <f t="shared" ref="M27" si="24">NORMSDIST((U$13-K27)/Z$13)*100</f>
        <v>59.483487169779579</v>
      </c>
      <c r="N27" s="230">
        <f t="shared" ref="N27" si="25">NORMSDIST((V$13-K27)/Z$13)*100</f>
        <v>86.433393905361726</v>
      </c>
      <c r="O27" s="502" t="s">
        <v>345</v>
      </c>
      <c r="P27" s="41">
        <f>Y$12</f>
        <v>70.599999999999994</v>
      </c>
      <c r="Q27" s="30" t="s">
        <v>345</v>
      </c>
      <c r="R27" s="318" t="s">
        <v>808</v>
      </c>
      <c r="U27" s="229" t="s">
        <v>338</v>
      </c>
      <c r="V27" s="243" t="s">
        <v>345</v>
      </c>
      <c r="W27" s="243" t="s">
        <v>349</v>
      </c>
    </row>
    <row r="28" spans="1:34" ht="20.100000000000001" customHeight="1">
      <c r="A28" s="417" t="s">
        <v>158</v>
      </c>
      <c r="B28" s="418">
        <v>272</v>
      </c>
      <c r="C28" s="231">
        <v>76</v>
      </c>
      <c r="D28" s="230">
        <v>80</v>
      </c>
      <c r="E28" s="228" t="s">
        <v>813</v>
      </c>
      <c r="F28" s="230">
        <v>96</v>
      </c>
      <c r="G28" s="230">
        <v>90</v>
      </c>
      <c r="H28" s="230">
        <v>92</v>
      </c>
      <c r="I28" s="230">
        <f t="shared" si="19"/>
        <v>252</v>
      </c>
      <c r="J28" s="230">
        <f t="shared" si="20"/>
        <v>434</v>
      </c>
      <c r="K28" s="230">
        <f t="shared" si="21"/>
        <v>880</v>
      </c>
      <c r="L28" s="477" t="s">
        <v>23</v>
      </c>
      <c r="M28" s="230">
        <f>NORMSDIST((U$12-K28)/Z$12)*100</f>
        <v>1.4730150790747229E-2</v>
      </c>
      <c r="N28" s="230">
        <f>NORMSDIST((V$12-K28)/Z$12)*100</f>
        <v>0.65691191355467626</v>
      </c>
      <c r="O28" s="229" t="s">
        <v>338</v>
      </c>
      <c r="P28" s="41">
        <f t="shared" ref="P28:P31" si="26">Y$12</f>
        <v>70.599999999999994</v>
      </c>
      <c r="Q28" s="30" t="s">
        <v>338</v>
      </c>
      <c r="R28" s="480">
        <v>3010163</v>
      </c>
    </row>
    <row r="29" spans="1:34" ht="20.100000000000001" customHeight="1">
      <c r="A29" s="417" t="s">
        <v>160</v>
      </c>
      <c r="B29" s="418">
        <v>263</v>
      </c>
      <c r="C29" s="231">
        <v>40</v>
      </c>
      <c r="D29" s="230">
        <v>69</v>
      </c>
      <c r="E29" s="228" t="s">
        <v>813</v>
      </c>
      <c r="F29" s="230">
        <v>58</v>
      </c>
      <c r="G29" s="230">
        <v>78</v>
      </c>
      <c r="H29" s="230">
        <v>92</v>
      </c>
      <c r="I29" s="230">
        <f t="shared" si="19"/>
        <v>167</v>
      </c>
      <c r="J29" s="230">
        <f t="shared" si="20"/>
        <v>337</v>
      </c>
      <c r="K29" s="230">
        <f t="shared" si="21"/>
        <v>735</v>
      </c>
      <c r="L29" s="477" t="s">
        <v>23</v>
      </c>
      <c r="M29" s="230">
        <f>NORMSDIST((U$12-K29)/Z$12)*100</f>
        <v>23.576249777925117</v>
      </c>
      <c r="N29" s="230">
        <f>NORMSDIST((V$12-K29)/Z$12)*100</f>
        <v>66.275727315175047</v>
      </c>
      <c r="O29" s="229" t="s">
        <v>338</v>
      </c>
      <c r="P29" s="41">
        <f t="shared" si="26"/>
        <v>70.599999999999994</v>
      </c>
      <c r="Q29" s="30" t="s">
        <v>338</v>
      </c>
      <c r="R29" s="480">
        <v>3010107</v>
      </c>
      <c r="U29" s="229" t="s">
        <v>338</v>
      </c>
      <c r="V29" s="462" t="s">
        <v>345</v>
      </c>
      <c r="W29" s="462" t="s">
        <v>349</v>
      </c>
    </row>
    <row r="30" spans="1:34" ht="20.100000000000001" customHeight="1">
      <c r="A30" s="417" t="s">
        <v>148</v>
      </c>
      <c r="B30" s="418">
        <v>272</v>
      </c>
      <c r="C30" s="231">
        <v>56</v>
      </c>
      <c r="D30" s="230">
        <v>61</v>
      </c>
      <c r="E30" s="228" t="s">
        <v>813</v>
      </c>
      <c r="F30" s="230">
        <v>78</v>
      </c>
      <c r="G30" s="230">
        <v>85</v>
      </c>
      <c r="H30" s="230">
        <v>80</v>
      </c>
      <c r="I30" s="230">
        <f t="shared" si="19"/>
        <v>195</v>
      </c>
      <c r="J30" s="230">
        <f t="shared" si="20"/>
        <v>360</v>
      </c>
      <c r="K30" s="230">
        <f t="shared" si="21"/>
        <v>776</v>
      </c>
      <c r="L30" s="477" t="s">
        <v>23</v>
      </c>
      <c r="M30" s="230">
        <f>NORMSDIST((U$12-K30)/Z$12)*100</f>
        <v>6.1780176711811876</v>
      </c>
      <c r="N30" s="230">
        <f>NORMSDIST((V$12-K30)/Z$12)*100</f>
        <v>34.45782583896758</v>
      </c>
      <c r="O30" s="229" t="s">
        <v>338</v>
      </c>
      <c r="P30" s="41">
        <f t="shared" si="26"/>
        <v>70.599999999999994</v>
      </c>
      <c r="Q30" s="30" t="s">
        <v>338</v>
      </c>
      <c r="R30" s="480">
        <v>3010187</v>
      </c>
      <c r="U30" s="70"/>
      <c r="V30" s="98"/>
    </row>
    <row r="31" spans="1:34" ht="20.100000000000001" customHeight="1">
      <c r="A31" s="417" t="s">
        <v>161</v>
      </c>
      <c r="B31" s="418">
        <v>258</v>
      </c>
      <c r="C31" s="231">
        <v>53</v>
      </c>
      <c r="D31" s="230">
        <v>56</v>
      </c>
      <c r="E31" s="228" t="s">
        <v>813</v>
      </c>
      <c r="F31" s="230">
        <v>76</v>
      </c>
      <c r="G31" s="230">
        <v>90</v>
      </c>
      <c r="H31" s="230">
        <v>86</v>
      </c>
      <c r="I31" s="230">
        <f t="shared" si="19"/>
        <v>185</v>
      </c>
      <c r="J31" s="230">
        <f t="shared" si="20"/>
        <v>361</v>
      </c>
      <c r="K31" s="230">
        <f t="shared" si="21"/>
        <v>763</v>
      </c>
      <c r="L31" s="477" t="s">
        <v>23</v>
      </c>
      <c r="M31" s="230">
        <f>NORMSDIST((U$13-K31)/Z$13)*100</f>
        <v>15.865525393145699</v>
      </c>
      <c r="N31" s="230">
        <f>NORMSDIST((V$13-K31)/Z$13)*100</f>
        <v>44.432999519409357</v>
      </c>
      <c r="O31" s="229" t="s">
        <v>338</v>
      </c>
      <c r="P31" s="41">
        <f t="shared" si="26"/>
        <v>70.599999999999994</v>
      </c>
      <c r="Q31" s="30" t="s">
        <v>338</v>
      </c>
      <c r="R31" s="480">
        <v>3010106</v>
      </c>
      <c r="U31" s="70"/>
      <c r="V31" s="98"/>
    </row>
    <row r="32" spans="1:34" ht="20.100000000000001" customHeight="1">
      <c r="A32" s="417" t="s">
        <v>162</v>
      </c>
      <c r="B32" s="418">
        <v>267</v>
      </c>
      <c r="C32" s="231">
        <v>54</v>
      </c>
      <c r="D32" s="230">
        <v>54</v>
      </c>
      <c r="E32" s="228" t="s">
        <v>813</v>
      </c>
      <c r="F32" s="230">
        <v>61</v>
      </c>
      <c r="G32" s="230">
        <v>75</v>
      </c>
      <c r="H32" s="230">
        <v>80</v>
      </c>
      <c r="I32" s="230">
        <f t="shared" si="19"/>
        <v>169</v>
      </c>
      <c r="J32" s="230">
        <f t="shared" si="20"/>
        <v>324</v>
      </c>
      <c r="K32" s="230">
        <f t="shared" si="21"/>
        <v>721</v>
      </c>
      <c r="L32" s="477" t="s">
        <v>23</v>
      </c>
      <c r="M32" s="230">
        <f>NORMSDIST((U$13-K32)/Z$13)*100</f>
        <v>43.644053710856717</v>
      </c>
      <c r="N32" s="230">
        <f>NORMSDIST((V$13-K32)/Z$13)*100</f>
        <v>75.803634777692693</v>
      </c>
      <c r="O32" s="492" t="s">
        <v>349</v>
      </c>
      <c r="P32" s="41">
        <f>Y$12</f>
        <v>70.599999999999994</v>
      </c>
      <c r="Q32" s="30" t="s">
        <v>345</v>
      </c>
      <c r="R32" s="480">
        <v>3010159</v>
      </c>
    </row>
    <row r="33" spans="1:22" ht="20.100000000000001" customHeight="1">
      <c r="A33" s="417" t="s">
        <v>163</v>
      </c>
      <c r="B33" s="418">
        <v>249</v>
      </c>
      <c r="C33" s="231">
        <v>60</v>
      </c>
      <c r="D33" s="230">
        <v>70</v>
      </c>
      <c r="E33" s="228" t="s">
        <v>813</v>
      </c>
      <c r="F33" s="230">
        <v>72</v>
      </c>
      <c r="G33" s="230">
        <v>85</v>
      </c>
      <c r="H33" s="230">
        <v>92</v>
      </c>
      <c r="I33" s="230">
        <f t="shared" si="19"/>
        <v>202</v>
      </c>
      <c r="J33" s="230">
        <f t="shared" si="20"/>
        <v>379</v>
      </c>
      <c r="K33" s="230">
        <f t="shared" si="21"/>
        <v>780</v>
      </c>
      <c r="L33" s="477" t="s">
        <v>23</v>
      </c>
      <c r="M33" s="230">
        <f>NORMSDIST((U$13-K33)/Z$13)*100</f>
        <v>9.012267246445246</v>
      </c>
      <c r="N33" s="230">
        <f>NORMSDIST((V$13-K33)/Z$13)*100</f>
        <v>31.561369651622257</v>
      </c>
      <c r="O33" s="229" t="s">
        <v>338</v>
      </c>
      <c r="P33" s="41">
        <f>Y$12</f>
        <v>70.599999999999994</v>
      </c>
      <c r="Q33" s="30" t="s">
        <v>338</v>
      </c>
      <c r="R33" s="480">
        <v>3010190</v>
      </c>
    </row>
    <row r="34" spans="1:22" ht="20.100000000000001" customHeight="1">
      <c r="A34" s="417" t="s">
        <v>164</v>
      </c>
      <c r="B34" s="418">
        <v>253</v>
      </c>
      <c r="C34" s="231">
        <v>41</v>
      </c>
      <c r="D34" s="230">
        <v>79</v>
      </c>
      <c r="E34" s="228" t="s">
        <v>813</v>
      </c>
      <c r="F34" s="230">
        <v>68</v>
      </c>
      <c r="G34" s="230">
        <v>80</v>
      </c>
      <c r="H34" s="230">
        <v>82</v>
      </c>
      <c r="I34" s="230">
        <f t="shared" si="19"/>
        <v>188</v>
      </c>
      <c r="J34" s="230">
        <f t="shared" si="20"/>
        <v>350</v>
      </c>
      <c r="K34" s="230">
        <f t="shared" si="21"/>
        <v>743</v>
      </c>
      <c r="L34" s="477" t="s">
        <v>23</v>
      </c>
      <c r="M34" s="230">
        <f>NORMSDIST((U$13-K34)/Z$13)*100</f>
        <v>27.425311775007355</v>
      </c>
      <c r="N34" s="230">
        <f>NORMSDIST((V$13-K34)/Z$13)*100</f>
        <v>60.256811320176048</v>
      </c>
      <c r="O34" s="229" t="s">
        <v>338</v>
      </c>
      <c r="P34" s="41">
        <f t="shared" ref="P34:P35" si="27">Y$12</f>
        <v>70.599999999999994</v>
      </c>
      <c r="Q34" s="30" t="s">
        <v>338</v>
      </c>
      <c r="R34" s="480">
        <v>3010157</v>
      </c>
    </row>
    <row r="35" spans="1:22" ht="20.100000000000001" customHeight="1">
      <c r="A35" s="417" t="s">
        <v>165</v>
      </c>
      <c r="B35" s="418">
        <v>216</v>
      </c>
      <c r="C35" s="231">
        <v>58</v>
      </c>
      <c r="D35" s="230">
        <v>50</v>
      </c>
      <c r="E35" s="228" t="s">
        <v>813</v>
      </c>
      <c r="F35" s="230">
        <v>90</v>
      </c>
      <c r="G35" s="230">
        <v>80</v>
      </c>
      <c r="H35" s="230">
        <v>84</v>
      </c>
      <c r="I35" s="230">
        <f t="shared" si="19"/>
        <v>198</v>
      </c>
      <c r="J35" s="230">
        <f t="shared" si="20"/>
        <v>362</v>
      </c>
      <c r="K35" s="230">
        <f t="shared" si="21"/>
        <v>723</v>
      </c>
      <c r="L35" s="477" t="s">
        <v>23</v>
      </c>
      <c r="M35" s="230">
        <f>NORMSDIST((U$13-K35)/Z$13)*100</f>
        <v>42.074029056089692</v>
      </c>
      <c r="N35" s="230">
        <f>NORMSDIST((V$13-K35)/Z$13)*100</f>
        <v>74.537308532866405</v>
      </c>
      <c r="O35" s="492" t="s">
        <v>349</v>
      </c>
      <c r="P35" s="41">
        <f t="shared" si="27"/>
        <v>70.599999999999994</v>
      </c>
      <c r="Q35" s="30" t="s">
        <v>338</v>
      </c>
      <c r="R35" s="480">
        <v>3010161</v>
      </c>
    </row>
    <row r="36" spans="1:22" ht="20.100000000000001" customHeight="1">
      <c r="A36" s="417" t="s">
        <v>166</v>
      </c>
      <c r="B36" s="418">
        <v>258</v>
      </c>
      <c r="C36" s="231">
        <v>50</v>
      </c>
      <c r="D36" s="230">
        <v>55</v>
      </c>
      <c r="E36" s="228" t="s">
        <v>813</v>
      </c>
      <c r="F36" s="230">
        <v>72</v>
      </c>
      <c r="G36" s="230">
        <v>85</v>
      </c>
      <c r="H36" s="230">
        <v>84</v>
      </c>
      <c r="I36" s="230">
        <f t="shared" si="19"/>
        <v>177</v>
      </c>
      <c r="J36" s="230">
        <f t="shared" si="20"/>
        <v>346</v>
      </c>
      <c r="K36" s="230">
        <f t="shared" si="21"/>
        <v>742</v>
      </c>
      <c r="L36" s="477" t="s">
        <v>23</v>
      </c>
      <c r="M36" s="230">
        <f t="shared" ref="M36:M40" si="28">NORMSDIST((U$13-K36)/Z$13)*100</f>
        <v>28.09573088985643</v>
      </c>
      <c r="N36" s="230">
        <f t="shared" ref="N36:N40" si="29">NORMSDIST((V$13-K36)/Z$13)*100</f>
        <v>61.026124755579723</v>
      </c>
      <c r="O36" s="229" t="s">
        <v>338</v>
      </c>
      <c r="P36" s="41">
        <f>Y$12</f>
        <v>70.599999999999994</v>
      </c>
      <c r="Q36" s="30" t="s">
        <v>338</v>
      </c>
      <c r="R36" s="480">
        <v>3010189</v>
      </c>
    </row>
    <row r="37" spans="1:22" ht="20.100000000000001" customHeight="1">
      <c r="A37" s="52" t="s">
        <v>18</v>
      </c>
      <c r="B37" s="103">
        <v>281</v>
      </c>
      <c r="C37" s="231">
        <v>72</v>
      </c>
      <c r="D37" s="230">
        <v>65</v>
      </c>
      <c r="E37" s="228" t="s">
        <v>337</v>
      </c>
      <c r="F37" s="230">
        <v>66</v>
      </c>
      <c r="G37" s="230">
        <v>75</v>
      </c>
      <c r="H37" s="230">
        <v>84</v>
      </c>
      <c r="I37" s="230">
        <f t="shared" si="19"/>
        <v>203</v>
      </c>
      <c r="J37" s="230">
        <f t="shared" si="20"/>
        <v>362</v>
      </c>
      <c r="K37" s="230">
        <f t="shared" si="21"/>
        <v>788</v>
      </c>
      <c r="L37" s="477" t="s">
        <v>23</v>
      </c>
      <c r="M37" s="230">
        <f t="shared" si="28"/>
        <v>6.6807201268858059</v>
      </c>
      <c r="N37" s="230">
        <f t="shared" si="29"/>
        <v>26.108629969286152</v>
      </c>
      <c r="O37" s="229" t="s">
        <v>338</v>
      </c>
      <c r="P37" s="9">
        <f t="shared" ref="P37:P44" si="30">Y$13</f>
        <v>68.100000000000009</v>
      </c>
      <c r="Q37" s="30" t="s">
        <v>338</v>
      </c>
      <c r="R37" s="481">
        <v>3015191</v>
      </c>
    </row>
    <row r="38" spans="1:22" ht="20.100000000000001" customHeight="1">
      <c r="A38" s="52" t="s">
        <v>27</v>
      </c>
      <c r="B38" s="228">
        <v>267</v>
      </c>
      <c r="C38" s="231">
        <v>70</v>
      </c>
      <c r="D38" s="230">
        <v>66</v>
      </c>
      <c r="E38" s="228" t="s">
        <v>337</v>
      </c>
      <c r="F38" s="230">
        <v>74</v>
      </c>
      <c r="G38" s="230">
        <v>70</v>
      </c>
      <c r="H38" s="230">
        <v>88</v>
      </c>
      <c r="I38" s="230">
        <f t="shared" si="19"/>
        <v>210</v>
      </c>
      <c r="J38" s="230">
        <f t="shared" si="20"/>
        <v>368</v>
      </c>
      <c r="K38" s="230">
        <f t="shared" si="21"/>
        <v>782</v>
      </c>
      <c r="L38" s="477" t="s">
        <v>23</v>
      </c>
      <c r="M38" s="230">
        <f t="shared" si="28"/>
        <v>8.3793322415014266</v>
      </c>
      <c r="N38" s="230">
        <f t="shared" si="29"/>
        <v>30.153178754696619</v>
      </c>
      <c r="O38" s="229" t="s">
        <v>338</v>
      </c>
      <c r="P38" s="9">
        <f t="shared" si="30"/>
        <v>68.100000000000009</v>
      </c>
      <c r="Q38" s="30" t="s">
        <v>338</v>
      </c>
      <c r="R38" s="481">
        <v>3015082</v>
      </c>
    </row>
    <row r="39" spans="1:22" ht="20.100000000000001" customHeight="1">
      <c r="A39" s="52" t="s">
        <v>28</v>
      </c>
      <c r="B39" s="228">
        <v>272</v>
      </c>
      <c r="C39" s="231">
        <v>57</v>
      </c>
      <c r="D39" s="230">
        <v>52</v>
      </c>
      <c r="E39" s="228" t="s">
        <v>337</v>
      </c>
      <c r="F39" s="230">
        <v>64</v>
      </c>
      <c r="G39" s="230">
        <v>75</v>
      </c>
      <c r="H39" s="230">
        <v>88</v>
      </c>
      <c r="I39" s="230">
        <f t="shared" si="19"/>
        <v>173</v>
      </c>
      <c r="J39" s="230">
        <f t="shared" si="20"/>
        <v>336</v>
      </c>
      <c r="K39" s="230">
        <f t="shared" si="21"/>
        <v>742</v>
      </c>
      <c r="L39" s="477" t="s">
        <v>23</v>
      </c>
      <c r="M39" s="230">
        <f t="shared" si="28"/>
        <v>28.09573088985643</v>
      </c>
      <c r="N39" s="230">
        <f t="shared" si="29"/>
        <v>61.026124755579723</v>
      </c>
      <c r="O39" s="229" t="s">
        <v>338</v>
      </c>
      <c r="P39" s="9">
        <f t="shared" si="30"/>
        <v>68.100000000000009</v>
      </c>
      <c r="Q39" s="30" t="s">
        <v>338</v>
      </c>
      <c r="R39" s="481">
        <v>3015081</v>
      </c>
      <c r="U39" s="30" t="s">
        <v>338</v>
      </c>
      <c r="V39" s="30" t="s">
        <v>345</v>
      </c>
    </row>
    <row r="40" spans="1:22" ht="20.100000000000001" customHeight="1">
      <c r="A40" s="52" t="s">
        <v>29</v>
      </c>
      <c r="B40" s="228">
        <v>258</v>
      </c>
      <c r="C40" s="231">
        <v>56</v>
      </c>
      <c r="D40" s="230">
        <v>67</v>
      </c>
      <c r="E40" s="228" t="s">
        <v>337</v>
      </c>
      <c r="F40" s="230">
        <v>68</v>
      </c>
      <c r="G40" s="230">
        <v>95</v>
      </c>
      <c r="H40" s="230">
        <v>80</v>
      </c>
      <c r="I40" s="230">
        <f t="shared" si="19"/>
        <v>191</v>
      </c>
      <c r="J40" s="230">
        <f t="shared" si="20"/>
        <v>366</v>
      </c>
      <c r="K40" s="230">
        <f t="shared" si="21"/>
        <v>770</v>
      </c>
      <c r="L40" s="477" t="s">
        <v>23</v>
      </c>
      <c r="M40" s="230">
        <f t="shared" si="28"/>
        <v>12.714315056279823</v>
      </c>
      <c r="N40" s="230">
        <f t="shared" si="29"/>
        <v>38.973875244420277</v>
      </c>
      <c r="O40" s="229" t="s">
        <v>338</v>
      </c>
      <c r="P40" s="9">
        <f t="shared" si="30"/>
        <v>68.100000000000009</v>
      </c>
      <c r="Q40" s="30" t="s">
        <v>338</v>
      </c>
      <c r="R40" s="481">
        <v>3015061</v>
      </c>
      <c r="U40" s="44" t="s">
        <v>338</v>
      </c>
      <c r="V40" s="44" t="s">
        <v>345</v>
      </c>
    </row>
    <row r="41" spans="1:22" ht="20.100000000000001" customHeight="1">
      <c r="A41" s="417" t="s">
        <v>169</v>
      </c>
      <c r="B41" s="418">
        <v>267</v>
      </c>
      <c r="C41" s="231">
        <v>68</v>
      </c>
      <c r="D41" s="230">
        <v>80</v>
      </c>
      <c r="E41" s="228" t="s">
        <v>813</v>
      </c>
      <c r="F41" s="230">
        <v>72</v>
      </c>
      <c r="G41" s="230">
        <v>65</v>
      </c>
      <c r="H41" s="230">
        <v>82</v>
      </c>
      <c r="I41" s="230">
        <f t="shared" si="19"/>
        <v>220</v>
      </c>
      <c r="J41" s="230">
        <f t="shared" si="20"/>
        <v>367</v>
      </c>
      <c r="K41" s="230">
        <f t="shared" si="21"/>
        <v>781</v>
      </c>
      <c r="L41" s="477" t="s">
        <v>23</v>
      </c>
      <c r="M41" s="230">
        <f>NORMSDIST((U$14-K41)/Z$14)*100</f>
        <v>6.1780176711811876</v>
      </c>
      <c r="N41" s="230">
        <f>NORMSDIST((V$14-K41)/Z$14)*100</f>
        <v>30.853753872598688</v>
      </c>
      <c r="O41" s="229" t="s">
        <v>338</v>
      </c>
      <c r="P41" s="9">
        <f t="shared" si="30"/>
        <v>68.100000000000009</v>
      </c>
      <c r="Q41" s="30" t="s">
        <v>338</v>
      </c>
      <c r="R41" s="480">
        <v>3015076</v>
      </c>
    </row>
    <row r="42" spans="1:22" ht="20.100000000000001" customHeight="1">
      <c r="A42" s="417" t="s">
        <v>171</v>
      </c>
      <c r="B42" s="418">
        <v>286</v>
      </c>
      <c r="C42" s="231">
        <v>76</v>
      </c>
      <c r="D42" s="230">
        <v>74</v>
      </c>
      <c r="E42" s="228" t="s">
        <v>813</v>
      </c>
      <c r="F42" s="230">
        <v>80</v>
      </c>
      <c r="G42" s="230">
        <v>80</v>
      </c>
      <c r="H42" s="230">
        <v>88</v>
      </c>
      <c r="I42" s="230">
        <f>SUM(C42,D42,F42)</f>
        <v>230</v>
      </c>
      <c r="J42" s="230">
        <f>SUM(C42,D42,F42,G42,H42)</f>
        <v>398</v>
      </c>
      <c r="K42" s="230">
        <f>FIXED(J42*1.4,0)+B42</f>
        <v>843</v>
      </c>
      <c r="L42" s="477" t="s">
        <v>23</v>
      </c>
      <c r="M42" s="230">
        <f>NORMSDIST((U$13-K42)/Z$13)*100</f>
        <v>0.46611880237187475</v>
      </c>
      <c r="N42" s="230">
        <f>NORMSDIST((V$13-K42)/Z$13)*100</f>
        <v>4.0929508978807361</v>
      </c>
      <c r="O42" s="229" t="s">
        <v>338</v>
      </c>
      <c r="P42" s="9">
        <f t="shared" si="30"/>
        <v>68.100000000000009</v>
      </c>
      <c r="Q42" s="30" t="s">
        <v>338</v>
      </c>
      <c r="R42" s="480">
        <v>3015150</v>
      </c>
      <c r="V42" s="98"/>
    </row>
    <row r="43" spans="1:22" ht="20.100000000000001" customHeight="1">
      <c r="A43" s="417" t="s">
        <v>172</v>
      </c>
      <c r="B43" s="418">
        <v>286</v>
      </c>
      <c r="C43" s="231">
        <v>80</v>
      </c>
      <c r="D43" s="230">
        <v>35</v>
      </c>
      <c r="E43" s="228" t="s">
        <v>813</v>
      </c>
      <c r="F43" s="230">
        <v>82</v>
      </c>
      <c r="G43" s="230">
        <v>85</v>
      </c>
      <c r="H43" s="230">
        <v>76</v>
      </c>
      <c r="I43" s="230">
        <f>SUM(C43,D43,F43)</f>
        <v>197</v>
      </c>
      <c r="J43" s="230">
        <f>SUM(C43,D43,F43,G43,H43)</f>
        <v>358</v>
      </c>
      <c r="K43" s="230">
        <f>FIXED(J43*1.4,0)+B43</f>
        <v>787</v>
      </c>
      <c r="L43" s="477" t="s">
        <v>23</v>
      </c>
      <c r="M43" s="230">
        <f>NORMSDIST((U$13-K43)/Z$13)*100</f>
        <v>6.9436623333331697</v>
      </c>
      <c r="N43" s="230">
        <f>NORMSDIST((V$13-K43)/Z$13)*100</f>
        <v>26.762889346898298</v>
      </c>
      <c r="O43" s="229" t="s">
        <v>338</v>
      </c>
      <c r="P43" s="9">
        <f t="shared" si="30"/>
        <v>68.100000000000009</v>
      </c>
      <c r="Q43" s="30" t="s">
        <v>338</v>
      </c>
      <c r="R43" s="480">
        <v>3015149</v>
      </c>
    </row>
    <row r="44" spans="1:22" ht="20.100000000000001" customHeight="1">
      <c r="A44" s="499" t="s">
        <v>234</v>
      </c>
      <c r="B44" s="501">
        <v>244</v>
      </c>
      <c r="C44" s="497">
        <v>62</v>
      </c>
      <c r="D44" s="496">
        <v>44</v>
      </c>
      <c r="E44" s="494" t="s">
        <v>813</v>
      </c>
      <c r="F44" s="496">
        <v>48</v>
      </c>
      <c r="G44" s="496">
        <v>77</v>
      </c>
      <c r="H44" s="496">
        <v>80</v>
      </c>
      <c r="I44" s="230">
        <f>SUM(C44,D44,F44)</f>
        <v>154</v>
      </c>
      <c r="J44" s="230">
        <f>SUM(C44,D44,F44,G44,H44)</f>
        <v>311</v>
      </c>
      <c r="K44" s="230">
        <f>FIXED(J44*1.4,0)+B44</f>
        <v>679</v>
      </c>
      <c r="L44" s="477" t="s">
        <v>23</v>
      </c>
      <c r="M44" s="230">
        <f>NORMSDIST((U$14-K44)/Z$14)*100</f>
        <v>69.146246127401312</v>
      </c>
      <c r="N44" s="230">
        <f>NORMSDIST((V$14-K44)/Z$14)*100</f>
        <v>93.821982328818805</v>
      </c>
      <c r="O44" s="498" t="s">
        <v>345</v>
      </c>
      <c r="P44" s="9">
        <f t="shared" si="30"/>
        <v>68.100000000000009</v>
      </c>
      <c r="Q44" s="30" t="s">
        <v>345</v>
      </c>
      <c r="R44" s="284">
        <v>3015084</v>
      </c>
      <c r="U44" s="30" t="s">
        <v>338</v>
      </c>
      <c r="V44" s="30" t="s">
        <v>345</v>
      </c>
    </row>
    <row r="45" spans="1:22" ht="20.100000000000001" customHeight="1">
      <c r="A45" s="417" t="s">
        <v>175</v>
      </c>
      <c r="B45" s="418">
        <v>249</v>
      </c>
      <c r="C45" s="231">
        <v>76</v>
      </c>
      <c r="D45" s="230">
        <v>78</v>
      </c>
      <c r="E45" s="228" t="s">
        <v>813</v>
      </c>
      <c r="F45" s="230">
        <v>54</v>
      </c>
      <c r="G45" s="230">
        <v>90</v>
      </c>
      <c r="H45" s="230">
        <v>92</v>
      </c>
      <c r="I45" s="230">
        <f t="shared" ref="I45" si="31">SUM(C45,D45,F45)</f>
        <v>208</v>
      </c>
      <c r="J45" s="230">
        <f t="shared" ref="J45" si="32">SUM(C45,D45,F45,G45,H45)</f>
        <v>390</v>
      </c>
      <c r="K45" s="230">
        <f t="shared" ref="K45" si="33">FIXED(J45*1.4,0)+B45</f>
        <v>795</v>
      </c>
      <c r="L45" s="477" t="s">
        <v>352</v>
      </c>
      <c r="M45" s="230">
        <f>NORMSDIST((U$15-K45)/Z$15)*100</f>
        <v>3.0054038961199789</v>
      </c>
      <c r="N45" s="230">
        <f>NORMSDIST((V$15-K45)/Z$15)*100</f>
        <v>19.489452125180833</v>
      </c>
      <c r="O45" s="229" t="s">
        <v>338</v>
      </c>
      <c r="P45" s="9">
        <f>Y$14</f>
        <v>55.800000000000004</v>
      </c>
      <c r="Q45" s="30" t="s">
        <v>338</v>
      </c>
      <c r="R45" s="480">
        <v>3010195</v>
      </c>
      <c r="V45" s="98"/>
    </row>
    <row r="46" spans="1:22" ht="20.100000000000001" customHeight="1">
      <c r="A46" s="417" t="s">
        <v>176</v>
      </c>
      <c r="B46" s="418">
        <v>226</v>
      </c>
      <c r="C46" s="231"/>
      <c r="D46" s="230"/>
      <c r="E46" s="228" t="s">
        <v>813</v>
      </c>
      <c r="F46" s="230"/>
      <c r="G46" s="230"/>
      <c r="H46" s="230"/>
      <c r="I46" s="230">
        <f>SUM(C46,D46,F46)</f>
        <v>0</v>
      </c>
      <c r="J46" s="230">
        <f>SUM(C46,D46,F46,G46,H46)</f>
        <v>0</v>
      </c>
      <c r="K46" s="230">
        <f>FIXED(J46*1.4,0)+B46</f>
        <v>226</v>
      </c>
      <c r="L46" s="477" t="s">
        <v>352</v>
      </c>
      <c r="M46" s="230">
        <f>NORMSDIST((U$15-K46)/Z$15)*100</f>
        <v>100</v>
      </c>
      <c r="N46" s="230">
        <f>NORMSDIST((V$15-K46)/Z$15)*100</f>
        <v>100</v>
      </c>
      <c r="O46" s="229"/>
      <c r="P46" s="9">
        <f>Y$14</f>
        <v>55.800000000000004</v>
      </c>
      <c r="Q46" s="30" t="s">
        <v>345</v>
      </c>
      <c r="R46" s="480">
        <v>3010215</v>
      </c>
      <c r="U46" s="70"/>
      <c r="V46" s="98"/>
    </row>
    <row r="47" spans="1:22" ht="20.100000000000001" customHeight="1">
      <c r="A47" s="417" t="s">
        <v>177</v>
      </c>
      <c r="B47" s="418">
        <v>212</v>
      </c>
      <c r="C47" s="231">
        <v>52</v>
      </c>
      <c r="D47" s="230">
        <v>69</v>
      </c>
      <c r="E47" s="228" t="s">
        <v>813</v>
      </c>
      <c r="F47" s="230">
        <v>48</v>
      </c>
      <c r="G47" s="230">
        <v>78</v>
      </c>
      <c r="H47" s="230">
        <v>72</v>
      </c>
      <c r="I47" s="230">
        <f>SUM(C47,D47,F47)</f>
        <v>169</v>
      </c>
      <c r="J47" s="230">
        <f>SUM(C47,D47,F47,G47,H47)</f>
        <v>319</v>
      </c>
      <c r="K47" s="230">
        <f>FIXED(J47*1.4,0)+B47</f>
        <v>659</v>
      </c>
      <c r="L47" s="477" t="s">
        <v>352</v>
      </c>
      <c r="M47" s="230">
        <f>NORMSDIST((U$15-K47)/Z$15)*100</f>
        <v>79.954580673955036</v>
      </c>
      <c r="N47" s="230">
        <f>NORMSDIST((V$15-K47)/Z$15)*100</f>
        <v>96.855723701924731</v>
      </c>
      <c r="O47" s="492" t="s">
        <v>345</v>
      </c>
      <c r="P47" s="9">
        <f>Y$14</f>
        <v>55.800000000000004</v>
      </c>
      <c r="Q47" s="30" t="s">
        <v>345</v>
      </c>
      <c r="R47" s="480">
        <v>3010229</v>
      </c>
      <c r="U47" s="70"/>
      <c r="V47" s="98"/>
    </row>
    <row r="48" spans="1:22" ht="20.100000000000001" customHeight="1">
      <c r="A48" s="499" t="s">
        <v>238</v>
      </c>
      <c r="B48" s="501">
        <v>290</v>
      </c>
      <c r="C48" s="497">
        <v>73</v>
      </c>
      <c r="D48" s="496">
        <v>42</v>
      </c>
      <c r="E48" s="494" t="s">
        <v>813</v>
      </c>
      <c r="F48" s="496">
        <v>52</v>
      </c>
      <c r="G48" s="496">
        <v>77</v>
      </c>
      <c r="H48" s="496">
        <v>88</v>
      </c>
      <c r="I48" s="230">
        <f t="shared" ref="I48:I55" si="34">SUM(C48,D48,F48)</f>
        <v>167</v>
      </c>
      <c r="J48" s="230">
        <f t="shared" ref="J48:J55" si="35">SUM(C48,D48,F48,G48,H48)</f>
        <v>332</v>
      </c>
      <c r="K48" s="230">
        <f t="shared" ref="K48:K55" si="36">FIXED(J48*1.4,0)+B48</f>
        <v>755</v>
      </c>
      <c r="L48" s="477" t="s">
        <v>352</v>
      </c>
      <c r="M48" s="230">
        <f>NORMSDIST((U$15-K48)/Z$15)*100</f>
        <v>14.007109008876906</v>
      </c>
      <c r="N48" s="230">
        <f>NORMSDIST((V$15-K48)/Z$15)*100</f>
        <v>47.607781734589317</v>
      </c>
      <c r="O48" s="495" t="s">
        <v>338</v>
      </c>
      <c r="P48" s="9">
        <f>Y$15</f>
        <v>64.900000000000006</v>
      </c>
      <c r="Q48" s="30" t="s">
        <v>338</v>
      </c>
      <c r="R48" s="284">
        <v>3015059</v>
      </c>
      <c r="U48" s="70"/>
      <c r="V48" s="98"/>
    </row>
    <row r="49" spans="1:34" ht="20.100000000000001" customHeight="1">
      <c r="A49" s="167" t="s">
        <v>112</v>
      </c>
      <c r="B49" s="177">
        <v>198</v>
      </c>
      <c r="C49" s="497">
        <v>59</v>
      </c>
      <c r="D49" s="496">
        <v>18</v>
      </c>
      <c r="E49" s="494" t="s">
        <v>815</v>
      </c>
      <c r="F49" s="496">
        <v>57</v>
      </c>
      <c r="G49" s="496">
        <v>75</v>
      </c>
      <c r="H49" s="496">
        <v>84</v>
      </c>
      <c r="I49" s="230">
        <f t="shared" si="34"/>
        <v>134</v>
      </c>
      <c r="J49" s="230">
        <f t="shared" si="35"/>
        <v>293</v>
      </c>
      <c r="K49" s="230">
        <f t="shared" si="36"/>
        <v>608</v>
      </c>
      <c r="L49" s="477" t="s">
        <v>113</v>
      </c>
      <c r="M49" s="230">
        <f>NORMSDIST((U$16-K49)/Z$16)*100</f>
        <v>97.830830623235315</v>
      </c>
      <c r="N49" s="230">
        <f>NORMSDIST((V$16-K49)/Z$16)*100</f>
        <v>99.909574480017767</v>
      </c>
      <c r="O49" s="502" t="s">
        <v>345</v>
      </c>
      <c r="P49" s="9">
        <f>Y$16</f>
        <v>56.599999999999994</v>
      </c>
      <c r="Q49" s="30" t="s">
        <v>345</v>
      </c>
      <c r="R49" s="479"/>
      <c r="U49" s="503"/>
      <c r="V49" s="98"/>
    </row>
    <row r="50" spans="1:34" ht="20.100000000000001" customHeight="1">
      <c r="A50" s="167" t="s">
        <v>114</v>
      </c>
      <c r="B50" s="177">
        <v>300</v>
      </c>
      <c r="C50" s="497">
        <v>51</v>
      </c>
      <c r="D50" s="496">
        <v>42</v>
      </c>
      <c r="E50" s="494" t="s">
        <v>815</v>
      </c>
      <c r="F50" s="496">
        <v>70</v>
      </c>
      <c r="G50" s="496">
        <v>90</v>
      </c>
      <c r="H50" s="496">
        <v>88</v>
      </c>
      <c r="I50" s="230">
        <f t="shared" si="34"/>
        <v>163</v>
      </c>
      <c r="J50" s="230">
        <f t="shared" si="35"/>
        <v>341</v>
      </c>
      <c r="K50" s="230">
        <f t="shared" si="36"/>
        <v>777</v>
      </c>
      <c r="L50" s="477" t="s">
        <v>113</v>
      </c>
      <c r="M50" s="230">
        <f>NORMSDIST((U$16-K50)/Z$16)*100</f>
        <v>8.691496194708499</v>
      </c>
      <c r="N50" s="230">
        <f>NORMSDIST((V$16-K50)/Z$16)*100</f>
        <v>39.743188679823952</v>
      </c>
      <c r="O50" s="495" t="s">
        <v>338</v>
      </c>
      <c r="P50" s="9">
        <f>Y$17</f>
        <v>62.7</v>
      </c>
      <c r="Q50" s="30" t="s">
        <v>338</v>
      </c>
      <c r="R50" s="479"/>
      <c r="U50" s="503"/>
    </row>
    <row r="51" spans="1:34" ht="20.100000000000001" customHeight="1">
      <c r="A51" s="499" t="s">
        <v>239</v>
      </c>
      <c r="B51" s="501">
        <v>272</v>
      </c>
      <c r="C51" s="497">
        <v>61</v>
      </c>
      <c r="D51" s="496">
        <v>52</v>
      </c>
      <c r="E51" s="494" t="s">
        <v>813</v>
      </c>
      <c r="F51" s="496">
        <v>78</v>
      </c>
      <c r="G51" s="496">
        <v>90</v>
      </c>
      <c r="H51" s="496">
        <v>80</v>
      </c>
      <c r="I51" s="230">
        <f t="shared" si="34"/>
        <v>191</v>
      </c>
      <c r="J51" s="230">
        <f t="shared" si="35"/>
        <v>361</v>
      </c>
      <c r="K51" s="230">
        <f t="shared" si="36"/>
        <v>777</v>
      </c>
      <c r="L51" s="477" t="s">
        <v>33</v>
      </c>
      <c r="M51" s="230">
        <f>NORMSDIST((U$17-K51)/Z$17)*100</f>
        <v>11.900010745520067</v>
      </c>
      <c r="N51" s="230">
        <f>NORMSDIST((V$17-K51)/Z$17)*100</f>
        <v>50.797831371690208</v>
      </c>
      <c r="O51" s="495" t="s">
        <v>338</v>
      </c>
      <c r="P51" s="9">
        <f>Y$18</f>
        <v>68.5</v>
      </c>
      <c r="Q51" s="30" t="s">
        <v>338</v>
      </c>
      <c r="R51" s="284">
        <v>3015119</v>
      </c>
    </row>
    <row r="52" spans="1:34" ht="20.100000000000001" customHeight="1">
      <c r="A52" s="427" t="s">
        <v>768</v>
      </c>
      <c r="B52" s="428">
        <v>281</v>
      </c>
      <c r="C52" s="231">
        <v>43</v>
      </c>
      <c r="D52" s="230">
        <v>74</v>
      </c>
      <c r="E52" s="228" t="s">
        <v>812</v>
      </c>
      <c r="F52" s="230">
        <v>76</v>
      </c>
      <c r="G52" s="230">
        <v>90</v>
      </c>
      <c r="H52" s="230">
        <v>88</v>
      </c>
      <c r="I52" s="230">
        <f t="shared" si="34"/>
        <v>193</v>
      </c>
      <c r="J52" s="230">
        <f t="shared" si="35"/>
        <v>371</v>
      </c>
      <c r="K52" s="230">
        <f t="shared" si="36"/>
        <v>800</v>
      </c>
      <c r="L52" s="477" t="s">
        <v>33</v>
      </c>
      <c r="M52" s="230">
        <f>NORMSDIST((U$17-K52)/Z$17)*100</f>
        <v>5.0502583474103702</v>
      </c>
      <c r="N52" s="230">
        <f>NORMSDIST((V$17-K52)/Z$17)*100</f>
        <v>32.996855366059364</v>
      </c>
      <c r="O52" s="229" t="s">
        <v>338</v>
      </c>
      <c r="P52" s="9">
        <f>Y$18</f>
        <v>68.5</v>
      </c>
      <c r="Q52" s="30" t="s">
        <v>338</v>
      </c>
      <c r="R52" s="284">
        <v>3010079</v>
      </c>
    </row>
    <row r="53" spans="1:34" ht="20.100000000000001" customHeight="1">
      <c r="A53" s="427" t="s">
        <v>769</v>
      </c>
      <c r="B53" s="428">
        <v>281</v>
      </c>
      <c r="C53" s="231">
        <v>41</v>
      </c>
      <c r="D53" s="230">
        <v>38</v>
      </c>
      <c r="E53" s="228" t="s">
        <v>812</v>
      </c>
      <c r="F53" s="230">
        <v>68</v>
      </c>
      <c r="G53" s="230">
        <v>60</v>
      </c>
      <c r="H53" s="230">
        <v>84</v>
      </c>
      <c r="I53" s="230">
        <f t="shared" si="34"/>
        <v>147</v>
      </c>
      <c r="J53" s="230">
        <f t="shared" si="35"/>
        <v>291</v>
      </c>
      <c r="K53" s="230">
        <f t="shared" si="36"/>
        <v>688</v>
      </c>
      <c r="L53" s="477" t="s">
        <v>33</v>
      </c>
      <c r="M53" s="230">
        <f>NORMSDIST((U$17-K53)/Z$17)*100</f>
        <v>72.574688224992641</v>
      </c>
      <c r="N53" s="230">
        <f>NORMSDIST((V$17-K53)/Z$17)*100</f>
        <v>96.40696808870743</v>
      </c>
      <c r="O53" s="491" t="s">
        <v>345</v>
      </c>
      <c r="P53" s="9">
        <f>Y$18</f>
        <v>68.5</v>
      </c>
      <c r="Q53" s="30" t="s">
        <v>345</v>
      </c>
      <c r="R53" s="284">
        <v>3015091</v>
      </c>
    </row>
    <row r="54" spans="1:34" ht="20.100000000000001" customHeight="1">
      <c r="A54" s="52" t="s">
        <v>30</v>
      </c>
      <c r="B54" s="101">
        <v>258</v>
      </c>
      <c r="C54" s="231">
        <v>55</v>
      </c>
      <c r="D54" s="230">
        <v>66</v>
      </c>
      <c r="E54" s="228" t="s">
        <v>337</v>
      </c>
      <c r="F54" s="230">
        <v>60</v>
      </c>
      <c r="G54" s="230">
        <v>80</v>
      </c>
      <c r="H54" s="230">
        <v>88</v>
      </c>
      <c r="I54" s="230">
        <f t="shared" si="34"/>
        <v>181</v>
      </c>
      <c r="J54" s="230">
        <f t="shared" si="35"/>
        <v>349</v>
      </c>
      <c r="K54" s="230">
        <f t="shared" si="36"/>
        <v>747</v>
      </c>
      <c r="L54" s="477" t="s">
        <v>31</v>
      </c>
      <c r="M54" s="230">
        <f>NORMSDIST((U$18-K54)/Z$18)*100</f>
        <v>35.197270757583723</v>
      </c>
      <c r="N54" s="230">
        <f>NORMSDIST((V$18-K54)/Z$18)*100</f>
        <v>57.142371590090079</v>
      </c>
      <c r="O54" s="490" t="s">
        <v>349</v>
      </c>
      <c r="P54" s="9">
        <f>Y$19</f>
        <v>48</v>
      </c>
      <c r="Q54" s="30" t="s">
        <v>338</v>
      </c>
      <c r="R54" s="478"/>
    </row>
    <row r="55" spans="1:34" ht="20.100000000000001" customHeight="1">
      <c r="A55" s="167" t="s">
        <v>115</v>
      </c>
      <c r="B55" s="177">
        <v>276</v>
      </c>
      <c r="C55" s="497">
        <v>53</v>
      </c>
      <c r="D55" s="496">
        <v>48</v>
      </c>
      <c r="E55" s="494" t="s">
        <v>815</v>
      </c>
      <c r="F55" s="496">
        <v>44</v>
      </c>
      <c r="G55" s="496">
        <v>85</v>
      </c>
      <c r="H55" s="496">
        <v>84</v>
      </c>
      <c r="I55" s="230">
        <f t="shared" si="34"/>
        <v>145</v>
      </c>
      <c r="J55" s="230">
        <f t="shared" si="35"/>
        <v>314</v>
      </c>
      <c r="K55" s="230">
        <f t="shared" si="36"/>
        <v>716</v>
      </c>
      <c r="L55" s="477" t="s">
        <v>31</v>
      </c>
      <c r="M55" s="230">
        <f>NORMSDIST((U$18-K55)/Z$18)*100</f>
        <v>59.483487169779579</v>
      </c>
      <c r="N55" s="230">
        <f>NORMSDIST((V$18-K55)/Z$18)*100</f>
        <v>78.814460141660334</v>
      </c>
      <c r="O55" s="502" t="s">
        <v>345</v>
      </c>
      <c r="P55" s="9">
        <f>Y$19</f>
        <v>48</v>
      </c>
      <c r="Q55" s="30" t="s">
        <v>345</v>
      </c>
      <c r="R55" s="478"/>
    </row>
    <row r="56" spans="1:34" ht="20.100000000000001" customHeight="1">
      <c r="A56" s="111"/>
      <c r="B56" s="475"/>
      <c r="C56" s="28"/>
      <c r="D56" s="28"/>
      <c r="E56" s="475"/>
      <c r="F56" s="28"/>
      <c r="G56" s="28">
        <f>AVERAGE(G3:G55)</f>
        <v>83.632653061224488</v>
      </c>
      <c r="H56" s="28">
        <f>AVERAGE(H3:H55)</f>
        <v>86.040816326530617</v>
      </c>
      <c r="I56" s="28"/>
      <c r="J56" s="28"/>
      <c r="K56" s="28"/>
      <c r="L56" s="8"/>
      <c r="M56" s="28"/>
      <c r="N56" s="28"/>
      <c r="O56" s="8"/>
      <c r="R56" s="223"/>
    </row>
    <row r="57" spans="1:34" ht="20.100000000000001" customHeight="1">
      <c r="A57" s="50" t="s">
        <v>383</v>
      </c>
      <c r="B57" s="50"/>
      <c r="C57" s="19"/>
      <c r="D57" s="19"/>
      <c r="E57" s="19"/>
      <c r="F57" s="19" t="s">
        <v>35</v>
      </c>
      <c r="G57" s="19">
        <v>88.23</v>
      </c>
      <c r="H57" s="19">
        <v>83.23</v>
      </c>
      <c r="I57" s="19"/>
      <c r="J57" s="19"/>
      <c r="K57" s="19"/>
      <c r="L57" s="47"/>
      <c r="M57" s="47"/>
      <c r="N57" s="19"/>
      <c r="O57" s="19"/>
      <c r="R57" s="223"/>
    </row>
    <row r="58" spans="1:34" ht="20.100000000000001" customHeight="1">
      <c r="A58" s="166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47"/>
      <c r="M58" s="47"/>
      <c r="N58" s="47"/>
      <c r="O58" s="19"/>
      <c r="R58" s="223"/>
    </row>
    <row r="59" spans="1:34" ht="20.100000000000001" customHeight="1">
      <c r="A59" s="477" t="s">
        <v>80</v>
      </c>
      <c r="B59" s="477" t="s">
        <v>317</v>
      </c>
      <c r="C59" s="477" t="s">
        <v>82</v>
      </c>
      <c r="D59" s="477" t="s">
        <v>83</v>
      </c>
      <c r="E59" s="477"/>
      <c r="F59" s="477" t="s">
        <v>84</v>
      </c>
      <c r="G59" s="477" t="s">
        <v>85</v>
      </c>
      <c r="H59" s="477" t="s">
        <v>86</v>
      </c>
      <c r="I59" s="477" t="s">
        <v>87</v>
      </c>
      <c r="J59" s="477" t="s">
        <v>88</v>
      </c>
      <c r="K59" s="477" t="s">
        <v>318</v>
      </c>
      <c r="L59" s="477" t="s">
        <v>89</v>
      </c>
      <c r="M59" s="473" t="s">
        <v>319</v>
      </c>
      <c r="N59" s="474"/>
      <c r="O59" s="477" t="s">
        <v>320</v>
      </c>
      <c r="P59" s="10" t="s">
        <v>321</v>
      </c>
      <c r="Q59" s="8" t="s">
        <v>322</v>
      </c>
      <c r="R59" s="8" t="s">
        <v>323</v>
      </c>
      <c r="S59" t="s">
        <v>315</v>
      </c>
      <c r="U59" t="s">
        <v>316</v>
      </c>
    </row>
    <row r="60" spans="1:34" ht="20.100000000000001" customHeight="1">
      <c r="A60" s="167" t="s">
        <v>138</v>
      </c>
      <c r="B60" s="177">
        <v>180</v>
      </c>
      <c r="C60" s="497">
        <v>32</v>
      </c>
      <c r="D60" s="496">
        <v>69</v>
      </c>
      <c r="E60" s="494" t="s">
        <v>815</v>
      </c>
      <c r="F60" s="496">
        <v>48</v>
      </c>
      <c r="G60" s="496">
        <v>45</v>
      </c>
      <c r="H60" s="496">
        <v>24</v>
      </c>
      <c r="I60" s="230">
        <f t="shared" ref="I60:I67" si="37">SUM(C60,D60,F60)</f>
        <v>149</v>
      </c>
      <c r="J60" s="230">
        <f t="shared" ref="J60:J67" si="38">SUM(C60,D60,F60,G60,H60)</f>
        <v>218</v>
      </c>
      <c r="K60" s="230">
        <f t="shared" ref="K60:K67" si="39">FIXED(J60*1.4,0)+B60</f>
        <v>485</v>
      </c>
      <c r="L60" s="465" t="s">
        <v>493</v>
      </c>
      <c r="M60" s="230">
        <f>NORMSDIST((U$65-K60)/Z$65)*100</f>
        <v>46.017216272297098</v>
      </c>
      <c r="N60" s="230">
        <f>NORMSDIST((V$65-K60)/Z$65)*100</f>
        <v>52.657646430036507</v>
      </c>
      <c r="O60" s="495" t="s">
        <v>338</v>
      </c>
      <c r="P60" s="41">
        <f>Y$66</f>
        <v>67.600000000000009</v>
      </c>
      <c r="Q60" s="30" t="s">
        <v>338</v>
      </c>
      <c r="R60" s="224"/>
      <c r="S60" s="436" t="s">
        <v>324</v>
      </c>
      <c r="T60" s="436"/>
      <c r="U60" s="626" t="s">
        <v>384</v>
      </c>
      <c r="V60" s="627"/>
      <c r="W60" s="243" t="s">
        <v>792</v>
      </c>
      <c r="X60" s="243" t="s">
        <v>327</v>
      </c>
      <c r="Y60" s="243" t="s">
        <v>321</v>
      </c>
      <c r="Z60" s="243" t="s">
        <v>328</v>
      </c>
      <c r="AA60" s="19"/>
      <c r="AB60" s="453" t="s">
        <v>329</v>
      </c>
      <c r="AC60" s="454" t="s">
        <v>330</v>
      </c>
      <c r="AD60" s="455" t="s">
        <v>795</v>
      </c>
      <c r="AE60" s="455" t="s">
        <v>794</v>
      </c>
      <c r="AF60" s="455" t="s">
        <v>793</v>
      </c>
      <c r="AG60" s="456" t="s">
        <v>334</v>
      </c>
      <c r="AH60" s="456" t="s">
        <v>335</v>
      </c>
    </row>
    <row r="61" spans="1:34" ht="20.100000000000001" customHeight="1">
      <c r="A61" s="167" t="s">
        <v>139</v>
      </c>
      <c r="B61" s="177">
        <v>180</v>
      </c>
      <c r="C61" s="497">
        <v>38</v>
      </c>
      <c r="D61" s="496">
        <v>70</v>
      </c>
      <c r="E61" s="494" t="s">
        <v>815</v>
      </c>
      <c r="F61" s="496">
        <v>48</v>
      </c>
      <c r="G61" s="496">
        <v>35</v>
      </c>
      <c r="H61" s="496">
        <v>28</v>
      </c>
      <c r="I61" s="230">
        <f t="shared" si="37"/>
        <v>156</v>
      </c>
      <c r="J61" s="230">
        <f t="shared" si="38"/>
        <v>219</v>
      </c>
      <c r="K61" s="230">
        <f t="shared" si="39"/>
        <v>487</v>
      </c>
      <c r="L61" s="464" t="s">
        <v>493</v>
      </c>
      <c r="M61" s="230">
        <f>NORMSDIST((U$65-K61)/Z$65)*100</f>
        <v>44.696488337638598</v>
      </c>
      <c r="N61" s="230">
        <f>NORMSDIST((V$65-K61)/Z$65)*100</f>
        <v>51.329561381709212</v>
      </c>
      <c r="O61" s="495" t="s">
        <v>338</v>
      </c>
      <c r="P61" s="41">
        <f>Y$66</f>
        <v>67.600000000000009</v>
      </c>
      <c r="Q61" s="44" t="s">
        <v>345</v>
      </c>
      <c r="R61" s="224"/>
      <c r="S61" s="464" t="s">
        <v>594</v>
      </c>
      <c r="T61" s="102" t="s">
        <v>339</v>
      </c>
      <c r="U61" s="199">
        <f>'30年度合否判定資料(20180223)'!S26</f>
        <v>840</v>
      </c>
      <c r="V61" s="230">
        <f t="shared" ref="V61:V124" si="40">U61+10</f>
        <v>850</v>
      </c>
      <c r="W61" s="168">
        <v>1.69827586206897</v>
      </c>
      <c r="X61" s="313">
        <f t="shared" ref="X61:X124" si="41">ROUND(AG61/AH61,3)</f>
        <v>1.5209999999999999</v>
      </c>
      <c r="Y61" s="314">
        <f t="shared" ref="Y61:Y124" si="42">(FIXED(1/X61,3))*100</f>
        <v>65.7</v>
      </c>
      <c r="Z61" s="103">
        <v>50</v>
      </c>
      <c r="AA61" s="443"/>
      <c r="AB61" s="168">
        <v>1.69827586206897</v>
      </c>
      <c r="AC61" s="161">
        <v>-13</v>
      </c>
      <c r="AD61" s="162">
        <v>0.92417061611374407</v>
      </c>
      <c r="AE61" s="162">
        <v>0.90995260663507105</v>
      </c>
      <c r="AF61" s="162">
        <v>0.90707964601769908</v>
      </c>
      <c r="AG61" s="198">
        <v>181</v>
      </c>
      <c r="AH61" s="198">
        <v>119</v>
      </c>
    </row>
    <row r="62" spans="1:34" ht="20.100000000000001" customHeight="1">
      <c r="A62" s="77" t="s">
        <v>34</v>
      </c>
      <c r="B62" s="64">
        <v>253</v>
      </c>
      <c r="C62" s="231">
        <v>95</v>
      </c>
      <c r="D62" s="230">
        <v>88</v>
      </c>
      <c r="E62" s="228" t="s">
        <v>337</v>
      </c>
      <c r="F62" s="230">
        <v>88</v>
      </c>
      <c r="G62" s="230">
        <v>86</v>
      </c>
      <c r="H62" s="230">
        <v>92</v>
      </c>
      <c r="I62" s="230">
        <f t="shared" si="37"/>
        <v>271</v>
      </c>
      <c r="J62" s="230">
        <f t="shared" si="38"/>
        <v>449</v>
      </c>
      <c r="K62" s="230">
        <f t="shared" si="39"/>
        <v>882</v>
      </c>
      <c r="L62" s="467" t="s">
        <v>35</v>
      </c>
      <c r="M62" s="230">
        <f>NORMSDIST((U$69-K62)/Z$69)*100</f>
        <v>7.4933699534327065</v>
      </c>
      <c r="N62" s="230">
        <f>NORMSDIST((V$69-K62)/Z$69)*100</f>
        <v>10.74876970745869</v>
      </c>
      <c r="O62" s="495" t="s">
        <v>338</v>
      </c>
      <c r="P62" s="41">
        <f>Y$69</f>
        <v>80.400000000000006</v>
      </c>
      <c r="Q62" s="30" t="s">
        <v>338</v>
      </c>
      <c r="R62" s="482" t="s">
        <v>805</v>
      </c>
      <c r="S62" s="505" t="s">
        <v>594</v>
      </c>
      <c r="T62" s="102" t="s">
        <v>343</v>
      </c>
      <c r="U62" s="199">
        <f>'30年度合否判定資料(20180223)'!S27</f>
        <v>858</v>
      </c>
      <c r="V62" s="230">
        <f t="shared" si="40"/>
        <v>868</v>
      </c>
      <c r="W62" s="168">
        <v>1.7641509433962264</v>
      </c>
      <c r="X62" s="313">
        <f t="shared" si="41"/>
        <v>1.694</v>
      </c>
      <c r="Y62" s="314">
        <f t="shared" si="42"/>
        <v>59</v>
      </c>
      <c r="Z62" s="103">
        <v>50</v>
      </c>
      <c r="AA62" s="443"/>
      <c r="AB62" s="168">
        <v>1.7641509433962264</v>
      </c>
      <c r="AC62" s="161">
        <v>-2</v>
      </c>
      <c r="AD62" s="162">
        <v>0.97572815533980584</v>
      </c>
      <c r="AE62" s="162">
        <v>0.97916666666666663</v>
      </c>
      <c r="AF62" s="162">
        <v>0.97297297297297303</v>
      </c>
      <c r="AG62" s="198">
        <v>183</v>
      </c>
      <c r="AH62" s="198">
        <v>108</v>
      </c>
    </row>
    <row r="63" spans="1:34" ht="20.100000000000001" customHeight="1">
      <c r="A63" s="77" t="s">
        <v>36</v>
      </c>
      <c r="B63" s="64">
        <v>226</v>
      </c>
      <c r="C63" s="476">
        <v>80</v>
      </c>
      <c r="D63" s="228">
        <v>85</v>
      </c>
      <c r="E63" s="228" t="s">
        <v>337</v>
      </c>
      <c r="F63" s="228">
        <v>90</v>
      </c>
      <c r="G63" s="228">
        <v>83</v>
      </c>
      <c r="H63" s="228">
        <v>84</v>
      </c>
      <c r="I63" s="230">
        <f t="shared" si="37"/>
        <v>255</v>
      </c>
      <c r="J63" s="230">
        <f t="shared" si="38"/>
        <v>422</v>
      </c>
      <c r="K63" s="230">
        <f t="shared" si="39"/>
        <v>817</v>
      </c>
      <c r="L63" s="467" t="s">
        <v>35</v>
      </c>
      <c r="M63" s="230">
        <f t="shared" ref="M63:M67" si="43">NORMSDIST((U$69-K63)/Z$69)*100</f>
        <v>44.432999519409357</v>
      </c>
      <c r="N63" s="230">
        <f t="shared" ref="N63:N67" si="44">NORMSDIST((V$69-K63)/Z$69)*100</f>
        <v>52.392218265410683</v>
      </c>
      <c r="O63" s="229" t="s">
        <v>338</v>
      </c>
      <c r="P63" s="41">
        <f t="shared" ref="P63:P67" si="45">Y$69</f>
        <v>80.400000000000006</v>
      </c>
      <c r="Q63" s="30" t="s">
        <v>338</v>
      </c>
      <c r="R63" s="483" t="s">
        <v>807</v>
      </c>
      <c r="S63" s="506" t="s">
        <v>129</v>
      </c>
      <c r="T63" s="229" t="s">
        <v>339</v>
      </c>
      <c r="U63" s="199">
        <f>'30年度合否判定資料(20180223)'!S28</f>
        <v>690</v>
      </c>
      <c r="V63" s="230">
        <f t="shared" si="40"/>
        <v>700</v>
      </c>
      <c r="W63" s="168">
        <v>2.15</v>
      </c>
      <c r="X63" s="313">
        <f t="shared" si="41"/>
        <v>2.028</v>
      </c>
      <c r="Y63" s="314">
        <f t="shared" si="42"/>
        <v>49.3</v>
      </c>
      <c r="Z63" s="103">
        <v>60</v>
      </c>
      <c r="AA63" s="443"/>
      <c r="AB63" s="168">
        <v>2.15</v>
      </c>
      <c r="AC63" s="161">
        <v>-25</v>
      </c>
      <c r="AD63" s="162">
        <v>0.83333333333333337</v>
      </c>
      <c r="AE63" s="162">
        <v>0.84782608695652173</v>
      </c>
      <c r="AF63" s="162">
        <v>0.86702127659574468</v>
      </c>
      <c r="AG63" s="198">
        <v>146</v>
      </c>
      <c r="AH63" s="198">
        <v>72</v>
      </c>
    </row>
    <row r="64" spans="1:34" ht="20.100000000000001" customHeight="1">
      <c r="A64" s="354" t="s">
        <v>38</v>
      </c>
      <c r="B64" s="228">
        <v>230</v>
      </c>
      <c r="C64" s="476">
        <v>68</v>
      </c>
      <c r="D64" s="228">
        <v>88</v>
      </c>
      <c r="E64" s="228" t="s">
        <v>337</v>
      </c>
      <c r="F64" s="228">
        <v>90</v>
      </c>
      <c r="G64" s="228">
        <v>80</v>
      </c>
      <c r="H64" s="228">
        <v>84</v>
      </c>
      <c r="I64" s="230">
        <f t="shared" si="37"/>
        <v>246</v>
      </c>
      <c r="J64" s="230">
        <f t="shared" si="38"/>
        <v>410</v>
      </c>
      <c r="K64" s="230">
        <f t="shared" si="39"/>
        <v>804</v>
      </c>
      <c r="L64" s="467" t="s">
        <v>35</v>
      </c>
      <c r="M64" s="230">
        <f t="shared" si="43"/>
        <v>54.77584260205839</v>
      </c>
      <c r="N64" s="230">
        <f t="shared" si="44"/>
        <v>62.551583472332005</v>
      </c>
      <c r="O64" s="229" t="s">
        <v>338</v>
      </c>
      <c r="P64" s="41">
        <f t="shared" si="45"/>
        <v>80.400000000000006</v>
      </c>
      <c r="Q64" s="30" t="s">
        <v>338</v>
      </c>
      <c r="R64" s="483" t="s">
        <v>802</v>
      </c>
      <c r="S64" s="505" t="s">
        <v>597</v>
      </c>
      <c r="T64" s="229" t="s">
        <v>343</v>
      </c>
      <c r="U64" s="199">
        <f>'30年度合否判定資料(20180223)'!S29</f>
        <v>617</v>
      </c>
      <c r="V64" s="230">
        <f t="shared" si="40"/>
        <v>627</v>
      </c>
      <c r="W64" s="168">
        <v>1.5921052631578947</v>
      </c>
      <c r="X64" s="313">
        <f t="shared" si="41"/>
        <v>1.33</v>
      </c>
      <c r="Y64" s="314">
        <f t="shared" si="42"/>
        <v>75.2</v>
      </c>
      <c r="Z64" s="103">
        <v>60</v>
      </c>
      <c r="AA64" s="443"/>
      <c r="AB64" s="168">
        <v>1.5921052631578947</v>
      </c>
      <c r="AC64" s="161">
        <v>8</v>
      </c>
      <c r="AD64" s="162">
        <v>0.97315436241610742</v>
      </c>
      <c r="AE64" s="162">
        <v>0.97333333333333338</v>
      </c>
      <c r="AF64" s="162">
        <v>0.95394736842105265</v>
      </c>
      <c r="AG64" s="198">
        <v>117</v>
      </c>
      <c r="AH64" s="198">
        <v>88</v>
      </c>
    </row>
    <row r="65" spans="1:34" ht="20.100000000000001" customHeight="1">
      <c r="A65" s="52" t="s">
        <v>39</v>
      </c>
      <c r="B65" s="228">
        <v>244</v>
      </c>
      <c r="C65" s="476">
        <v>65</v>
      </c>
      <c r="D65" s="228">
        <v>85</v>
      </c>
      <c r="E65" s="228" t="s">
        <v>337</v>
      </c>
      <c r="F65" s="228">
        <v>90</v>
      </c>
      <c r="G65" s="228">
        <v>80</v>
      </c>
      <c r="H65" s="228">
        <v>96</v>
      </c>
      <c r="I65" s="230">
        <f t="shared" si="37"/>
        <v>240</v>
      </c>
      <c r="J65" s="230">
        <f t="shared" si="38"/>
        <v>416</v>
      </c>
      <c r="K65" s="230">
        <f t="shared" si="39"/>
        <v>826</v>
      </c>
      <c r="L65" s="467" t="s">
        <v>35</v>
      </c>
      <c r="M65" s="230">
        <f t="shared" si="43"/>
        <v>37.448416527667995</v>
      </c>
      <c r="N65" s="230">
        <f t="shared" si="44"/>
        <v>45.22415739794161</v>
      </c>
      <c r="O65" s="229" t="s">
        <v>338</v>
      </c>
      <c r="P65" s="41">
        <f t="shared" si="45"/>
        <v>80.400000000000006</v>
      </c>
      <c r="Q65" s="30" t="s">
        <v>338</v>
      </c>
      <c r="R65" s="483" t="s">
        <v>803</v>
      </c>
      <c r="S65" s="507" t="s">
        <v>493</v>
      </c>
      <c r="T65" s="99" t="s">
        <v>339</v>
      </c>
      <c r="U65" s="199">
        <f>'30年度合否判定資料(20180223)'!S30</f>
        <v>479</v>
      </c>
      <c r="V65" s="230">
        <f t="shared" si="40"/>
        <v>489</v>
      </c>
      <c r="W65" s="168">
        <v>1.2758620689655173</v>
      </c>
      <c r="X65" s="313">
        <f t="shared" si="41"/>
        <v>1.333</v>
      </c>
      <c r="Y65" s="314">
        <f t="shared" si="42"/>
        <v>75</v>
      </c>
      <c r="Z65" s="103">
        <v>60</v>
      </c>
      <c r="AA65" s="443"/>
      <c r="AB65" s="168">
        <v>1.2758620689655173</v>
      </c>
      <c r="AC65" s="161">
        <v>-1</v>
      </c>
      <c r="AD65" s="162">
        <v>0.88732394366197187</v>
      </c>
      <c r="AE65" s="162">
        <v>0.94736842105263153</v>
      </c>
      <c r="AF65" s="162">
        <v>0.9732142857142857</v>
      </c>
      <c r="AG65" s="198">
        <v>140</v>
      </c>
      <c r="AH65" s="198">
        <v>105</v>
      </c>
    </row>
    <row r="66" spans="1:34" ht="20.100000000000001" customHeight="1">
      <c r="A66" s="52" t="s">
        <v>53</v>
      </c>
      <c r="B66" s="228">
        <v>230</v>
      </c>
      <c r="C66" s="476">
        <v>82</v>
      </c>
      <c r="D66" s="228">
        <v>90</v>
      </c>
      <c r="E66" s="228" t="s">
        <v>337</v>
      </c>
      <c r="F66" s="228">
        <v>78</v>
      </c>
      <c r="G66" s="228">
        <v>80</v>
      </c>
      <c r="H66" s="228">
        <v>80</v>
      </c>
      <c r="I66" s="230">
        <f t="shared" si="37"/>
        <v>250</v>
      </c>
      <c r="J66" s="230">
        <f t="shared" si="38"/>
        <v>410</v>
      </c>
      <c r="K66" s="230">
        <f t="shared" si="39"/>
        <v>804</v>
      </c>
      <c r="L66" s="467" t="s">
        <v>35</v>
      </c>
      <c r="M66" s="230">
        <f t="shared" si="43"/>
        <v>54.77584260205839</v>
      </c>
      <c r="N66" s="230">
        <f t="shared" si="44"/>
        <v>62.551583472332005</v>
      </c>
      <c r="O66" s="229" t="s">
        <v>338</v>
      </c>
      <c r="P66" s="41">
        <f t="shared" si="45"/>
        <v>80.400000000000006</v>
      </c>
      <c r="Q66" s="30" t="s">
        <v>338</v>
      </c>
      <c r="R66" s="483" t="s">
        <v>810</v>
      </c>
      <c r="S66" s="505" t="s">
        <v>493</v>
      </c>
      <c r="T66" s="102" t="s">
        <v>343</v>
      </c>
      <c r="U66" s="199">
        <f>'30年度合否判定資料(20180223)'!S31</f>
        <v>488</v>
      </c>
      <c r="V66" s="230">
        <f t="shared" si="40"/>
        <v>498</v>
      </c>
      <c r="W66" s="168">
        <v>1.7289719626168225</v>
      </c>
      <c r="X66" s="313">
        <f t="shared" si="41"/>
        <v>1.4790000000000001</v>
      </c>
      <c r="Y66" s="314">
        <f t="shared" si="42"/>
        <v>67.600000000000009</v>
      </c>
      <c r="Z66" s="103">
        <v>60</v>
      </c>
      <c r="AA66" s="443"/>
      <c r="AB66" s="168">
        <v>1.7289719626168225</v>
      </c>
      <c r="AC66" s="161">
        <v>-7</v>
      </c>
      <c r="AD66" s="162">
        <v>0.97297297297297303</v>
      </c>
      <c r="AE66" s="162">
        <v>0.96794871794871795</v>
      </c>
      <c r="AF66" s="162">
        <v>0.97202797202797198</v>
      </c>
      <c r="AG66" s="198">
        <v>179</v>
      </c>
      <c r="AH66" s="198">
        <v>121</v>
      </c>
    </row>
    <row r="67" spans="1:34" ht="20.100000000000001" customHeight="1">
      <c r="A67" s="52" t="s">
        <v>26</v>
      </c>
      <c r="B67" s="228">
        <v>240</v>
      </c>
      <c r="C67" s="476">
        <v>88</v>
      </c>
      <c r="D67" s="228">
        <v>87</v>
      </c>
      <c r="E67" s="228" t="s">
        <v>337</v>
      </c>
      <c r="F67" s="228">
        <v>82</v>
      </c>
      <c r="G67" s="228">
        <v>78</v>
      </c>
      <c r="H67" s="228">
        <v>84</v>
      </c>
      <c r="I67" s="230">
        <f t="shared" si="37"/>
        <v>257</v>
      </c>
      <c r="J67" s="230">
        <f t="shared" si="38"/>
        <v>419</v>
      </c>
      <c r="K67" s="230">
        <f t="shared" si="39"/>
        <v>827</v>
      </c>
      <c r="L67" s="467" t="s">
        <v>35</v>
      </c>
      <c r="M67" s="230">
        <f t="shared" si="43"/>
        <v>36.692826396397194</v>
      </c>
      <c r="N67" s="230">
        <f t="shared" si="44"/>
        <v>44.432999519409357</v>
      </c>
      <c r="O67" s="229" t="s">
        <v>338</v>
      </c>
      <c r="P67" s="41">
        <f t="shared" si="45"/>
        <v>80.400000000000006</v>
      </c>
      <c r="Q67" s="30" t="s">
        <v>338</v>
      </c>
      <c r="R67" s="483" t="s">
        <v>806</v>
      </c>
      <c r="S67" s="504" t="s">
        <v>416</v>
      </c>
      <c r="T67" s="102" t="s">
        <v>343</v>
      </c>
      <c r="U67" s="199">
        <f>'30年度合否判定資料(20180223)'!S32</f>
        <v>788</v>
      </c>
      <c r="V67" s="230">
        <f t="shared" si="40"/>
        <v>798</v>
      </c>
      <c r="W67" s="168">
        <v>1.860655737704918</v>
      </c>
      <c r="X67" s="313">
        <f t="shared" si="41"/>
        <v>1.6910000000000001</v>
      </c>
      <c r="Y67" s="314">
        <f t="shared" si="42"/>
        <v>59.099999999999994</v>
      </c>
      <c r="Z67" s="103">
        <v>50</v>
      </c>
      <c r="AA67" s="443"/>
      <c r="AB67" s="168">
        <v>1.860655737704918</v>
      </c>
      <c r="AC67" s="161">
        <v>4</v>
      </c>
      <c r="AD67" s="162">
        <v>0.91821561338289959</v>
      </c>
      <c r="AE67" s="162">
        <v>0.92070484581497802</v>
      </c>
      <c r="AF67" s="162">
        <v>0.93243243243243246</v>
      </c>
      <c r="AG67" s="198">
        <v>208</v>
      </c>
      <c r="AH67" s="198">
        <v>123</v>
      </c>
    </row>
    <row r="68" spans="1:34" ht="20.100000000000001" customHeight="1">
      <c r="A68" s="425" t="s">
        <v>285</v>
      </c>
      <c r="B68" s="426">
        <v>235</v>
      </c>
      <c r="C68" s="241">
        <v>86</v>
      </c>
      <c r="D68" s="241">
        <v>86</v>
      </c>
      <c r="E68" s="494" t="s">
        <v>337</v>
      </c>
      <c r="F68" s="241">
        <v>92</v>
      </c>
      <c r="G68" s="241">
        <v>79</v>
      </c>
      <c r="H68" s="241">
        <v>92</v>
      </c>
      <c r="I68" s="496">
        <f t="shared" ref="I68:I86" si="46">SUM(C68,D68,F68)</f>
        <v>264</v>
      </c>
      <c r="J68" s="496">
        <f t="shared" ref="J68:J125" si="47">SUM(C68,D68,F68,G68,H68)</f>
        <v>435</v>
      </c>
      <c r="K68" s="496">
        <f t="shared" ref="K68:K125" si="48">FIXED(J68*1.4,0)+B68</f>
        <v>844</v>
      </c>
      <c r="L68" s="467" t="s">
        <v>35</v>
      </c>
      <c r="M68" s="496">
        <f t="shared" ref="M68" si="49">NORMSDIST((U$69-K68)/Z$69)*100</f>
        <v>24.825223045357049</v>
      </c>
      <c r="N68" s="496">
        <f t="shared" ref="N68" si="50">NORMSDIST((V$69-K68)/Z$69)*100</f>
        <v>31.561369651622257</v>
      </c>
      <c r="O68" s="495" t="s">
        <v>338</v>
      </c>
      <c r="P68" s="41">
        <f t="shared" ref="P68" si="51">Y$69</f>
        <v>80.400000000000006</v>
      </c>
      <c r="Q68" s="30" t="s">
        <v>338</v>
      </c>
      <c r="R68" s="512" t="s">
        <v>816</v>
      </c>
      <c r="S68" s="504" t="s">
        <v>601</v>
      </c>
      <c r="T68" s="102" t="s">
        <v>343</v>
      </c>
      <c r="U68" s="199">
        <f>'30年度合否判定資料(20180223)'!S33</f>
        <v>709</v>
      </c>
      <c r="V68" s="230">
        <f t="shared" si="40"/>
        <v>719</v>
      </c>
      <c r="W68" s="168">
        <v>2.0094339622641511</v>
      </c>
      <c r="X68" s="313">
        <f t="shared" si="41"/>
        <v>1.8879999999999999</v>
      </c>
      <c r="Y68" s="314">
        <f t="shared" si="42"/>
        <v>53</v>
      </c>
      <c r="Z68" s="103">
        <v>60</v>
      </c>
      <c r="AA68" s="443"/>
      <c r="AB68" s="168">
        <v>2.0094339622641511</v>
      </c>
      <c r="AC68" s="161">
        <v>-6</v>
      </c>
      <c r="AD68" s="162">
        <v>0.9447004608294931</v>
      </c>
      <c r="AE68" s="162">
        <v>0.95857988165680474</v>
      </c>
      <c r="AF68" s="162">
        <v>0.96446700507614214</v>
      </c>
      <c r="AG68" s="198">
        <v>202</v>
      </c>
      <c r="AH68" s="198">
        <v>107</v>
      </c>
    </row>
    <row r="69" spans="1:34" ht="20.100000000000001" customHeight="1">
      <c r="A69" s="52" t="s">
        <v>40</v>
      </c>
      <c r="B69" s="494">
        <v>244</v>
      </c>
      <c r="C69" s="516">
        <v>90</v>
      </c>
      <c r="D69" s="494">
        <v>80</v>
      </c>
      <c r="E69" s="494" t="s">
        <v>337</v>
      </c>
      <c r="F69" s="494">
        <v>68</v>
      </c>
      <c r="G69" s="494">
        <v>75</v>
      </c>
      <c r="H69" s="494">
        <v>74</v>
      </c>
      <c r="I69" s="496">
        <f t="shared" si="46"/>
        <v>238</v>
      </c>
      <c r="J69" s="496">
        <f t="shared" si="47"/>
        <v>387</v>
      </c>
      <c r="K69" s="496">
        <f t="shared" si="48"/>
        <v>786</v>
      </c>
      <c r="L69" s="467" t="s">
        <v>35</v>
      </c>
      <c r="M69" s="496">
        <f t="shared" ref="M69:M80" si="52">NORMSDIST((U$70-K69)/Z$70)*100</f>
        <v>82.121362038562822</v>
      </c>
      <c r="N69" s="496">
        <f t="shared" ref="N69:N80" si="53">NORMSDIST((V$70-K69)/Z$70)*100</f>
        <v>86.864311895726928</v>
      </c>
      <c r="O69" s="517" t="s">
        <v>345</v>
      </c>
      <c r="P69" s="41">
        <f t="shared" ref="P69:P80" si="54">Y$70</f>
        <v>69.899999999999991</v>
      </c>
      <c r="Q69" s="30" t="s">
        <v>345</v>
      </c>
      <c r="R69" s="510">
        <v>4024026</v>
      </c>
      <c r="S69" s="508" t="s">
        <v>35</v>
      </c>
      <c r="T69" s="102" t="s">
        <v>339</v>
      </c>
      <c r="U69" s="199">
        <f>'30年度合否判定資料(20180223)'!S34</f>
        <v>810</v>
      </c>
      <c r="V69" s="230">
        <f t="shared" si="40"/>
        <v>820</v>
      </c>
      <c r="W69" s="168">
        <v>1.356060606060606</v>
      </c>
      <c r="X69" s="313">
        <f t="shared" si="41"/>
        <v>1.244</v>
      </c>
      <c r="Y69" s="314">
        <f t="shared" si="42"/>
        <v>80.400000000000006</v>
      </c>
      <c r="Z69" s="103">
        <v>50</v>
      </c>
      <c r="AA69" s="443"/>
      <c r="AB69" s="168">
        <v>1.356060606060606</v>
      </c>
      <c r="AC69" s="161">
        <v>5</v>
      </c>
      <c r="AD69" s="162">
        <v>0.94845360824742264</v>
      </c>
      <c r="AE69" s="162">
        <v>0.93478260869565222</v>
      </c>
      <c r="AF69" s="162">
        <v>0.91089108910891092</v>
      </c>
      <c r="AG69" s="198">
        <v>168</v>
      </c>
      <c r="AH69" s="198">
        <v>135</v>
      </c>
    </row>
    <row r="70" spans="1:34" ht="20.100000000000001" customHeight="1">
      <c r="A70" s="52" t="s">
        <v>41</v>
      </c>
      <c r="B70" s="494">
        <v>198</v>
      </c>
      <c r="C70" s="516">
        <v>85</v>
      </c>
      <c r="D70" s="494">
        <v>95</v>
      </c>
      <c r="E70" s="494" t="s">
        <v>337</v>
      </c>
      <c r="F70" s="494">
        <v>72</v>
      </c>
      <c r="G70" s="494">
        <v>75</v>
      </c>
      <c r="H70" s="494">
        <v>88</v>
      </c>
      <c r="I70" s="496">
        <f t="shared" si="46"/>
        <v>252</v>
      </c>
      <c r="J70" s="496">
        <f t="shared" si="47"/>
        <v>415</v>
      </c>
      <c r="K70" s="496">
        <f t="shared" si="48"/>
        <v>779</v>
      </c>
      <c r="L70" s="467" t="s">
        <v>35</v>
      </c>
      <c r="M70" s="496">
        <f t="shared" si="52"/>
        <v>85.542770033609045</v>
      </c>
      <c r="N70" s="496">
        <f t="shared" si="53"/>
        <v>89.616531887869968</v>
      </c>
      <c r="O70" s="517" t="s">
        <v>345</v>
      </c>
      <c r="P70" s="41">
        <f t="shared" si="54"/>
        <v>69.899999999999991</v>
      </c>
      <c r="Q70" s="30" t="s">
        <v>345</v>
      </c>
      <c r="R70" s="510">
        <v>4024109</v>
      </c>
      <c r="S70" s="508" t="s">
        <v>35</v>
      </c>
      <c r="T70" s="102" t="s">
        <v>343</v>
      </c>
      <c r="U70" s="199">
        <f>'30年度合否判定資料(20180223)'!S35</f>
        <v>832</v>
      </c>
      <c r="V70" s="230">
        <f t="shared" si="40"/>
        <v>842</v>
      </c>
      <c r="W70" s="168">
        <v>1.5327868852459017</v>
      </c>
      <c r="X70" s="313">
        <f t="shared" si="41"/>
        <v>1.431</v>
      </c>
      <c r="Y70" s="314">
        <f t="shared" si="42"/>
        <v>69.899999999999991</v>
      </c>
      <c r="Z70" s="103">
        <v>50</v>
      </c>
      <c r="AA70" s="443"/>
      <c r="AB70" s="168">
        <v>1.5327868852459017</v>
      </c>
      <c r="AC70" s="161">
        <v>7</v>
      </c>
      <c r="AD70" s="162">
        <v>0.98351648351648346</v>
      </c>
      <c r="AE70" s="162">
        <v>0.96590909090909094</v>
      </c>
      <c r="AF70" s="162">
        <v>0.9719101123595506</v>
      </c>
      <c r="AG70" s="198">
        <v>176</v>
      </c>
      <c r="AH70" s="198">
        <v>123</v>
      </c>
    </row>
    <row r="71" spans="1:34" ht="20.100000000000001" customHeight="1">
      <c r="A71" s="52" t="s">
        <v>43</v>
      </c>
      <c r="B71" s="494">
        <v>240</v>
      </c>
      <c r="C71" s="497">
        <v>85</v>
      </c>
      <c r="D71" s="496">
        <v>85</v>
      </c>
      <c r="E71" s="494" t="s">
        <v>337</v>
      </c>
      <c r="F71" s="496">
        <v>90</v>
      </c>
      <c r="G71" s="496">
        <v>80</v>
      </c>
      <c r="H71" s="496">
        <v>68</v>
      </c>
      <c r="I71" s="496">
        <f t="shared" si="46"/>
        <v>260</v>
      </c>
      <c r="J71" s="496">
        <f t="shared" si="47"/>
        <v>408</v>
      </c>
      <c r="K71" s="496">
        <f t="shared" si="48"/>
        <v>811</v>
      </c>
      <c r="L71" s="467" t="s">
        <v>35</v>
      </c>
      <c r="M71" s="496">
        <f t="shared" si="52"/>
        <v>66.275727315175047</v>
      </c>
      <c r="N71" s="496">
        <f t="shared" si="53"/>
        <v>73.237110653101695</v>
      </c>
      <c r="O71" s="517" t="s">
        <v>349</v>
      </c>
      <c r="P71" s="41">
        <f t="shared" si="54"/>
        <v>69.899999999999991</v>
      </c>
      <c r="Q71" s="30" t="s">
        <v>338</v>
      </c>
      <c r="R71" s="483" t="s">
        <v>639</v>
      </c>
      <c r="S71" s="508" t="s">
        <v>397</v>
      </c>
      <c r="T71" s="102" t="s">
        <v>339</v>
      </c>
      <c r="U71" s="199">
        <f>'30年度合否判定資料(20180223)'!S36</f>
        <v>781</v>
      </c>
      <c r="V71" s="230">
        <f t="shared" si="40"/>
        <v>791</v>
      </c>
      <c r="W71" s="168">
        <v>1.5555555555555556</v>
      </c>
      <c r="X71" s="313">
        <f t="shared" si="41"/>
        <v>1.3979999999999999</v>
      </c>
      <c r="Y71" s="314">
        <f t="shared" si="42"/>
        <v>71.5</v>
      </c>
      <c r="Z71" s="103">
        <v>50</v>
      </c>
      <c r="AA71" s="443"/>
      <c r="AB71" s="168">
        <v>1.5555555555555556</v>
      </c>
      <c r="AC71" s="161">
        <v>18</v>
      </c>
      <c r="AD71" s="162">
        <v>0.93529411764705883</v>
      </c>
      <c r="AE71" s="162">
        <v>0.95767195767195767</v>
      </c>
      <c r="AF71" s="162">
        <v>0.93296089385474856</v>
      </c>
      <c r="AG71" s="198">
        <v>186</v>
      </c>
      <c r="AH71" s="198">
        <v>133</v>
      </c>
    </row>
    <row r="72" spans="1:34" ht="20.100000000000001" customHeight="1">
      <c r="A72" s="52" t="s">
        <v>44</v>
      </c>
      <c r="B72" s="494">
        <v>276</v>
      </c>
      <c r="C72" s="516">
        <v>90</v>
      </c>
      <c r="D72" s="494">
        <v>88</v>
      </c>
      <c r="E72" s="494" t="s">
        <v>337</v>
      </c>
      <c r="F72" s="494">
        <v>75</v>
      </c>
      <c r="G72" s="494">
        <v>85</v>
      </c>
      <c r="H72" s="494">
        <v>88</v>
      </c>
      <c r="I72" s="496">
        <f t="shared" si="46"/>
        <v>253</v>
      </c>
      <c r="J72" s="496">
        <f t="shared" si="47"/>
        <v>426</v>
      </c>
      <c r="K72" s="496">
        <f t="shared" si="48"/>
        <v>872</v>
      </c>
      <c r="L72" s="467" t="s">
        <v>35</v>
      </c>
      <c r="M72" s="496">
        <f t="shared" si="52"/>
        <v>21.185539858339659</v>
      </c>
      <c r="N72" s="496">
        <f t="shared" si="53"/>
        <v>27.425311775007355</v>
      </c>
      <c r="O72" s="495" t="s">
        <v>338</v>
      </c>
      <c r="P72" s="41">
        <f t="shared" si="54"/>
        <v>69.899999999999991</v>
      </c>
      <c r="Q72" s="30" t="s">
        <v>338</v>
      </c>
      <c r="R72" s="483" t="s">
        <v>811</v>
      </c>
      <c r="S72" s="508" t="s">
        <v>397</v>
      </c>
      <c r="T72" s="102" t="s">
        <v>343</v>
      </c>
      <c r="U72" s="199">
        <f>'30年度合否判定資料(20180223)'!S37</f>
        <v>797</v>
      </c>
      <c r="V72" s="230">
        <f t="shared" si="40"/>
        <v>807</v>
      </c>
      <c r="W72" s="168">
        <v>1.3275862068965518</v>
      </c>
      <c r="X72" s="313">
        <f t="shared" si="41"/>
        <v>1.212</v>
      </c>
      <c r="Y72" s="314">
        <f t="shared" si="42"/>
        <v>82.5</v>
      </c>
      <c r="Z72" s="103">
        <v>50</v>
      </c>
      <c r="AA72" s="443"/>
      <c r="AB72" s="168">
        <v>1.3275862068965518</v>
      </c>
      <c r="AC72" s="161">
        <v>10</v>
      </c>
      <c r="AD72" s="162">
        <v>0.93258426966292129</v>
      </c>
      <c r="AE72" s="162">
        <v>0.93251533742331283</v>
      </c>
      <c r="AF72" s="162">
        <v>0.96111111111111114</v>
      </c>
      <c r="AG72" s="198">
        <v>143</v>
      </c>
      <c r="AH72" s="198">
        <v>118</v>
      </c>
    </row>
    <row r="73" spans="1:34" ht="20.100000000000001" customHeight="1">
      <c r="A73" s="184" t="s">
        <v>92</v>
      </c>
      <c r="B73" s="411">
        <v>226</v>
      </c>
      <c r="C73" s="516">
        <v>88</v>
      </c>
      <c r="D73" s="494">
        <v>81</v>
      </c>
      <c r="E73" s="494" t="s">
        <v>337</v>
      </c>
      <c r="F73" s="494">
        <v>92</v>
      </c>
      <c r="G73" s="494">
        <v>80</v>
      </c>
      <c r="H73" s="494">
        <v>92</v>
      </c>
      <c r="I73" s="496">
        <f t="shared" si="46"/>
        <v>261</v>
      </c>
      <c r="J73" s="496">
        <f t="shared" si="47"/>
        <v>433</v>
      </c>
      <c r="K73" s="496">
        <f t="shared" si="48"/>
        <v>832</v>
      </c>
      <c r="L73" s="467" t="s">
        <v>35</v>
      </c>
      <c r="M73" s="496">
        <f t="shared" si="52"/>
        <v>50</v>
      </c>
      <c r="N73" s="496">
        <f t="shared" si="53"/>
        <v>57.925970943910301</v>
      </c>
      <c r="O73" s="495" t="s">
        <v>338</v>
      </c>
      <c r="P73" s="41">
        <f t="shared" si="54"/>
        <v>69.899999999999991</v>
      </c>
      <c r="Q73" s="30" t="s">
        <v>338</v>
      </c>
      <c r="R73" s="513">
        <v>4024119</v>
      </c>
      <c r="S73" s="508" t="s">
        <v>410</v>
      </c>
      <c r="T73" s="102" t="s">
        <v>339</v>
      </c>
      <c r="U73" s="199">
        <f>'30年度合否判定資料(20180223)'!S38</f>
        <v>740</v>
      </c>
      <c r="V73" s="230">
        <f t="shared" si="40"/>
        <v>750</v>
      </c>
      <c r="W73" s="168">
        <v>1.7727272727272727</v>
      </c>
      <c r="X73" s="313">
        <f t="shared" si="41"/>
        <v>1.62</v>
      </c>
      <c r="Y73" s="314">
        <f t="shared" si="42"/>
        <v>61.7</v>
      </c>
      <c r="Z73" s="103">
        <v>50</v>
      </c>
      <c r="AA73" s="443"/>
      <c r="AB73" s="168">
        <v>1.7727272727272727</v>
      </c>
      <c r="AC73" s="161">
        <v>-7</v>
      </c>
      <c r="AD73" s="162">
        <v>0.97156398104265407</v>
      </c>
      <c r="AE73" s="162">
        <v>0.93333333333333335</v>
      </c>
      <c r="AF73" s="162">
        <v>0.88181818181818183</v>
      </c>
      <c r="AG73" s="198">
        <v>222</v>
      </c>
      <c r="AH73" s="198">
        <v>137</v>
      </c>
    </row>
    <row r="74" spans="1:34" ht="20.100000000000001" customHeight="1">
      <c r="A74" s="184" t="s">
        <v>93</v>
      </c>
      <c r="B74" s="411">
        <v>267</v>
      </c>
      <c r="C74" s="516">
        <v>73</v>
      </c>
      <c r="D74" s="494">
        <v>80</v>
      </c>
      <c r="E74" s="494" t="s">
        <v>337</v>
      </c>
      <c r="F74" s="494">
        <v>80</v>
      </c>
      <c r="G74" s="494">
        <v>80</v>
      </c>
      <c r="H74" s="494">
        <v>88</v>
      </c>
      <c r="I74" s="496">
        <f t="shared" si="46"/>
        <v>233</v>
      </c>
      <c r="J74" s="496">
        <f t="shared" si="47"/>
        <v>401</v>
      </c>
      <c r="K74" s="496">
        <f t="shared" si="48"/>
        <v>828</v>
      </c>
      <c r="L74" s="467" t="s">
        <v>35</v>
      </c>
      <c r="M74" s="496">
        <f t="shared" si="52"/>
        <v>53.188137201398746</v>
      </c>
      <c r="N74" s="496">
        <f t="shared" si="53"/>
        <v>61.026124755579723</v>
      </c>
      <c r="O74" s="495" t="s">
        <v>338</v>
      </c>
      <c r="P74" s="41">
        <f t="shared" si="54"/>
        <v>69.899999999999991</v>
      </c>
      <c r="Q74" s="30" t="s">
        <v>338</v>
      </c>
      <c r="R74" s="483" t="s">
        <v>809</v>
      </c>
      <c r="S74" s="508" t="s">
        <v>410</v>
      </c>
      <c r="T74" s="102" t="s">
        <v>343</v>
      </c>
      <c r="U74" s="199">
        <f>'30年度合否判定資料(20180223)'!S39</f>
        <v>761</v>
      </c>
      <c r="V74" s="230">
        <f t="shared" si="40"/>
        <v>771</v>
      </c>
      <c r="W74" s="168">
        <v>1.721311475409836</v>
      </c>
      <c r="X74" s="313">
        <f t="shared" si="41"/>
        <v>1.621</v>
      </c>
      <c r="Y74" s="314">
        <f t="shared" si="42"/>
        <v>61.7</v>
      </c>
      <c r="Z74" s="103">
        <v>50</v>
      </c>
      <c r="AA74" s="443"/>
      <c r="AB74" s="168">
        <v>1.721311475409836</v>
      </c>
      <c r="AC74" s="161">
        <v>-8</v>
      </c>
      <c r="AD74" s="162">
        <v>0.9509803921568627</v>
      </c>
      <c r="AE74" s="162">
        <v>0.98453608247422686</v>
      </c>
      <c r="AF74" s="162">
        <v>0.95783132530120485</v>
      </c>
      <c r="AG74" s="198">
        <v>201</v>
      </c>
      <c r="AH74" s="198">
        <v>124</v>
      </c>
    </row>
    <row r="75" spans="1:34" ht="20.100000000000001" customHeight="1">
      <c r="A75" s="184" t="s">
        <v>94</v>
      </c>
      <c r="B75" s="411">
        <v>253</v>
      </c>
      <c r="C75" s="497">
        <v>85</v>
      </c>
      <c r="D75" s="496">
        <v>85</v>
      </c>
      <c r="E75" s="494" t="s">
        <v>337</v>
      </c>
      <c r="F75" s="496">
        <v>82</v>
      </c>
      <c r="G75" s="496">
        <v>75</v>
      </c>
      <c r="H75" s="496">
        <v>76</v>
      </c>
      <c r="I75" s="496">
        <f t="shared" si="46"/>
        <v>252</v>
      </c>
      <c r="J75" s="496">
        <f t="shared" si="47"/>
        <v>403</v>
      </c>
      <c r="K75" s="496">
        <f t="shared" si="48"/>
        <v>817</v>
      </c>
      <c r="L75" s="467" t="s">
        <v>35</v>
      </c>
      <c r="M75" s="496">
        <f t="shared" si="52"/>
        <v>61.791142218895267</v>
      </c>
      <c r="N75" s="496">
        <f t="shared" si="53"/>
        <v>69.146246127401312</v>
      </c>
      <c r="O75" s="495" t="s">
        <v>338</v>
      </c>
      <c r="P75" s="41">
        <f t="shared" si="54"/>
        <v>69.899999999999991</v>
      </c>
      <c r="Q75" s="30" t="s">
        <v>338</v>
      </c>
      <c r="R75" s="510">
        <v>4024177</v>
      </c>
      <c r="S75" s="508" t="s">
        <v>56</v>
      </c>
      <c r="T75" s="102" t="s">
        <v>339</v>
      </c>
      <c r="U75" s="199">
        <f>'30年度合否判定資料(20180223)'!S40</f>
        <v>683</v>
      </c>
      <c r="V75" s="230">
        <f t="shared" si="40"/>
        <v>693</v>
      </c>
      <c r="W75" s="168">
        <v>1.5689655172413792</v>
      </c>
      <c r="X75" s="313">
        <f t="shared" si="41"/>
        <v>1.4319999999999999</v>
      </c>
      <c r="Y75" s="314">
        <f t="shared" si="42"/>
        <v>69.8</v>
      </c>
      <c r="Z75" s="103">
        <v>60</v>
      </c>
      <c r="AA75" s="443"/>
      <c r="AB75" s="168">
        <v>1.5689655172413792</v>
      </c>
      <c r="AC75" s="161">
        <v>-3</v>
      </c>
      <c r="AD75" s="162">
        <v>0.92024539877300615</v>
      </c>
      <c r="AE75" s="162">
        <v>0.94845360824742264</v>
      </c>
      <c r="AF75" s="162">
        <v>0.92993630573248409</v>
      </c>
      <c r="AG75" s="198">
        <v>169</v>
      </c>
      <c r="AH75" s="198">
        <v>118</v>
      </c>
    </row>
    <row r="76" spans="1:34" ht="20.100000000000001" customHeight="1">
      <c r="A76" s="184" t="s">
        <v>96</v>
      </c>
      <c r="B76" s="411">
        <v>276</v>
      </c>
      <c r="C76" s="497">
        <v>96</v>
      </c>
      <c r="D76" s="496">
        <v>88</v>
      </c>
      <c r="E76" s="494" t="s">
        <v>337</v>
      </c>
      <c r="F76" s="496">
        <v>90</v>
      </c>
      <c r="G76" s="496">
        <v>82</v>
      </c>
      <c r="H76" s="496">
        <v>84</v>
      </c>
      <c r="I76" s="496">
        <f t="shared" si="46"/>
        <v>274</v>
      </c>
      <c r="J76" s="496">
        <f t="shared" si="47"/>
        <v>440</v>
      </c>
      <c r="K76" s="496">
        <f t="shared" si="48"/>
        <v>892</v>
      </c>
      <c r="L76" s="467" t="s">
        <v>35</v>
      </c>
      <c r="M76" s="496">
        <f t="shared" si="52"/>
        <v>11.506967022170828</v>
      </c>
      <c r="N76" s="496">
        <f t="shared" si="53"/>
        <v>15.865525393145699</v>
      </c>
      <c r="O76" s="495" t="s">
        <v>338</v>
      </c>
      <c r="P76" s="41">
        <f t="shared" si="54"/>
        <v>69.899999999999991</v>
      </c>
      <c r="Q76" s="30" t="s">
        <v>338</v>
      </c>
      <c r="R76" s="510">
        <v>4024090</v>
      </c>
      <c r="S76" s="508" t="s">
        <v>56</v>
      </c>
      <c r="T76" s="102" t="s">
        <v>343</v>
      </c>
      <c r="U76" s="199">
        <f>'30年度合否判定資料(20180223)'!S41</f>
        <v>710</v>
      </c>
      <c r="V76" s="230">
        <f t="shared" si="40"/>
        <v>720</v>
      </c>
      <c r="W76" s="168">
        <v>1.4485981308411215</v>
      </c>
      <c r="X76" s="313">
        <f t="shared" si="41"/>
        <v>1.3979999999999999</v>
      </c>
      <c r="Y76" s="314">
        <f t="shared" si="42"/>
        <v>71.5</v>
      </c>
      <c r="Z76" s="103">
        <v>60</v>
      </c>
      <c r="AA76" s="443"/>
      <c r="AB76" s="168">
        <v>1.4485981308411215</v>
      </c>
      <c r="AC76" s="161">
        <v>-3</v>
      </c>
      <c r="AD76" s="162">
        <v>0.98170731707317072</v>
      </c>
      <c r="AE76" s="162">
        <v>0.97633136094674555</v>
      </c>
      <c r="AF76" s="162">
        <v>0.93918918918918914</v>
      </c>
      <c r="AG76" s="198">
        <v>151</v>
      </c>
      <c r="AH76" s="198">
        <v>108</v>
      </c>
    </row>
    <row r="77" spans="1:34" ht="20.100000000000001" customHeight="1">
      <c r="A77" s="167" t="s">
        <v>119</v>
      </c>
      <c r="B77" s="177">
        <v>240</v>
      </c>
      <c r="C77" s="497">
        <v>88</v>
      </c>
      <c r="D77" s="496">
        <v>95</v>
      </c>
      <c r="E77" s="494" t="s">
        <v>337</v>
      </c>
      <c r="F77" s="496">
        <v>94</v>
      </c>
      <c r="G77" s="496">
        <v>70</v>
      </c>
      <c r="H77" s="496">
        <v>84</v>
      </c>
      <c r="I77" s="496">
        <f t="shared" si="46"/>
        <v>277</v>
      </c>
      <c r="J77" s="496">
        <f t="shared" si="47"/>
        <v>431</v>
      </c>
      <c r="K77" s="496">
        <f t="shared" si="48"/>
        <v>843</v>
      </c>
      <c r="L77" s="467" t="s">
        <v>35</v>
      </c>
      <c r="M77" s="496">
        <f t="shared" si="52"/>
        <v>41.293557735178538</v>
      </c>
      <c r="N77" s="496">
        <f t="shared" si="53"/>
        <v>49.202168628309799</v>
      </c>
      <c r="O77" s="495" t="s">
        <v>338</v>
      </c>
      <c r="P77" s="41">
        <f t="shared" si="54"/>
        <v>69.899999999999991</v>
      </c>
      <c r="Q77" s="30" t="s">
        <v>338</v>
      </c>
      <c r="R77" s="510">
        <v>4024091</v>
      </c>
      <c r="S77" s="508" t="s">
        <v>448</v>
      </c>
      <c r="T77" s="102" t="s">
        <v>339</v>
      </c>
      <c r="U77" s="199">
        <f>'30年度合否判定資料(20180223)'!S42</f>
        <v>633</v>
      </c>
      <c r="V77" s="230">
        <f t="shared" si="40"/>
        <v>643</v>
      </c>
      <c r="W77" s="168">
        <v>1.1742424242424243</v>
      </c>
      <c r="X77" s="313">
        <f t="shared" si="41"/>
        <v>1.2350000000000001</v>
      </c>
      <c r="Y77" s="314">
        <f t="shared" si="42"/>
        <v>81</v>
      </c>
      <c r="Z77" s="103">
        <v>60</v>
      </c>
      <c r="AA77" s="443"/>
      <c r="AB77" s="168">
        <v>1.1742424242424243</v>
      </c>
      <c r="AC77" s="161">
        <v>6</v>
      </c>
      <c r="AD77" s="162">
        <v>0.946524064171123</v>
      </c>
      <c r="AE77" s="162">
        <v>0.96</v>
      </c>
      <c r="AF77" s="162">
        <v>0.9320987654320988</v>
      </c>
      <c r="AG77" s="198">
        <v>147</v>
      </c>
      <c r="AH77" s="198">
        <v>119</v>
      </c>
    </row>
    <row r="78" spans="1:34" ht="20.100000000000001" customHeight="1">
      <c r="A78" s="417" t="s">
        <v>182</v>
      </c>
      <c r="B78" s="418">
        <v>267</v>
      </c>
      <c r="C78" s="516">
        <v>93</v>
      </c>
      <c r="D78" s="494">
        <v>77</v>
      </c>
      <c r="E78" s="494" t="s">
        <v>337</v>
      </c>
      <c r="F78" s="494">
        <v>90</v>
      </c>
      <c r="G78" s="494">
        <v>64</v>
      </c>
      <c r="H78" s="494">
        <v>94</v>
      </c>
      <c r="I78" s="496">
        <f t="shared" si="46"/>
        <v>260</v>
      </c>
      <c r="J78" s="496">
        <f t="shared" si="47"/>
        <v>418</v>
      </c>
      <c r="K78" s="496">
        <f t="shared" si="48"/>
        <v>852</v>
      </c>
      <c r="L78" s="467" t="s">
        <v>35</v>
      </c>
      <c r="M78" s="496">
        <f t="shared" si="52"/>
        <v>34.45782583896758</v>
      </c>
      <c r="N78" s="496">
        <f t="shared" si="53"/>
        <v>42.074029056089692</v>
      </c>
      <c r="O78" s="495" t="s">
        <v>338</v>
      </c>
      <c r="P78" s="41">
        <f t="shared" si="54"/>
        <v>69.899999999999991</v>
      </c>
      <c r="Q78" s="30" t="s">
        <v>338</v>
      </c>
      <c r="R78" s="511">
        <v>4024161</v>
      </c>
      <c r="S78" s="508" t="s">
        <v>448</v>
      </c>
      <c r="T78" s="102" t="s">
        <v>343</v>
      </c>
      <c r="U78" s="199">
        <f>'30年度合否判定資料(20180223)'!S43</f>
        <v>649</v>
      </c>
      <c r="V78" s="230">
        <f t="shared" si="40"/>
        <v>659</v>
      </c>
      <c r="W78" s="168">
        <v>1.360655737704918</v>
      </c>
      <c r="X78" s="313">
        <f t="shared" si="41"/>
        <v>1.1579999999999999</v>
      </c>
      <c r="Y78" s="314">
        <f t="shared" si="42"/>
        <v>86.4</v>
      </c>
      <c r="Z78" s="103">
        <v>60</v>
      </c>
      <c r="AA78" s="443"/>
      <c r="AB78" s="168">
        <v>1.360655737704918</v>
      </c>
      <c r="AC78" s="161">
        <v>-1</v>
      </c>
      <c r="AD78" s="162">
        <v>0.96721311475409832</v>
      </c>
      <c r="AE78" s="162">
        <v>0.96153846153846156</v>
      </c>
      <c r="AF78" s="162">
        <v>0.99363057324840764</v>
      </c>
      <c r="AG78" s="198">
        <v>161</v>
      </c>
      <c r="AH78" s="198">
        <v>139</v>
      </c>
    </row>
    <row r="79" spans="1:34" ht="20.100000000000001" customHeight="1">
      <c r="A79" s="417" t="s">
        <v>184</v>
      </c>
      <c r="B79" s="422">
        <v>230</v>
      </c>
      <c r="C79" s="516">
        <v>98</v>
      </c>
      <c r="D79" s="494">
        <v>80</v>
      </c>
      <c r="E79" s="494" t="s">
        <v>337</v>
      </c>
      <c r="F79" s="494">
        <v>88</v>
      </c>
      <c r="G79" s="494">
        <v>75</v>
      </c>
      <c r="H79" s="494">
        <v>84</v>
      </c>
      <c r="I79" s="496">
        <f t="shared" si="46"/>
        <v>266</v>
      </c>
      <c r="J79" s="496">
        <f t="shared" si="47"/>
        <v>425</v>
      </c>
      <c r="K79" s="496">
        <f t="shared" si="48"/>
        <v>825</v>
      </c>
      <c r="L79" s="467" t="s">
        <v>35</v>
      </c>
      <c r="M79" s="496">
        <f t="shared" si="52"/>
        <v>55.567000480590643</v>
      </c>
      <c r="N79" s="496">
        <f t="shared" si="53"/>
        <v>63.307173603602806</v>
      </c>
      <c r="O79" s="495" t="s">
        <v>338</v>
      </c>
      <c r="P79" s="41">
        <f t="shared" si="54"/>
        <v>69.899999999999991</v>
      </c>
      <c r="Q79" s="44" t="s">
        <v>345</v>
      </c>
      <c r="R79" s="511">
        <v>4024171</v>
      </c>
      <c r="S79" s="508" t="s">
        <v>452</v>
      </c>
      <c r="T79" s="102" t="s">
        <v>339</v>
      </c>
      <c r="U79" s="199">
        <f>'30年度合否判定資料(20180223)'!S44</f>
        <v>629</v>
      </c>
      <c r="V79" s="230">
        <f t="shared" si="40"/>
        <v>639</v>
      </c>
      <c r="W79" s="168">
        <v>1.2153846153846153</v>
      </c>
      <c r="X79" s="313">
        <f t="shared" si="41"/>
        <v>1.1679999999999999</v>
      </c>
      <c r="Y79" s="314">
        <f t="shared" si="42"/>
        <v>85.6</v>
      </c>
      <c r="Z79" s="103">
        <v>60</v>
      </c>
      <c r="AA79" s="443"/>
      <c r="AB79" s="168">
        <v>1.2153846153846153</v>
      </c>
      <c r="AC79" s="161">
        <v>1</v>
      </c>
      <c r="AD79" s="162">
        <v>0.95652173913043481</v>
      </c>
      <c r="AE79" s="162">
        <v>0.98529411764705888</v>
      </c>
      <c r="AF79" s="162">
        <v>0.97660818713450293</v>
      </c>
      <c r="AG79" s="198">
        <v>153</v>
      </c>
      <c r="AH79" s="198">
        <v>131</v>
      </c>
    </row>
    <row r="80" spans="1:34" ht="20.100000000000001" customHeight="1">
      <c r="A80" s="425" t="s">
        <v>282</v>
      </c>
      <c r="B80" s="426">
        <v>272</v>
      </c>
      <c r="C80" s="241">
        <v>81</v>
      </c>
      <c r="D80" s="241">
        <v>90</v>
      </c>
      <c r="E80" s="494" t="s">
        <v>337</v>
      </c>
      <c r="F80" s="241">
        <v>94</v>
      </c>
      <c r="G80" s="241">
        <v>75</v>
      </c>
      <c r="H80" s="241">
        <v>64</v>
      </c>
      <c r="I80" s="496">
        <f t="shared" si="46"/>
        <v>265</v>
      </c>
      <c r="J80" s="496">
        <f t="shared" si="47"/>
        <v>404</v>
      </c>
      <c r="K80" s="496">
        <f t="shared" si="48"/>
        <v>838</v>
      </c>
      <c r="L80" s="467" t="s">
        <v>35</v>
      </c>
      <c r="M80" s="496">
        <f t="shared" si="52"/>
        <v>45.22415739794161</v>
      </c>
      <c r="N80" s="496">
        <f t="shared" si="53"/>
        <v>53.188137201398746</v>
      </c>
      <c r="O80" s="495" t="s">
        <v>338</v>
      </c>
      <c r="P80" s="41">
        <f t="shared" si="54"/>
        <v>69.899999999999991</v>
      </c>
      <c r="Q80" s="30" t="s">
        <v>338</v>
      </c>
      <c r="R80" s="100">
        <v>4024113</v>
      </c>
      <c r="S80" s="508" t="s">
        <v>452</v>
      </c>
      <c r="T80" s="102" t="s">
        <v>343</v>
      </c>
      <c r="U80" s="199">
        <f>'30年度合否判定資料(20180223)'!S45</f>
        <v>651</v>
      </c>
      <c r="V80" s="230">
        <f t="shared" si="40"/>
        <v>661</v>
      </c>
      <c r="W80" s="168">
        <v>1.4916666666666667</v>
      </c>
      <c r="X80" s="313">
        <f t="shared" si="41"/>
        <v>1.389</v>
      </c>
      <c r="Y80" s="314">
        <f t="shared" si="42"/>
        <v>72</v>
      </c>
      <c r="Z80" s="103">
        <v>60</v>
      </c>
      <c r="AA80" s="443"/>
      <c r="AB80" s="168">
        <v>1.4916666666666667</v>
      </c>
      <c r="AC80" s="161">
        <v>0</v>
      </c>
      <c r="AD80" s="162">
        <v>0.97969543147208127</v>
      </c>
      <c r="AE80" s="162">
        <v>0.98</v>
      </c>
      <c r="AF80" s="162">
        <v>0.98148148148148151</v>
      </c>
      <c r="AG80" s="198">
        <v>175</v>
      </c>
      <c r="AH80" s="198">
        <v>126</v>
      </c>
    </row>
    <row r="81" spans="1:34" ht="20.100000000000001" customHeight="1">
      <c r="A81" s="417" t="s">
        <v>185</v>
      </c>
      <c r="B81" s="422">
        <v>235</v>
      </c>
      <c r="C81" s="242">
        <v>85</v>
      </c>
      <c r="D81" s="241">
        <v>75</v>
      </c>
      <c r="E81" s="494" t="s">
        <v>337</v>
      </c>
      <c r="F81" s="241">
        <v>89</v>
      </c>
      <c r="G81" s="241">
        <v>80</v>
      </c>
      <c r="H81" s="241">
        <v>68</v>
      </c>
      <c r="I81" s="496">
        <f t="shared" si="46"/>
        <v>249</v>
      </c>
      <c r="J81" s="496">
        <f t="shared" si="47"/>
        <v>397</v>
      </c>
      <c r="K81" s="496">
        <f t="shared" si="48"/>
        <v>791</v>
      </c>
      <c r="L81" s="89" t="s">
        <v>397</v>
      </c>
      <c r="M81" s="496">
        <f>NORMSDIST((U$71-K81)/Z$71)*100</f>
        <v>42.074029056089692</v>
      </c>
      <c r="N81" s="496">
        <f>NORMSDIST((V$71-K81)/Z$71)*100</f>
        <v>50</v>
      </c>
      <c r="O81" s="495" t="s">
        <v>338</v>
      </c>
      <c r="P81" s="41">
        <f>Y$71</f>
        <v>71.5</v>
      </c>
      <c r="Q81" s="44" t="s">
        <v>345</v>
      </c>
      <c r="R81" s="71"/>
      <c r="S81" s="509" t="s">
        <v>64</v>
      </c>
      <c r="T81" s="99" t="s">
        <v>339</v>
      </c>
      <c r="U81" s="199">
        <f>'30年度合否判定資料(20180223)'!S46</f>
        <v>635</v>
      </c>
      <c r="V81" s="230">
        <f t="shared" si="40"/>
        <v>645</v>
      </c>
      <c r="W81" s="168">
        <v>1.5252525252525253</v>
      </c>
      <c r="X81" s="313">
        <f t="shared" si="41"/>
        <v>1.46</v>
      </c>
      <c r="Y81" s="314">
        <f t="shared" si="42"/>
        <v>68.5</v>
      </c>
      <c r="Z81" s="103">
        <v>60</v>
      </c>
      <c r="AA81" s="443"/>
      <c r="AB81" s="168">
        <v>1.5252525252525253</v>
      </c>
      <c r="AC81" s="161">
        <v>1</v>
      </c>
      <c r="AD81" s="162">
        <v>0.96226415094339623</v>
      </c>
      <c r="AE81" s="162">
        <v>0.96951219512195119</v>
      </c>
      <c r="AF81" s="162">
        <v>0.98666666666666669</v>
      </c>
      <c r="AG81" s="198">
        <v>146</v>
      </c>
      <c r="AH81" s="198">
        <v>100</v>
      </c>
    </row>
    <row r="82" spans="1:34" ht="20.100000000000001" customHeight="1">
      <c r="A82" s="252" t="s">
        <v>32</v>
      </c>
      <c r="B82" s="494">
        <v>230</v>
      </c>
      <c r="C82" s="516">
        <v>81</v>
      </c>
      <c r="D82" s="494">
        <v>83</v>
      </c>
      <c r="E82" s="494" t="s">
        <v>337</v>
      </c>
      <c r="F82" s="494">
        <v>81</v>
      </c>
      <c r="G82" s="494">
        <v>82</v>
      </c>
      <c r="H82" s="494">
        <v>76</v>
      </c>
      <c r="I82" s="496">
        <f t="shared" si="46"/>
        <v>245</v>
      </c>
      <c r="J82" s="496">
        <f t="shared" si="47"/>
        <v>403</v>
      </c>
      <c r="K82" s="496">
        <f t="shared" si="48"/>
        <v>794</v>
      </c>
      <c r="L82" s="108" t="s">
        <v>397</v>
      </c>
      <c r="M82" s="496">
        <f>NORMSDIST((U$72-K82)/Z$72)*100</f>
        <v>52.392218265410683</v>
      </c>
      <c r="N82" s="496">
        <f>NORMSDIST((V$72-K82)/Z$72)*100</f>
        <v>60.256811320176048</v>
      </c>
      <c r="O82" s="495" t="s">
        <v>338</v>
      </c>
      <c r="P82" s="41">
        <f>Y$72</f>
        <v>82.5</v>
      </c>
      <c r="Q82" s="30" t="s">
        <v>338</v>
      </c>
      <c r="R82" s="71"/>
      <c r="S82" s="108" t="s">
        <v>64</v>
      </c>
      <c r="T82" s="102" t="s">
        <v>343</v>
      </c>
      <c r="U82" s="199">
        <f>'30年度合否判定資料(20180223)'!S47</f>
        <v>645</v>
      </c>
      <c r="V82" s="230">
        <f t="shared" si="40"/>
        <v>655</v>
      </c>
      <c r="W82" s="168">
        <v>1.4945054945054945</v>
      </c>
      <c r="X82" s="313">
        <f t="shared" si="41"/>
        <v>1.4730000000000001</v>
      </c>
      <c r="Y82" s="314">
        <f t="shared" si="42"/>
        <v>67.900000000000006</v>
      </c>
      <c r="Z82" s="103">
        <v>60</v>
      </c>
      <c r="AA82" s="443"/>
      <c r="AB82" s="168">
        <v>1.4945054945054945</v>
      </c>
      <c r="AC82" s="161">
        <v>-1</v>
      </c>
      <c r="AD82" s="162">
        <v>0.99264705882352944</v>
      </c>
      <c r="AE82" s="162">
        <v>0.99319727891156462</v>
      </c>
      <c r="AF82" s="162">
        <v>0.98529411764705888</v>
      </c>
      <c r="AG82" s="198">
        <v>134</v>
      </c>
      <c r="AH82" s="198">
        <v>91</v>
      </c>
    </row>
    <row r="83" spans="1:34" ht="20.100000000000001" customHeight="1">
      <c r="A83" s="417" t="s">
        <v>191</v>
      </c>
      <c r="B83" s="422">
        <v>207</v>
      </c>
      <c r="C83" s="516">
        <v>86</v>
      </c>
      <c r="D83" s="494">
        <v>85</v>
      </c>
      <c r="E83" s="494" t="s">
        <v>337</v>
      </c>
      <c r="F83" s="494">
        <v>91</v>
      </c>
      <c r="G83" s="494">
        <v>55</v>
      </c>
      <c r="H83" s="494">
        <v>48</v>
      </c>
      <c r="I83" s="496">
        <f t="shared" si="46"/>
        <v>262</v>
      </c>
      <c r="J83" s="496">
        <f t="shared" si="47"/>
        <v>365</v>
      </c>
      <c r="K83" s="496">
        <f t="shared" si="48"/>
        <v>718</v>
      </c>
      <c r="L83" s="108" t="s">
        <v>397</v>
      </c>
      <c r="M83" s="496">
        <f>NORMSDIST((U$72-K83)/Z$72)*100</f>
        <v>94.294656676224591</v>
      </c>
      <c r="N83" s="496">
        <f>NORMSDIST((V$72-K83)/Z$72)*100</f>
        <v>96.24620196514833</v>
      </c>
      <c r="O83" s="517" t="s">
        <v>345</v>
      </c>
      <c r="P83" s="41">
        <f>Y$72</f>
        <v>82.5</v>
      </c>
      <c r="Q83" s="30" t="s">
        <v>345</v>
      </c>
      <c r="R83" s="71"/>
      <c r="S83" s="108" t="s">
        <v>66</v>
      </c>
      <c r="T83" s="102" t="s">
        <v>339</v>
      </c>
      <c r="U83" s="199">
        <f>'30年度合否判定資料(20180223)'!S48</f>
        <v>597</v>
      </c>
      <c r="V83" s="230">
        <f t="shared" si="40"/>
        <v>607</v>
      </c>
      <c r="W83" s="168">
        <v>1.2196969696969697</v>
      </c>
      <c r="X83" s="313">
        <f t="shared" si="41"/>
        <v>1.1719999999999999</v>
      </c>
      <c r="Y83" s="314">
        <f t="shared" si="42"/>
        <v>85.3</v>
      </c>
      <c r="Z83" s="103">
        <v>60</v>
      </c>
      <c r="AA83" s="443"/>
      <c r="AB83" s="168">
        <v>1.2196969696969697</v>
      </c>
      <c r="AC83" s="161">
        <v>3</v>
      </c>
      <c r="AD83" s="162">
        <v>0.98837209302325579</v>
      </c>
      <c r="AE83" s="162">
        <v>0.97905759162303663</v>
      </c>
      <c r="AF83" s="162">
        <v>0.96932515337423308</v>
      </c>
      <c r="AG83" s="198">
        <v>157</v>
      </c>
      <c r="AH83" s="198">
        <v>134</v>
      </c>
    </row>
    <row r="84" spans="1:34" ht="20.100000000000001" customHeight="1">
      <c r="A84" s="499" t="s">
        <v>245</v>
      </c>
      <c r="B84" s="501">
        <v>290</v>
      </c>
      <c r="C84" s="516">
        <v>82</v>
      </c>
      <c r="D84" s="494">
        <v>85</v>
      </c>
      <c r="E84" s="494" t="s">
        <v>337</v>
      </c>
      <c r="F84" s="494">
        <v>86</v>
      </c>
      <c r="G84" s="494">
        <v>78</v>
      </c>
      <c r="H84" s="494">
        <v>76</v>
      </c>
      <c r="I84" s="496">
        <f t="shared" si="46"/>
        <v>253</v>
      </c>
      <c r="J84" s="496">
        <f t="shared" si="47"/>
        <v>407</v>
      </c>
      <c r="K84" s="496">
        <f t="shared" si="48"/>
        <v>860</v>
      </c>
      <c r="L84" s="108" t="s">
        <v>397</v>
      </c>
      <c r="M84" s="496">
        <f>NORMSDIST((U$72-K84)/Z$72)*100</f>
        <v>10.383468112130037</v>
      </c>
      <c r="N84" s="496">
        <f>NORMSDIST((V$72-K84)/Z$72)*100</f>
        <v>14.457229966390958</v>
      </c>
      <c r="O84" s="495" t="s">
        <v>338</v>
      </c>
      <c r="P84" s="41">
        <f>Y$72</f>
        <v>82.5</v>
      </c>
      <c r="Q84" s="30" t="s">
        <v>338</v>
      </c>
      <c r="R84" s="71"/>
      <c r="S84" s="108" t="s">
        <v>66</v>
      </c>
      <c r="T84" s="102" t="s">
        <v>343</v>
      </c>
      <c r="U84" s="199">
        <f>'30年度合否判定資料(20180223)'!S49</f>
        <v>611</v>
      </c>
      <c r="V84" s="230">
        <f t="shared" si="40"/>
        <v>621</v>
      </c>
      <c r="W84" s="168">
        <v>1.2622950819672132</v>
      </c>
      <c r="X84" s="313">
        <f t="shared" si="41"/>
        <v>1.21</v>
      </c>
      <c r="Y84" s="314">
        <f t="shared" si="42"/>
        <v>82.6</v>
      </c>
      <c r="Z84" s="103">
        <v>60</v>
      </c>
      <c r="AA84" s="443"/>
      <c r="AB84" s="168">
        <v>1.2622950819672132</v>
      </c>
      <c r="AC84" s="161">
        <v>7</v>
      </c>
      <c r="AD84" s="162">
        <v>0.98113207547169812</v>
      </c>
      <c r="AE84" s="162">
        <v>0.95862068965517244</v>
      </c>
      <c r="AF84" s="162">
        <v>0.99242424242424243</v>
      </c>
      <c r="AG84" s="198">
        <v>150</v>
      </c>
      <c r="AH84" s="198">
        <v>124</v>
      </c>
    </row>
    <row r="85" spans="1:34" ht="20.100000000000001" customHeight="1">
      <c r="A85" s="499" t="s">
        <v>255</v>
      </c>
      <c r="B85" s="501">
        <v>221</v>
      </c>
      <c r="C85" s="516">
        <v>74</v>
      </c>
      <c r="D85" s="494">
        <v>75</v>
      </c>
      <c r="E85" s="494" t="s">
        <v>337</v>
      </c>
      <c r="F85" s="494">
        <v>92</v>
      </c>
      <c r="G85" s="494">
        <v>95</v>
      </c>
      <c r="H85" s="494">
        <v>68</v>
      </c>
      <c r="I85" s="496">
        <f t="shared" si="46"/>
        <v>241</v>
      </c>
      <c r="J85" s="496">
        <f t="shared" si="47"/>
        <v>404</v>
      </c>
      <c r="K85" s="496">
        <f t="shared" si="48"/>
        <v>787</v>
      </c>
      <c r="L85" s="108" t="s">
        <v>397</v>
      </c>
      <c r="M85" s="496">
        <f>NORMSDIST((U$72-K85)/Z$72)*100</f>
        <v>57.925970943910301</v>
      </c>
      <c r="N85" s="496">
        <f>NORMSDIST((V$72-K85)/Z$72)*100</f>
        <v>65.542174161032435</v>
      </c>
      <c r="O85" s="495" t="s">
        <v>338</v>
      </c>
      <c r="P85" s="41">
        <f>Y$72</f>
        <v>82.5</v>
      </c>
      <c r="Q85" s="44" t="s">
        <v>345</v>
      </c>
      <c r="R85" s="43"/>
      <c r="S85" s="108" t="s">
        <v>466</v>
      </c>
      <c r="T85" s="102" t="s">
        <v>339</v>
      </c>
      <c r="U85" s="199">
        <f>'30年度合否判定資料(20180223)'!S50</f>
        <v>573</v>
      </c>
      <c r="V85" s="230">
        <f t="shared" si="40"/>
        <v>583</v>
      </c>
      <c r="W85" s="168">
        <v>1.3232323232323233</v>
      </c>
      <c r="X85" s="313">
        <f t="shared" si="41"/>
        <v>1.28</v>
      </c>
      <c r="Y85" s="314">
        <f t="shared" si="42"/>
        <v>78.100000000000009</v>
      </c>
      <c r="Z85" s="103">
        <v>60</v>
      </c>
      <c r="AA85" s="443"/>
      <c r="AB85" s="168">
        <v>1.3232323232323233</v>
      </c>
      <c r="AC85" s="161">
        <v>-1</v>
      </c>
      <c r="AD85" s="162">
        <v>0.9932432432432432</v>
      </c>
      <c r="AE85" s="162">
        <v>0.97468354430379744</v>
      </c>
      <c r="AF85" s="162">
        <v>0.98360655737704916</v>
      </c>
      <c r="AG85" s="198">
        <v>128</v>
      </c>
      <c r="AH85" s="198">
        <v>100</v>
      </c>
    </row>
    <row r="86" spans="1:34" ht="20.100000000000001" customHeight="1">
      <c r="A86" s="417" t="s">
        <v>187</v>
      </c>
      <c r="B86" s="422">
        <v>212</v>
      </c>
      <c r="C86" s="516">
        <v>80</v>
      </c>
      <c r="D86" s="494">
        <v>83</v>
      </c>
      <c r="E86" s="494" t="s">
        <v>337</v>
      </c>
      <c r="F86" s="494">
        <v>92</v>
      </c>
      <c r="G86" s="494">
        <v>70</v>
      </c>
      <c r="H86" s="494">
        <v>88</v>
      </c>
      <c r="I86" s="496">
        <f t="shared" si="46"/>
        <v>255</v>
      </c>
      <c r="J86" s="496">
        <f t="shared" si="47"/>
        <v>413</v>
      </c>
      <c r="K86" s="496">
        <f t="shared" si="48"/>
        <v>790</v>
      </c>
      <c r="L86" s="108" t="s">
        <v>410</v>
      </c>
      <c r="M86" s="496">
        <f t="shared" ref="M86:M91" si="55">NORMSDIST((U$73-K86)/Z$73)*100</f>
        <v>15.865525393145699</v>
      </c>
      <c r="N86" s="496">
        <f t="shared" ref="N86:N91" si="56">NORMSDIST((V$73-K86)/Z$73)*100</f>
        <v>21.185539858339659</v>
      </c>
      <c r="O86" s="495" t="s">
        <v>338</v>
      </c>
      <c r="P86" s="41">
        <f t="shared" ref="P86:P91" si="57">Y$73</f>
        <v>61.7</v>
      </c>
      <c r="Q86" s="30" t="s">
        <v>338</v>
      </c>
      <c r="R86" s="71"/>
      <c r="S86" s="108" t="s">
        <v>466</v>
      </c>
      <c r="T86" s="102" t="s">
        <v>343</v>
      </c>
      <c r="U86" s="199">
        <f>'30年度合否判定資料(20180223)'!S51</f>
        <v>591</v>
      </c>
      <c r="V86" s="230">
        <f t="shared" si="40"/>
        <v>601</v>
      </c>
      <c r="W86" s="168">
        <v>1.326086956521739</v>
      </c>
      <c r="X86" s="313">
        <f t="shared" si="41"/>
        <v>1.28</v>
      </c>
      <c r="Y86" s="314">
        <f t="shared" si="42"/>
        <v>78.100000000000009</v>
      </c>
      <c r="Z86" s="103">
        <v>60</v>
      </c>
      <c r="AA86" s="443"/>
      <c r="AB86" s="168">
        <v>1.326086956521739</v>
      </c>
      <c r="AC86" s="161">
        <v>2</v>
      </c>
      <c r="AD86" s="162">
        <v>0.95726495726495731</v>
      </c>
      <c r="AE86" s="162">
        <v>0.98529411764705888</v>
      </c>
      <c r="AF86" s="162">
        <v>0.99082568807339455</v>
      </c>
      <c r="AG86" s="198">
        <v>119</v>
      </c>
      <c r="AH86" s="198">
        <v>93</v>
      </c>
    </row>
    <row r="87" spans="1:34" ht="20.100000000000001" customHeight="1">
      <c r="A87" s="417" t="s">
        <v>193</v>
      </c>
      <c r="B87" s="422">
        <v>198</v>
      </c>
      <c r="C87" s="516">
        <v>80</v>
      </c>
      <c r="D87" s="494">
        <v>71</v>
      </c>
      <c r="E87" s="494" t="s">
        <v>337</v>
      </c>
      <c r="F87" s="494">
        <v>94</v>
      </c>
      <c r="G87" s="494">
        <v>87</v>
      </c>
      <c r="H87" s="494">
        <v>92</v>
      </c>
      <c r="I87" s="496">
        <f>SUM(C87,D87,F87)</f>
        <v>245</v>
      </c>
      <c r="J87" s="496">
        <f t="shared" si="47"/>
        <v>424</v>
      </c>
      <c r="K87" s="496">
        <f t="shared" si="48"/>
        <v>792</v>
      </c>
      <c r="L87" s="108" t="s">
        <v>410</v>
      </c>
      <c r="M87" s="496">
        <f t="shared" si="55"/>
        <v>14.916995033098141</v>
      </c>
      <c r="N87" s="496">
        <f t="shared" si="56"/>
        <v>20.045419326044964</v>
      </c>
      <c r="O87" s="495" t="s">
        <v>338</v>
      </c>
      <c r="P87" s="41">
        <f t="shared" si="57"/>
        <v>61.7</v>
      </c>
      <c r="Q87" s="30" t="s">
        <v>338</v>
      </c>
      <c r="R87" s="71"/>
      <c r="S87" s="466" t="s">
        <v>479</v>
      </c>
      <c r="T87" s="102" t="s">
        <v>339</v>
      </c>
      <c r="U87" s="199">
        <f>'30年度合否判定資料(20180223)'!S52</f>
        <v>535</v>
      </c>
      <c r="V87" s="230">
        <f t="shared" si="40"/>
        <v>545</v>
      </c>
      <c r="W87" s="168">
        <v>1.6265060240963856</v>
      </c>
      <c r="X87" s="313">
        <f t="shared" si="41"/>
        <v>1.571</v>
      </c>
      <c r="Y87" s="314">
        <f t="shared" si="42"/>
        <v>63.7</v>
      </c>
      <c r="Z87" s="103">
        <v>60</v>
      </c>
      <c r="AA87" s="443"/>
      <c r="AB87" s="168">
        <v>1.6265060240963856</v>
      </c>
      <c r="AC87" s="161">
        <v>-7</v>
      </c>
      <c r="AD87" s="162">
        <v>0.96581196581196582</v>
      </c>
      <c r="AE87" s="162">
        <v>0.98496240601503759</v>
      </c>
      <c r="AF87" s="162">
        <v>1</v>
      </c>
      <c r="AG87" s="198">
        <v>132</v>
      </c>
      <c r="AH87" s="198">
        <v>84</v>
      </c>
    </row>
    <row r="88" spans="1:34" ht="20.100000000000001" customHeight="1">
      <c r="A88" s="417" t="s">
        <v>195</v>
      </c>
      <c r="B88" s="422">
        <v>212</v>
      </c>
      <c r="C88" s="516">
        <v>66</v>
      </c>
      <c r="D88" s="494">
        <v>75</v>
      </c>
      <c r="E88" s="494" t="s">
        <v>337</v>
      </c>
      <c r="F88" s="494">
        <v>88</v>
      </c>
      <c r="G88" s="494">
        <v>80</v>
      </c>
      <c r="H88" s="494">
        <v>56</v>
      </c>
      <c r="I88" s="496">
        <f>SUM(C88,D88,F88)</f>
        <v>229</v>
      </c>
      <c r="J88" s="496">
        <f t="shared" si="47"/>
        <v>365</v>
      </c>
      <c r="K88" s="496">
        <f t="shared" si="48"/>
        <v>723</v>
      </c>
      <c r="L88" s="108" t="s">
        <v>410</v>
      </c>
      <c r="M88" s="496">
        <f t="shared" si="55"/>
        <v>63.307173603602806</v>
      </c>
      <c r="N88" s="496">
        <f t="shared" si="56"/>
        <v>70.540148378430203</v>
      </c>
      <c r="O88" s="517" t="s">
        <v>349</v>
      </c>
      <c r="P88" s="41">
        <f t="shared" si="57"/>
        <v>61.7</v>
      </c>
      <c r="Q88" s="30" t="s">
        <v>345</v>
      </c>
      <c r="R88" s="71"/>
      <c r="S88" s="108" t="s">
        <v>479</v>
      </c>
      <c r="T88" s="102" t="s">
        <v>343</v>
      </c>
      <c r="U88" s="199">
        <f>'30年度合否判定資料(20180223)'!S53</f>
        <v>555</v>
      </c>
      <c r="V88" s="230">
        <f t="shared" si="40"/>
        <v>565</v>
      </c>
      <c r="W88" s="168">
        <v>1.4736842105263157</v>
      </c>
      <c r="X88" s="313">
        <f t="shared" si="41"/>
        <v>1.429</v>
      </c>
      <c r="Y88" s="314">
        <f t="shared" si="42"/>
        <v>70</v>
      </c>
      <c r="Z88" s="103">
        <v>60</v>
      </c>
      <c r="AA88" s="443"/>
      <c r="AB88" s="168">
        <v>1.4736842105263157</v>
      </c>
      <c r="AC88" s="161">
        <v>-8</v>
      </c>
      <c r="AD88" s="162">
        <v>1</v>
      </c>
      <c r="AE88" s="162">
        <v>1</v>
      </c>
      <c r="AF88" s="162">
        <v>1</v>
      </c>
      <c r="AG88" s="198">
        <v>110</v>
      </c>
      <c r="AH88" s="198">
        <v>77</v>
      </c>
    </row>
    <row r="89" spans="1:34" ht="20.100000000000001" customHeight="1">
      <c r="A89" s="499" t="s">
        <v>249</v>
      </c>
      <c r="B89" s="501">
        <v>207</v>
      </c>
      <c r="C89" s="516">
        <v>80</v>
      </c>
      <c r="D89" s="494">
        <v>85</v>
      </c>
      <c r="E89" s="494" t="s">
        <v>337</v>
      </c>
      <c r="F89" s="494">
        <v>86</v>
      </c>
      <c r="G89" s="494">
        <v>78</v>
      </c>
      <c r="H89" s="494">
        <v>76</v>
      </c>
      <c r="I89" s="496">
        <f t="shared" ref="I89:I97" si="58">SUM(C89,D89,F89)</f>
        <v>251</v>
      </c>
      <c r="J89" s="496">
        <f t="shared" si="47"/>
        <v>405</v>
      </c>
      <c r="K89" s="496">
        <f t="shared" si="48"/>
        <v>774</v>
      </c>
      <c r="L89" s="108" t="s">
        <v>410</v>
      </c>
      <c r="M89" s="496">
        <f t="shared" si="55"/>
        <v>24.825223045357049</v>
      </c>
      <c r="N89" s="496">
        <f t="shared" si="56"/>
        <v>31.561369651622257</v>
      </c>
      <c r="O89" s="495" t="s">
        <v>338</v>
      </c>
      <c r="P89" s="41">
        <f t="shared" si="57"/>
        <v>61.7</v>
      </c>
      <c r="Q89" s="30" t="s">
        <v>338</v>
      </c>
      <c r="R89" s="71"/>
      <c r="S89" s="466" t="s">
        <v>72</v>
      </c>
      <c r="T89" s="99" t="s">
        <v>339</v>
      </c>
      <c r="U89" s="199">
        <f>'30年度合否判定資料(20180223)'!S54</f>
        <v>508</v>
      </c>
      <c r="V89" s="230">
        <f t="shared" si="40"/>
        <v>518</v>
      </c>
      <c r="W89" s="168">
        <v>1.0344827586206897</v>
      </c>
      <c r="X89" s="313">
        <f t="shared" si="41"/>
        <v>1</v>
      </c>
      <c r="Y89" s="314">
        <f t="shared" si="42"/>
        <v>100</v>
      </c>
      <c r="Z89" s="103">
        <v>60</v>
      </c>
      <c r="AA89" s="443"/>
      <c r="AB89" s="168">
        <v>1.0344827586206897</v>
      </c>
      <c r="AC89" s="161">
        <v>13</v>
      </c>
      <c r="AD89" s="162">
        <v>0.99145299145299148</v>
      </c>
      <c r="AE89" s="162">
        <v>0.99199999999999999</v>
      </c>
      <c r="AF89" s="162">
        <v>0.98181818181818181</v>
      </c>
      <c r="AG89" s="198">
        <v>90</v>
      </c>
      <c r="AH89" s="198">
        <v>90</v>
      </c>
    </row>
    <row r="90" spans="1:34" ht="20.100000000000001" customHeight="1">
      <c r="A90" s="499" t="s">
        <v>243</v>
      </c>
      <c r="B90" s="501">
        <v>244</v>
      </c>
      <c r="C90" s="516">
        <v>80</v>
      </c>
      <c r="D90" s="494">
        <v>85</v>
      </c>
      <c r="E90" s="494" t="s">
        <v>337</v>
      </c>
      <c r="F90" s="494">
        <v>86</v>
      </c>
      <c r="G90" s="494">
        <v>85</v>
      </c>
      <c r="H90" s="494">
        <v>64</v>
      </c>
      <c r="I90" s="496">
        <f t="shared" si="58"/>
        <v>251</v>
      </c>
      <c r="J90" s="496">
        <f t="shared" si="47"/>
        <v>400</v>
      </c>
      <c r="K90" s="496">
        <f t="shared" si="48"/>
        <v>804</v>
      </c>
      <c r="L90" s="108" t="s">
        <v>410</v>
      </c>
      <c r="M90" s="496">
        <f t="shared" si="55"/>
        <v>10.027256795444204</v>
      </c>
      <c r="N90" s="496">
        <f t="shared" si="56"/>
        <v>14.007109008876906</v>
      </c>
      <c r="O90" s="495" t="s">
        <v>338</v>
      </c>
      <c r="P90" s="41">
        <f t="shared" si="57"/>
        <v>61.7</v>
      </c>
      <c r="Q90" s="30" t="s">
        <v>338</v>
      </c>
      <c r="R90" s="71"/>
      <c r="S90" s="108" t="s">
        <v>72</v>
      </c>
      <c r="T90" s="102" t="s">
        <v>343</v>
      </c>
      <c r="U90" s="199">
        <f>'30年度合否判定資料(20180223)'!S55</f>
        <v>511</v>
      </c>
      <c r="V90" s="230">
        <f t="shared" si="40"/>
        <v>521</v>
      </c>
      <c r="W90" s="168">
        <v>0.71604938271604934</v>
      </c>
      <c r="X90" s="313">
        <f t="shared" si="41"/>
        <v>0.71599999999999997</v>
      </c>
      <c r="Y90" s="314">
        <f t="shared" si="42"/>
        <v>139.69999999999999</v>
      </c>
      <c r="Z90" s="103">
        <v>60</v>
      </c>
      <c r="AA90" s="443"/>
      <c r="AB90" s="168">
        <v>0.71604938271604934</v>
      </c>
      <c r="AC90" s="161">
        <v>5</v>
      </c>
      <c r="AD90" s="162">
        <v>1</v>
      </c>
      <c r="AE90" s="162">
        <v>0.99065420560747663</v>
      </c>
      <c r="AF90" s="162">
        <v>0.97499999999999998</v>
      </c>
      <c r="AG90" s="198">
        <v>58</v>
      </c>
      <c r="AH90" s="198">
        <v>81</v>
      </c>
    </row>
    <row r="91" spans="1:34" ht="20.100000000000001" customHeight="1">
      <c r="A91" s="499" t="s">
        <v>251</v>
      </c>
      <c r="B91" s="501">
        <v>258</v>
      </c>
      <c r="C91" s="516">
        <v>70</v>
      </c>
      <c r="D91" s="494">
        <v>90</v>
      </c>
      <c r="E91" s="494" t="s">
        <v>337</v>
      </c>
      <c r="F91" s="494">
        <v>95</v>
      </c>
      <c r="G91" s="494">
        <v>72</v>
      </c>
      <c r="H91" s="494">
        <v>72</v>
      </c>
      <c r="I91" s="496">
        <f t="shared" si="58"/>
        <v>255</v>
      </c>
      <c r="J91" s="496">
        <f t="shared" si="47"/>
        <v>399</v>
      </c>
      <c r="K91" s="496">
        <f t="shared" si="48"/>
        <v>817</v>
      </c>
      <c r="L91" s="108" t="s">
        <v>410</v>
      </c>
      <c r="M91" s="496">
        <f t="shared" si="55"/>
        <v>6.1780176711811876</v>
      </c>
      <c r="N91" s="496">
        <f t="shared" si="56"/>
        <v>9.012267246445246</v>
      </c>
      <c r="O91" s="495" t="s">
        <v>338</v>
      </c>
      <c r="P91" s="41">
        <f t="shared" si="57"/>
        <v>61.7</v>
      </c>
      <c r="Q91" s="30" t="s">
        <v>338</v>
      </c>
      <c r="R91" s="71"/>
      <c r="S91" s="108" t="s">
        <v>496</v>
      </c>
      <c r="T91" s="102" t="s">
        <v>339</v>
      </c>
      <c r="U91" s="199">
        <f>'30年度合否判定資料(20180223)'!S56</f>
        <v>446</v>
      </c>
      <c r="V91" s="230">
        <f t="shared" si="40"/>
        <v>456</v>
      </c>
      <c r="W91" s="168">
        <v>1.22</v>
      </c>
      <c r="X91" s="313">
        <f t="shared" si="41"/>
        <v>1.157</v>
      </c>
      <c r="Y91" s="314">
        <f t="shared" si="42"/>
        <v>86.4</v>
      </c>
      <c r="Z91" s="103">
        <v>60</v>
      </c>
      <c r="AA91" s="443"/>
      <c r="AB91" s="168">
        <v>1.22</v>
      </c>
      <c r="AC91" s="161">
        <v>-12</v>
      </c>
      <c r="AD91" s="162">
        <v>0.98666666666666669</v>
      </c>
      <c r="AE91" s="162">
        <v>0.98412698412698407</v>
      </c>
      <c r="AF91" s="162">
        <v>0.95454545454545459</v>
      </c>
      <c r="AG91" s="198">
        <v>59</v>
      </c>
      <c r="AH91" s="198">
        <v>51</v>
      </c>
    </row>
    <row r="92" spans="1:34" ht="20.100000000000001" customHeight="1">
      <c r="A92" s="417" t="s">
        <v>204</v>
      </c>
      <c r="B92" s="422">
        <v>212</v>
      </c>
      <c r="C92" s="516">
        <v>80</v>
      </c>
      <c r="D92" s="494">
        <v>85</v>
      </c>
      <c r="E92" s="494" t="s">
        <v>337</v>
      </c>
      <c r="F92" s="494">
        <v>90</v>
      </c>
      <c r="G92" s="494">
        <v>70</v>
      </c>
      <c r="H92" s="494">
        <v>76</v>
      </c>
      <c r="I92" s="496">
        <f t="shared" si="58"/>
        <v>255</v>
      </c>
      <c r="J92" s="496">
        <f t="shared" si="47"/>
        <v>401</v>
      </c>
      <c r="K92" s="496">
        <f t="shared" si="48"/>
        <v>773</v>
      </c>
      <c r="L92" s="108" t="s">
        <v>410</v>
      </c>
      <c r="M92" s="496">
        <f>NORMSDIST((U$74-K92)/Z$74)*100</f>
        <v>40.516512830220414</v>
      </c>
      <c r="N92" s="496">
        <f>NORMSDIST((V$74-K92)/Z$74)*100</f>
        <v>48.404656314716924</v>
      </c>
      <c r="O92" s="495" t="s">
        <v>338</v>
      </c>
      <c r="P92" s="41">
        <f>Y$74</f>
        <v>61.7</v>
      </c>
      <c r="Q92" s="30" t="s">
        <v>338</v>
      </c>
      <c r="R92" s="71"/>
      <c r="S92" s="108" t="s">
        <v>496</v>
      </c>
      <c r="T92" s="102" t="s">
        <v>343</v>
      </c>
      <c r="U92" s="199">
        <f>'30年度合否判定資料(20180223)'!S57</f>
        <v>463</v>
      </c>
      <c r="V92" s="230">
        <f t="shared" si="40"/>
        <v>473</v>
      </c>
      <c r="W92" s="168">
        <v>1.1086956521739131</v>
      </c>
      <c r="X92" s="313">
        <f t="shared" si="41"/>
        <v>1.0649999999999999</v>
      </c>
      <c r="Y92" s="314">
        <f t="shared" si="42"/>
        <v>93.899999999999991</v>
      </c>
      <c r="Z92" s="103">
        <v>60</v>
      </c>
      <c r="AA92" s="443"/>
      <c r="AB92" s="168">
        <v>1.1086956521739131</v>
      </c>
      <c r="AC92" s="161">
        <v>4</v>
      </c>
      <c r="AD92" s="162">
        <v>0.97701149425287359</v>
      </c>
      <c r="AE92" s="162">
        <v>1</v>
      </c>
      <c r="AF92" s="162">
        <v>1</v>
      </c>
      <c r="AG92" s="198">
        <v>49</v>
      </c>
      <c r="AH92" s="198">
        <v>46</v>
      </c>
    </row>
    <row r="93" spans="1:34" ht="20.100000000000001" customHeight="1">
      <c r="A93" s="499" t="s">
        <v>252</v>
      </c>
      <c r="B93" s="501">
        <v>258</v>
      </c>
      <c r="C93" s="516">
        <v>64</v>
      </c>
      <c r="D93" s="494">
        <v>73</v>
      </c>
      <c r="E93" s="494" t="s">
        <v>337</v>
      </c>
      <c r="F93" s="494">
        <v>73</v>
      </c>
      <c r="G93" s="494">
        <v>80</v>
      </c>
      <c r="H93" s="494">
        <v>78</v>
      </c>
      <c r="I93" s="496">
        <f t="shared" si="58"/>
        <v>210</v>
      </c>
      <c r="J93" s="496">
        <f t="shared" si="47"/>
        <v>368</v>
      </c>
      <c r="K93" s="496">
        <f t="shared" si="48"/>
        <v>773</v>
      </c>
      <c r="L93" s="108" t="s">
        <v>410</v>
      </c>
      <c r="M93" s="496">
        <f>NORMSDIST((U$74-K93)/Z$74)*100</f>
        <v>40.516512830220414</v>
      </c>
      <c r="N93" s="496">
        <f>NORMSDIST((V$74-K93)/Z$74)*100</f>
        <v>48.404656314716924</v>
      </c>
      <c r="O93" s="495" t="s">
        <v>338</v>
      </c>
      <c r="P93" s="41">
        <f>Y$74</f>
        <v>61.7</v>
      </c>
      <c r="Q93" s="30" t="s">
        <v>338</v>
      </c>
      <c r="R93" s="71"/>
      <c r="S93" s="468" t="s">
        <v>414</v>
      </c>
      <c r="T93" s="102" t="s">
        <v>339</v>
      </c>
      <c r="U93" s="199">
        <f>'30年度合否判定資料(20180223)'!S58</f>
        <v>763</v>
      </c>
      <c r="V93" s="230">
        <f t="shared" si="40"/>
        <v>773</v>
      </c>
      <c r="W93" s="168">
        <v>1.7878787878787878</v>
      </c>
      <c r="X93" s="313">
        <f t="shared" si="41"/>
        <v>1.6739999999999999</v>
      </c>
      <c r="Y93" s="314">
        <f t="shared" si="42"/>
        <v>59.699999999999996</v>
      </c>
      <c r="Z93" s="228">
        <v>50</v>
      </c>
      <c r="AA93" s="443"/>
      <c r="AB93" s="168">
        <v>1.7878787878787878</v>
      </c>
      <c r="AC93" s="161">
        <v>-17</v>
      </c>
      <c r="AD93" s="162">
        <v>0.95930232558139539</v>
      </c>
      <c r="AE93" s="162">
        <v>0.96442687747035571</v>
      </c>
      <c r="AF93" s="162">
        <v>0.9241071428571429</v>
      </c>
      <c r="AG93" s="198">
        <v>226</v>
      </c>
      <c r="AH93" s="198">
        <v>135</v>
      </c>
    </row>
    <row r="94" spans="1:34" ht="20.100000000000001" customHeight="1">
      <c r="A94" s="79" t="s">
        <v>55</v>
      </c>
      <c r="B94" s="494">
        <v>189</v>
      </c>
      <c r="C94" s="497">
        <v>90</v>
      </c>
      <c r="D94" s="496">
        <v>70</v>
      </c>
      <c r="E94" s="494" t="s">
        <v>337</v>
      </c>
      <c r="F94" s="496">
        <v>86</v>
      </c>
      <c r="G94" s="496">
        <v>70</v>
      </c>
      <c r="H94" s="496">
        <v>68</v>
      </c>
      <c r="I94" s="496">
        <f t="shared" si="58"/>
        <v>246</v>
      </c>
      <c r="J94" s="496">
        <f t="shared" si="47"/>
        <v>384</v>
      </c>
      <c r="K94" s="496">
        <f t="shared" si="48"/>
        <v>727</v>
      </c>
      <c r="L94" s="89" t="s">
        <v>56</v>
      </c>
      <c r="M94" s="496">
        <f t="shared" ref="M94:M104" si="59">NORMSDIST((U$75-K94)/Z$75)*100</f>
        <v>23.16775746347982</v>
      </c>
      <c r="N94" s="496">
        <f t="shared" ref="N94:N104" si="60">NORMSDIST((V$75-K94)/Z$75)*100</f>
        <v>28.547033590144398</v>
      </c>
      <c r="O94" s="495" t="s">
        <v>338</v>
      </c>
      <c r="P94" s="41">
        <f t="shared" ref="P94:P104" si="61">Y$75</f>
        <v>69.8</v>
      </c>
      <c r="Q94" s="30" t="s">
        <v>338</v>
      </c>
      <c r="R94" s="23"/>
      <c r="S94" s="468" t="s">
        <v>414</v>
      </c>
      <c r="T94" s="102" t="s">
        <v>343</v>
      </c>
      <c r="U94" s="199">
        <f>'30年度合否判定資料(20180223)'!S59</f>
        <v>789</v>
      </c>
      <c r="V94" s="230">
        <f t="shared" si="40"/>
        <v>799</v>
      </c>
      <c r="W94" s="168">
        <v>1.7868852459016393</v>
      </c>
      <c r="X94" s="313">
        <f t="shared" si="41"/>
        <v>1.718</v>
      </c>
      <c r="Y94" s="314">
        <f t="shared" si="42"/>
        <v>58.199999999999996</v>
      </c>
      <c r="Z94" s="103">
        <v>50</v>
      </c>
      <c r="AA94" s="443"/>
      <c r="AB94" s="168">
        <v>1.7868852459016393</v>
      </c>
      <c r="AC94" s="161">
        <v>-12</v>
      </c>
      <c r="AD94" s="162">
        <v>0.97560975609756095</v>
      </c>
      <c r="AE94" s="162">
        <v>0.97446808510638294</v>
      </c>
      <c r="AF94" s="162">
        <v>0.98536585365853657</v>
      </c>
      <c r="AG94" s="198">
        <v>213</v>
      </c>
      <c r="AH94" s="198">
        <v>124</v>
      </c>
    </row>
    <row r="95" spans="1:34" ht="20.100000000000001" customHeight="1">
      <c r="A95" s="52" t="s">
        <v>58</v>
      </c>
      <c r="B95" s="494">
        <v>212</v>
      </c>
      <c r="C95" s="516">
        <v>56</v>
      </c>
      <c r="D95" s="494">
        <v>61</v>
      </c>
      <c r="E95" s="494" t="s">
        <v>337</v>
      </c>
      <c r="F95" s="494">
        <v>80</v>
      </c>
      <c r="G95" s="494">
        <v>65</v>
      </c>
      <c r="H95" s="494">
        <v>76</v>
      </c>
      <c r="I95" s="496">
        <f t="shared" si="58"/>
        <v>197</v>
      </c>
      <c r="J95" s="496">
        <f t="shared" si="47"/>
        <v>338</v>
      </c>
      <c r="K95" s="496">
        <f t="shared" si="48"/>
        <v>685</v>
      </c>
      <c r="L95" s="89" t="s">
        <v>56</v>
      </c>
      <c r="M95" s="496">
        <f t="shared" si="59"/>
        <v>48.670438618290788</v>
      </c>
      <c r="N95" s="496">
        <f t="shared" si="60"/>
        <v>55.303511662361402</v>
      </c>
      <c r="O95" s="495" t="s">
        <v>338</v>
      </c>
      <c r="P95" s="41">
        <f t="shared" si="61"/>
        <v>69.8</v>
      </c>
      <c r="Q95" s="30" t="s">
        <v>338</v>
      </c>
      <c r="R95" s="23"/>
      <c r="S95" s="468" t="s">
        <v>425</v>
      </c>
      <c r="T95" s="229" t="s">
        <v>339</v>
      </c>
      <c r="U95" s="199">
        <f>'30年度合否判定資料(20180223)'!S60</f>
        <v>728</v>
      </c>
      <c r="V95" s="230">
        <f t="shared" si="40"/>
        <v>738</v>
      </c>
      <c r="W95" s="168">
        <v>1.8189655172413792</v>
      </c>
      <c r="X95" s="313">
        <f t="shared" si="41"/>
        <v>1.712</v>
      </c>
      <c r="Y95" s="314">
        <f t="shared" si="42"/>
        <v>58.4</v>
      </c>
      <c r="Z95" s="228">
        <v>50</v>
      </c>
      <c r="AA95" s="443"/>
      <c r="AB95" s="168">
        <v>1.8189655172413792</v>
      </c>
      <c r="AC95" s="161">
        <v>-14</v>
      </c>
      <c r="AD95" s="162">
        <v>0.95714285714285718</v>
      </c>
      <c r="AE95" s="162">
        <v>0.96446700507614214</v>
      </c>
      <c r="AF95" s="162">
        <v>0.96195652173913049</v>
      </c>
      <c r="AG95" s="198">
        <v>202</v>
      </c>
      <c r="AH95" s="198">
        <v>118</v>
      </c>
    </row>
    <row r="96" spans="1:34" ht="20.100000000000001" customHeight="1">
      <c r="A96" s="79" t="s">
        <v>60</v>
      </c>
      <c r="B96" s="494">
        <v>180</v>
      </c>
      <c r="C96" s="516">
        <v>85</v>
      </c>
      <c r="D96" s="494">
        <v>68</v>
      </c>
      <c r="E96" s="494" t="s">
        <v>337</v>
      </c>
      <c r="F96" s="494">
        <v>61</v>
      </c>
      <c r="G96" s="494">
        <v>60</v>
      </c>
      <c r="H96" s="494">
        <v>52</v>
      </c>
      <c r="I96" s="496">
        <f t="shared" si="58"/>
        <v>214</v>
      </c>
      <c r="J96" s="496">
        <f t="shared" si="47"/>
        <v>326</v>
      </c>
      <c r="K96" s="496">
        <f t="shared" si="48"/>
        <v>636</v>
      </c>
      <c r="L96" s="89" t="s">
        <v>56</v>
      </c>
      <c r="M96" s="496">
        <f t="shared" si="59"/>
        <v>78.32843031498372</v>
      </c>
      <c r="N96" s="496">
        <f t="shared" si="60"/>
        <v>82.894387369151815</v>
      </c>
      <c r="O96" s="517" t="s">
        <v>345</v>
      </c>
      <c r="P96" s="41">
        <f t="shared" si="61"/>
        <v>69.8</v>
      </c>
      <c r="Q96" s="30" t="s">
        <v>345</v>
      </c>
      <c r="S96" s="468" t="s">
        <v>425</v>
      </c>
      <c r="T96" s="229" t="s">
        <v>343</v>
      </c>
      <c r="U96" s="199">
        <f>'30年度合否判定資料(20180223)'!S61</f>
        <v>738</v>
      </c>
      <c r="V96" s="230">
        <f t="shared" si="40"/>
        <v>748</v>
      </c>
      <c r="W96" s="168">
        <v>1.7735849056603774</v>
      </c>
      <c r="X96" s="313">
        <f t="shared" si="41"/>
        <v>1.704</v>
      </c>
      <c r="Y96" s="314">
        <f t="shared" si="42"/>
        <v>58.699999999999996</v>
      </c>
      <c r="Z96" s="228">
        <v>50</v>
      </c>
      <c r="AA96" s="443"/>
      <c r="AB96" s="168">
        <v>1.7735849056603774</v>
      </c>
      <c r="AC96" s="161">
        <v>-5</v>
      </c>
      <c r="AD96" s="162">
        <v>0.98351648351648346</v>
      </c>
      <c r="AE96" s="162">
        <v>0.97647058823529409</v>
      </c>
      <c r="AF96" s="162">
        <v>0.97714285714285709</v>
      </c>
      <c r="AG96" s="198">
        <v>184</v>
      </c>
      <c r="AH96" s="198">
        <v>108</v>
      </c>
    </row>
    <row r="97" spans="1:34" ht="20.100000000000001" customHeight="1">
      <c r="A97" s="184" t="s">
        <v>99</v>
      </c>
      <c r="B97" s="411">
        <v>198</v>
      </c>
      <c r="C97" s="516">
        <v>93</v>
      </c>
      <c r="D97" s="494">
        <v>78</v>
      </c>
      <c r="E97" s="494" t="s">
        <v>337</v>
      </c>
      <c r="F97" s="494">
        <v>85</v>
      </c>
      <c r="G97" s="494">
        <v>82</v>
      </c>
      <c r="H97" s="494">
        <v>64</v>
      </c>
      <c r="I97" s="496">
        <f t="shared" si="58"/>
        <v>256</v>
      </c>
      <c r="J97" s="496">
        <f t="shared" si="47"/>
        <v>402</v>
      </c>
      <c r="K97" s="496">
        <f t="shared" si="48"/>
        <v>761</v>
      </c>
      <c r="L97" s="89" t="s">
        <v>56</v>
      </c>
      <c r="M97" s="496">
        <f t="shared" si="59"/>
        <v>9.680048458561032</v>
      </c>
      <c r="N97" s="496">
        <f t="shared" si="60"/>
        <v>12.853714934241495</v>
      </c>
      <c r="O97" s="495" t="s">
        <v>338</v>
      </c>
      <c r="P97" s="41">
        <f t="shared" si="61"/>
        <v>69.8</v>
      </c>
      <c r="Q97" s="30" t="s">
        <v>338</v>
      </c>
      <c r="S97" s="468" t="s">
        <v>445</v>
      </c>
      <c r="T97" s="229" t="s">
        <v>339</v>
      </c>
      <c r="U97" s="199">
        <f>'30年度合否判定資料(20180223)'!S62</f>
        <v>644</v>
      </c>
      <c r="V97" s="230">
        <f t="shared" si="40"/>
        <v>654</v>
      </c>
      <c r="W97" s="168">
        <v>1.5086206896551724</v>
      </c>
      <c r="X97" s="313">
        <f t="shared" si="41"/>
        <v>1.462</v>
      </c>
      <c r="Y97" s="314">
        <f t="shared" si="42"/>
        <v>68.400000000000006</v>
      </c>
      <c r="Z97" s="103">
        <v>60</v>
      </c>
      <c r="AA97" s="443"/>
      <c r="AB97" s="168">
        <v>1.5086206896551724</v>
      </c>
      <c r="AC97" s="161">
        <v>-11</v>
      </c>
      <c r="AD97" s="162">
        <v>0.97222222222222221</v>
      </c>
      <c r="AE97" s="162">
        <v>0.9821428571428571</v>
      </c>
      <c r="AF97" s="162">
        <v>0.9623655913978495</v>
      </c>
      <c r="AG97" s="198">
        <v>171</v>
      </c>
      <c r="AH97" s="198">
        <v>117</v>
      </c>
    </row>
    <row r="98" spans="1:34" ht="20.100000000000001" customHeight="1">
      <c r="A98" s="184" t="s">
        <v>100</v>
      </c>
      <c r="B98" s="411">
        <v>207</v>
      </c>
      <c r="C98" s="497">
        <v>66</v>
      </c>
      <c r="D98" s="496">
        <v>85</v>
      </c>
      <c r="E98" s="494" t="s">
        <v>337</v>
      </c>
      <c r="F98" s="496">
        <v>76</v>
      </c>
      <c r="G98" s="496">
        <v>77</v>
      </c>
      <c r="H98" s="496">
        <v>80</v>
      </c>
      <c r="I98" s="496">
        <f>SUM(C98,D98,F98)</f>
        <v>227</v>
      </c>
      <c r="J98" s="496">
        <f t="shared" si="47"/>
        <v>384</v>
      </c>
      <c r="K98" s="496">
        <f t="shared" si="48"/>
        <v>745</v>
      </c>
      <c r="L98" s="108" t="s">
        <v>56</v>
      </c>
      <c r="M98" s="496">
        <f t="shared" si="59"/>
        <v>15.072396656902459</v>
      </c>
      <c r="N98" s="496">
        <f t="shared" si="60"/>
        <v>19.306233714190689</v>
      </c>
      <c r="O98" s="495" t="s">
        <v>338</v>
      </c>
      <c r="P98" s="41">
        <f t="shared" si="61"/>
        <v>69.8</v>
      </c>
      <c r="Q98" s="30" t="s">
        <v>338</v>
      </c>
      <c r="R98" s="71"/>
      <c r="S98" s="468" t="s">
        <v>445</v>
      </c>
      <c r="T98" s="102" t="s">
        <v>343</v>
      </c>
      <c r="U98" s="199">
        <f>'30年度合否判定資料(20180223)'!S63</f>
        <v>656</v>
      </c>
      <c r="V98" s="230">
        <f t="shared" si="40"/>
        <v>666</v>
      </c>
      <c r="W98" s="168">
        <v>1.5514018691588785</v>
      </c>
      <c r="X98" s="313">
        <f t="shared" si="41"/>
        <v>1.5</v>
      </c>
      <c r="Y98" s="314">
        <f t="shared" si="42"/>
        <v>66.7</v>
      </c>
      <c r="Z98" s="103">
        <v>60</v>
      </c>
      <c r="AA98" s="443"/>
      <c r="AB98" s="168">
        <v>1.5514018691588785</v>
      </c>
      <c r="AC98" s="161">
        <v>-3</v>
      </c>
      <c r="AD98" s="162">
        <v>0.98620689655172411</v>
      </c>
      <c r="AE98" s="162">
        <v>0.97945205479452058</v>
      </c>
      <c r="AF98" s="162">
        <v>0.98639455782312924</v>
      </c>
      <c r="AG98" s="198">
        <v>162</v>
      </c>
      <c r="AH98" s="198">
        <v>108</v>
      </c>
    </row>
    <row r="99" spans="1:34" ht="20.100000000000001" customHeight="1">
      <c r="A99" s="184" t="s">
        <v>101</v>
      </c>
      <c r="B99" s="411">
        <v>198</v>
      </c>
      <c r="C99" s="497">
        <v>50</v>
      </c>
      <c r="D99" s="496">
        <v>60</v>
      </c>
      <c r="E99" s="494" t="s">
        <v>337</v>
      </c>
      <c r="F99" s="496">
        <v>86</v>
      </c>
      <c r="G99" s="496">
        <v>63</v>
      </c>
      <c r="H99" s="496">
        <v>64</v>
      </c>
      <c r="I99" s="496">
        <f>SUM(C99,D99,F99)</f>
        <v>196</v>
      </c>
      <c r="J99" s="496">
        <f t="shared" si="47"/>
        <v>323</v>
      </c>
      <c r="K99" s="496">
        <f t="shared" si="48"/>
        <v>650</v>
      </c>
      <c r="L99" s="108" t="s">
        <v>56</v>
      </c>
      <c r="M99" s="496">
        <f t="shared" si="59"/>
        <v>70.884031321165367</v>
      </c>
      <c r="N99" s="496">
        <f t="shared" si="60"/>
        <v>76.321010086549592</v>
      </c>
      <c r="O99" s="517" t="s">
        <v>345</v>
      </c>
      <c r="P99" s="41">
        <f t="shared" si="61"/>
        <v>69.8</v>
      </c>
      <c r="Q99" s="30" t="s">
        <v>345</v>
      </c>
      <c r="R99" s="71"/>
      <c r="S99" s="468" t="s">
        <v>461</v>
      </c>
      <c r="T99" s="229" t="s">
        <v>339</v>
      </c>
      <c r="U99" s="199">
        <f>'30年度合否判定資料(20180223)'!S64</f>
        <v>575</v>
      </c>
      <c r="V99" s="230">
        <f t="shared" si="40"/>
        <v>585</v>
      </c>
      <c r="W99" s="168">
        <v>1.2672413793103448</v>
      </c>
      <c r="X99" s="313">
        <f t="shared" si="41"/>
        <v>1.2310000000000001</v>
      </c>
      <c r="Y99" s="314">
        <f t="shared" si="42"/>
        <v>81.2</v>
      </c>
      <c r="Z99" s="103">
        <v>60</v>
      </c>
      <c r="AA99" s="443"/>
      <c r="AB99" s="168">
        <v>1.2672413793103448</v>
      </c>
      <c r="AC99" s="161">
        <v>-1</v>
      </c>
      <c r="AD99" s="162">
        <v>0.98224852071005919</v>
      </c>
      <c r="AE99" s="162">
        <v>0.98013245033112584</v>
      </c>
      <c r="AF99" s="162">
        <v>0.97727272727272729</v>
      </c>
      <c r="AG99" s="198">
        <v>144</v>
      </c>
      <c r="AH99" s="198">
        <v>117</v>
      </c>
    </row>
    <row r="100" spans="1:34" ht="20.100000000000001" customHeight="1">
      <c r="A100" s="184" t="s">
        <v>102</v>
      </c>
      <c r="B100" s="411">
        <v>180</v>
      </c>
      <c r="C100" s="497">
        <v>63</v>
      </c>
      <c r="D100" s="496">
        <v>75</v>
      </c>
      <c r="E100" s="494" t="s">
        <v>337</v>
      </c>
      <c r="F100" s="496">
        <v>72</v>
      </c>
      <c r="G100" s="496">
        <v>65</v>
      </c>
      <c r="H100" s="496">
        <v>60</v>
      </c>
      <c r="I100" s="496">
        <f>SUM(C100,D100,F100)</f>
        <v>210</v>
      </c>
      <c r="J100" s="496">
        <f t="shared" si="47"/>
        <v>335</v>
      </c>
      <c r="K100" s="496">
        <f t="shared" si="48"/>
        <v>649</v>
      </c>
      <c r="L100" s="108" t="s">
        <v>56</v>
      </c>
      <c r="M100" s="496">
        <f t="shared" si="59"/>
        <v>71.452966409855605</v>
      </c>
      <c r="N100" s="496">
        <f t="shared" si="60"/>
        <v>76.832242536520184</v>
      </c>
      <c r="O100" s="517" t="s">
        <v>345</v>
      </c>
      <c r="P100" s="41">
        <f t="shared" si="61"/>
        <v>69.8</v>
      </c>
      <c r="Q100" s="30" t="s">
        <v>345</v>
      </c>
      <c r="R100" s="71"/>
      <c r="S100" s="468" t="s">
        <v>461</v>
      </c>
      <c r="T100" s="229" t="s">
        <v>343</v>
      </c>
      <c r="U100" s="199">
        <f>'30年度合否判定資料(20180223)'!S65</f>
        <v>583</v>
      </c>
      <c r="V100" s="230">
        <f t="shared" si="40"/>
        <v>593</v>
      </c>
      <c r="W100" s="168">
        <v>1.3364485981308412</v>
      </c>
      <c r="X100" s="313">
        <f t="shared" si="41"/>
        <v>1.306</v>
      </c>
      <c r="Y100" s="314">
        <f t="shared" si="42"/>
        <v>76.599999999999994</v>
      </c>
      <c r="Z100" s="103">
        <v>60</v>
      </c>
      <c r="AA100" s="443"/>
      <c r="AB100" s="168">
        <v>1.3364485981308412</v>
      </c>
      <c r="AC100" s="161">
        <v>1</v>
      </c>
      <c r="AD100" s="162">
        <v>0.98726114649681529</v>
      </c>
      <c r="AE100" s="162">
        <v>1</v>
      </c>
      <c r="AF100" s="162">
        <v>0.9925373134328358</v>
      </c>
      <c r="AG100" s="198">
        <v>141</v>
      </c>
      <c r="AH100" s="198">
        <v>108</v>
      </c>
    </row>
    <row r="101" spans="1:34" ht="20.100000000000001" customHeight="1">
      <c r="A101" s="167" t="s">
        <v>122</v>
      </c>
      <c r="B101" s="177">
        <v>189</v>
      </c>
      <c r="C101" s="497">
        <v>65</v>
      </c>
      <c r="D101" s="496">
        <v>81</v>
      </c>
      <c r="E101" s="494" t="s">
        <v>337</v>
      </c>
      <c r="F101" s="496">
        <v>84</v>
      </c>
      <c r="G101" s="496">
        <v>70</v>
      </c>
      <c r="H101" s="496">
        <v>72</v>
      </c>
      <c r="I101" s="496">
        <f t="shared" ref="I101" si="62">SUM(C101,D101,F101)</f>
        <v>230</v>
      </c>
      <c r="J101" s="496">
        <f t="shared" si="47"/>
        <v>372</v>
      </c>
      <c r="K101" s="496">
        <f t="shared" si="48"/>
        <v>710</v>
      </c>
      <c r="L101" s="108" t="s">
        <v>56</v>
      </c>
      <c r="M101" s="496">
        <f t="shared" si="59"/>
        <v>32.635522028791996</v>
      </c>
      <c r="N101" s="496">
        <f t="shared" si="60"/>
        <v>38.846066370526614</v>
      </c>
      <c r="O101" s="495" t="s">
        <v>338</v>
      </c>
      <c r="P101" s="41">
        <f t="shared" si="61"/>
        <v>69.8</v>
      </c>
      <c r="Q101" s="30" t="s">
        <v>338</v>
      </c>
      <c r="R101" s="43"/>
      <c r="S101" s="469" t="s">
        <v>482</v>
      </c>
      <c r="T101" s="229" t="s">
        <v>339</v>
      </c>
      <c r="U101" s="199">
        <f>'30年度合否判定資料(20180223)'!S66</f>
        <v>530</v>
      </c>
      <c r="V101" s="230">
        <f t="shared" si="40"/>
        <v>540</v>
      </c>
      <c r="W101" s="168">
        <v>1.3275862068965518</v>
      </c>
      <c r="X101" s="313">
        <f t="shared" si="41"/>
        <v>1.357</v>
      </c>
      <c r="Y101" s="314">
        <f t="shared" si="42"/>
        <v>73.7</v>
      </c>
      <c r="Z101" s="103">
        <v>60</v>
      </c>
      <c r="AA101" s="443"/>
      <c r="AB101" s="168">
        <v>1.3275862068965518</v>
      </c>
      <c r="AC101" s="161">
        <v>4</v>
      </c>
      <c r="AD101" s="162">
        <v>1</v>
      </c>
      <c r="AE101" s="162">
        <v>0.9859154929577465</v>
      </c>
      <c r="AF101" s="162">
        <v>0.99264705882352944</v>
      </c>
      <c r="AG101" s="198">
        <v>152</v>
      </c>
      <c r="AH101" s="198">
        <v>112</v>
      </c>
    </row>
    <row r="102" spans="1:34" ht="20.100000000000001" customHeight="1">
      <c r="A102" s="167" t="s">
        <v>126</v>
      </c>
      <c r="B102" s="177">
        <v>193</v>
      </c>
      <c r="C102" s="516">
        <v>65</v>
      </c>
      <c r="D102" s="494">
        <v>90</v>
      </c>
      <c r="E102" s="494" t="s">
        <v>337</v>
      </c>
      <c r="F102" s="494">
        <v>62</v>
      </c>
      <c r="G102" s="494">
        <v>68</v>
      </c>
      <c r="H102" s="494">
        <v>88</v>
      </c>
      <c r="I102" s="496">
        <f>SUM(C102,D102,F102)</f>
        <v>217</v>
      </c>
      <c r="J102" s="496">
        <f t="shared" si="47"/>
        <v>373</v>
      </c>
      <c r="K102" s="496">
        <f t="shared" si="48"/>
        <v>715</v>
      </c>
      <c r="L102" s="89" t="s">
        <v>56</v>
      </c>
      <c r="M102" s="496">
        <f t="shared" si="59"/>
        <v>29.690142860385123</v>
      </c>
      <c r="N102" s="496">
        <f t="shared" si="60"/>
        <v>35.693383673749857</v>
      </c>
      <c r="O102" s="495" t="s">
        <v>338</v>
      </c>
      <c r="P102" s="41">
        <f t="shared" si="61"/>
        <v>69.8</v>
      </c>
      <c r="Q102" s="30" t="s">
        <v>338</v>
      </c>
      <c r="R102" s="71"/>
      <c r="S102" s="469" t="s">
        <v>482</v>
      </c>
      <c r="T102" s="229" t="s">
        <v>343</v>
      </c>
      <c r="U102" s="199">
        <f>'30年度合否判定資料(20180223)'!S67</f>
        <v>532</v>
      </c>
      <c r="V102" s="230">
        <f t="shared" si="40"/>
        <v>542</v>
      </c>
      <c r="W102" s="168">
        <v>1.3364485981308412</v>
      </c>
      <c r="X102" s="313">
        <f t="shared" si="41"/>
        <v>1.248</v>
      </c>
      <c r="Y102" s="314">
        <f t="shared" si="42"/>
        <v>80.100000000000009</v>
      </c>
      <c r="Z102" s="103">
        <v>60</v>
      </c>
      <c r="AA102" s="443"/>
      <c r="AB102" s="168">
        <v>1.3364485981308412</v>
      </c>
      <c r="AC102" s="161">
        <v>6</v>
      </c>
      <c r="AD102" s="162">
        <v>0.97637795275590555</v>
      </c>
      <c r="AE102" s="162">
        <v>1</v>
      </c>
      <c r="AF102" s="162">
        <v>1</v>
      </c>
      <c r="AG102" s="198">
        <v>141</v>
      </c>
      <c r="AH102" s="198">
        <v>113</v>
      </c>
    </row>
    <row r="103" spans="1:34" ht="20.100000000000001" customHeight="1">
      <c r="A103" s="417" t="s">
        <v>214</v>
      </c>
      <c r="B103" s="422">
        <v>207</v>
      </c>
      <c r="C103" s="516">
        <v>78</v>
      </c>
      <c r="D103" s="494">
        <v>83</v>
      </c>
      <c r="E103" s="494" t="s">
        <v>337</v>
      </c>
      <c r="F103" s="494">
        <v>74</v>
      </c>
      <c r="G103" s="494">
        <v>50</v>
      </c>
      <c r="H103" s="494">
        <v>78</v>
      </c>
      <c r="I103" s="496">
        <f t="shared" ref="I103:I117" si="63">SUM(C103,D103,F103)</f>
        <v>235</v>
      </c>
      <c r="J103" s="496">
        <f t="shared" si="47"/>
        <v>363</v>
      </c>
      <c r="K103" s="496">
        <f t="shared" si="48"/>
        <v>715</v>
      </c>
      <c r="L103" s="89" t="s">
        <v>56</v>
      </c>
      <c r="M103" s="496">
        <f t="shared" si="59"/>
        <v>29.690142860385123</v>
      </c>
      <c r="N103" s="496">
        <f t="shared" si="60"/>
        <v>35.693383673749857</v>
      </c>
      <c r="O103" s="495" t="s">
        <v>338</v>
      </c>
      <c r="P103" s="41">
        <f t="shared" si="61"/>
        <v>69.8</v>
      </c>
      <c r="Q103" s="30" t="s">
        <v>338</v>
      </c>
      <c r="R103" s="71"/>
      <c r="S103" s="469" t="s">
        <v>604</v>
      </c>
      <c r="T103" s="102" t="s">
        <v>343</v>
      </c>
      <c r="U103" s="199">
        <f>'30年度合否判定資料(20180223)'!S68</f>
        <v>467</v>
      </c>
      <c r="V103" s="230">
        <f t="shared" si="40"/>
        <v>477</v>
      </c>
      <c r="W103" s="168">
        <v>1.0921052631578947</v>
      </c>
      <c r="X103" s="313">
        <f t="shared" si="41"/>
        <v>1.012</v>
      </c>
      <c r="Y103" s="314">
        <f t="shared" si="42"/>
        <v>98.8</v>
      </c>
      <c r="Z103" s="103">
        <v>60</v>
      </c>
      <c r="AA103" s="443"/>
      <c r="AB103" s="168">
        <v>1.0921052631578947</v>
      </c>
      <c r="AC103" s="161">
        <v>-1</v>
      </c>
      <c r="AD103" s="162">
        <v>0.98373983739837401</v>
      </c>
      <c r="AE103" s="162">
        <v>0.98275862068965514</v>
      </c>
      <c r="AF103" s="162">
        <v>0.99047619047619051</v>
      </c>
      <c r="AG103" s="198">
        <v>82</v>
      </c>
      <c r="AH103" s="198">
        <v>81</v>
      </c>
    </row>
    <row r="104" spans="1:34" ht="20.100000000000001" customHeight="1">
      <c r="A104" s="425" t="s">
        <v>292</v>
      </c>
      <c r="B104" s="426">
        <v>221</v>
      </c>
      <c r="C104" s="241">
        <v>78</v>
      </c>
      <c r="D104" s="241">
        <v>71</v>
      </c>
      <c r="E104" s="494" t="s">
        <v>337</v>
      </c>
      <c r="F104" s="241">
        <v>72</v>
      </c>
      <c r="G104" s="241">
        <v>55</v>
      </c>
      <c r="H104" s="241">
        <v>70</v>
      </c>
      <c r="I104" s="496">
        <f t="shared" si="63"/>
        <v>221</v>
      </c>
      <c r="J104" s="496">
        <f t="shared" si="47"/>
        <v>346</v>
      </c>
      <c r="K104" s="496">
        <f t="shared" si="48"/>
        <v>705</v>
      </c>
      <c r="L104" s="89" t="s">
        <v>56</v>
      </c>
      <c r="M104" s="496">
        <f t="shared" si="59"/>
        <v>35.693383673749857</v>
      </c>
      <c r="N104" s="496">
        <f t="shared" si="60"/>
        <v>42.074029056089692</v>
      </c>
      <c r="O104" s="495" t="s">
        <v>338</v>
      </c>
      <c r="P104" s="41">
        <f t="shared" si="61"/>
        <v>69.8</v>
      </c>
      <c r="Q104" s="30" t="s">
        <v>338</v>
      </c>
      <c r="R104" s="71"/>
      <c r="S104" s="470" t="s">
        <v>392</v>
      </c>
      <c r="T104" s="229" t="s">
        <v>339</v>
      </c>
      <c r="U104" s="199">
        <f>'30年度合否判定資料(20180223)'!S69</f>
        <v>793</v>
      </c>
      <c r="V104" s="230">
        <f t="shared" si="40"/>
        <v>803</v>
      </c>
      <c r="W104" s="168">
        <v>1.9191919191919191</v>
      </c>
      <c r="X104" s="313">
        <f t="shared" si="41"/>
        <v>1.71</v>
      </c>
      <c r="Y104" s="314">
        <f t="shared" si="42"/>
        <v>58.5</v>
      </c>
      <c r="Z104" s="228">
        <v>50</v>
      </c>
      <c r="AA104" s="443"/>
      <c r="AB104" s="168">
        <v>1.9191919191919191</v>
      </c>
      <c r="AC104" s="161">
        <v>-29</v>
      </c>
      <c r="AD104" s="162">
        <v>0.87647058823529411</v>
      </c>
      <c r="AE104" s="162">
        <v>0.87301587301587302</v>
      </c>
      <c r="AF104" s="162">
        <v>0.94011976047904189</v>
      </c>
      <c r="AG104" s="198">
        <v>171</v>
      </c>
      <c r="AH104" s="198">
        <v>100</v>
      </c>
    </row>
    <row r="105" spans="1:34" ht="20.100000000000001" customHeight="1">
      <c r="A105" s="52" t="s">
        <v>50</v>
      </c>
      <c r="B105" s="494">
        <v>216</v>
      </c>
      <c r="C105" s="497">
        <v>76</v>
      </c>
      <c r="D105" s="496">
        <v>68</v>
      </c>
      <c r="E105" s="494" t="s">
        <v>337</v>
      </c>
      <c r="F105" s="496">
        <v>60</v>
      </c>
      <c r="G105" s="496">
        <v>52</v>
      </c>
      <c r="H105" s="496">
        <v>66</v>
      </c>
      <c r="I105" s="496">
        <f t="shared" si="63"/>
        <v>204</v>
      </c>
      <c r="J105" s="496">
        <f t="shared" si="47"/>
        <v>322</v>
      </c>
      <c r="K105" s="496">
        <f t="shared" si="48"/>
        <v>667</v>
      </c>
      <c r="L105" s="108" t="s">
        <v>56</v>
      </c>
      <c r="M105" s="496">
        <f>NORMSDIST((U$76-K105)/Z$76)*100</f>
        <v>76.321010086549592</v>
      </c>
      <c r="N105" s="496">
        <f>NORMSDIST((V$76-K105)/Z$76)*100</f>
        <v>81.147190053094505</v>
      </c>
      <c r="O105" s="517" t="s">
        <v>345</v>
      </c>
      <c r="P105" s="41">
        <f>Y$76</f>
        <v>71.5</v>
      </c>
      <c r="Q105" s="30" t="s">
        <v>345</v>
      </c>
      <c r="S105" s="470" t="s">
        <v>392</v>
      </c>
      <c r="T105" s="229" t="s">
        <v>343</v>
      </c>
      <c r="U105" s="199">
        <f>'30年度合否判定資料(20180223)'!S70</f>
        <v>820</v>
      </c>
      <c r="V105" s="230">
        <f t="shared" si="40"/>
        <v>830</v>
      </c>
      <c r="W105" s="168">
        <v>1.8152173913043479</v>
      </c>
      <c r="X105" s="313">
        <f t="shared" si="41"/>
        <v>1.72</v>
      </c>
      <c r="Y105" s="314">
        <f t="shared" si="42"/>
        <v>58.099999999999994</v>
      </c>
      <c r="Z105" s="228">
        <v>50</v>
      </c>
      <c r="AA105" s="443"/>
      <c r="AB105" s="168">
        <v>1.8152173913043479</v>
      </c>
      <c r="AC105" s="161">
        <v>-5</v>
      </c>
      <c r="AD105" s="162">
        <v>0.95808383233532934</v>
      </c>
      <c r="AE105" s="162">
        <v>0.953125</v>
      </c>
      <c r="AF105" s="162">
        <v>0.95035460992907805</v>
      </c>
      <c r="AG105" s="198">
        <v>160</v>
      </c>
      <c r="AH105" s="198">
        <v>93</v>
      </c>
    </row>
    <row r="106" spans="1:34" ht="20.100000000000001" customHeight="1">
      <c r="A106" s="52" t="s">
        <v>61</v>
      </c>
      <c r="B106" s="494">
        <v>221</v>
      </c>
      <c r="C106" s="497">
        <v>74</v>
      </c>
      <c r="D106" s="496">
        <v>80</v>
      </c>
      <c r="E106" s="494" t="s">
        <v>337</v>
      </c>
      <c r="F106" s="496">
        <v>64</v>
      </c>
      <c r="G106" s="496">
        <v>65</v>
      </c>
      <c r="H106" s="496">
        <v>62</v>
      </c>
      <c r="I106" s="496">
        <f t="shared" si="63"/>
        <v>218</v>
      </c>
      <c r="J106" s="496">
        <f t="shared" si="47"/>
        <v>345</v>
      </c>
      <c r="K106" s="496">
        <f t="shared" si="48"/>
        <v>704</v>
      </c>
      <c r="L106" s="108" t="s">
        <v>56</v>
      </c>
      <c r="M106" s="496">
        <f t="shared" ref="M106:M113" si="64">NORMSDIST((U$76-K106)/Z$76)*100</f>
        <v>53.982783727702902</v>
      </c>
      <c r="N106" s="496">
        <f t="shared" ref="N106:N113" si="65">NORMSDIST((V$76-K106)/Z$76)*100</f>
        <v>60.513708953597487</v>
      </c>
      <c r="O106" s="495" t="s">
        <v>338</v>
      </c>
      <c r="P106" s="41">
        <f t="shared" ref="P106:P113" si="66">Y$76</f>
        <v>71.5</v>
      </c>
      <c r="Q106" s="44" t="s">
        <v>345</v>
      </c>
      <c r="R106" s="518"/>
      <c r="S106" s="470" t="s">
        <v>418</v>
      </c>
      <c r="T106" s="102" t="s">
        <v>343</v>
      </c>
      <c r="U106" s="199">
        <f>'30年度合否判定資料(20180223)'!S71</f>
        <v>744</v>
      </c>
      <c r="V106" s="230">
        <f t="shared" si="40"/>
        <v>754</v>
      </c>
      <c r="W106" s="168">
        <v>1.2452830188679245</v>
      </c>
      <c r="X106" s="313">
        <f t="shared" si="41"/>
        <v>1.1779999999999999</v>
      </c>
      <c r="Y106" s="314">
        <f t="shared" si="42"/>
        <v>84.899999999999991</v>
      </c>
      <c r="Z106" s="103">
        <v>50</v>
      </c>
      <c r="AA106" s="443"/>
      <c r="AB106" s="168">
        <v>1.2452830188679245</v>
      </c>
      <c r="AC106" s="161">
        <v>1</v>
      </c>
      <c r="AD106" s="162">
        <v>0.96052631578947367</v>
      </c>
      <c r="AE106" s="162">
        <v>0.95348837209302328</v>
      </c>
      <c r="AF106" s="162">
        <v>0.97761194029850751</v>
      </c>
      <c r="AG106" s="198">
        <v>126</v>
      </c>
      <c r="AH106" s="198">
        <v>107</v>
      </c>
    </row>
    <row r="107" spans="1:34" ht="20.100000000000001" customHeight="1">
      <c r="A107" s="52" t="s">
        <v>52</v>
      </c>
      <c r="B107" s="494">
        <v>230</v>
      </c>
      <c r="C107" s="497">
        <v>75</v>
      </c>
      <c r="D107" s="496">
        <v>75</v>
      </c>
      <c r="E107" s="494" t="s">
        <v>337</v>
      </c>
      <c r="F107" s="496">
        <v>75</v>
      </c>
      <c r="G107" s="496">
        <v>77</v>
      </c>
      <c r="H107" s="496">
        <v>72</v>
      </c>
      <c r="I107" s="496">
        <f t="shared" si="63"/>
        <v>225</v>
      </c>
      <c r="J107" s="496">
        <f t="shared" si="47"/>
        <v>374</v>
      </c>
      <c r="K107" s="496">
        <f t="shared" si="48"/>
        <v>754</v>
      </c>
      <c r="L107" s="108" t="s">
        <v>56</v>
      </c>
      <c r="M107" s="496">
        <f t="shared" si="64"/>
        <v>23.16775746347982</v>
      </c>
      <c r="N107" s="496">
        <f t="shared" si="65"/>
        <v>28.547033590144398</v>
      </c>
      <c r="O107" s="495" t="s">
        <v>338</v>
      </c>
      <c r="P107" s="41">
        <f t="shared" si="66"/>
        <v>71.5</v>
      </c>
      <c r="Q107" s="30" t="s">
        <v>338</v>
      </c>
      <c r="R107" s="518"/>
      <c r="S107" s="470" t="s">
        <v>431</v>
      </c>
      <c r="T107" s="102" t="s">
        <v>339</v>
      </c>
      <c r="U107" s="199">
        <f>'30年度合否判定資料(20180223)'!S72</f>
        <v>719</v>
      </c>
      <c r="V107" s="230">
        <f t="shared" si="40"/>
        <v>729</v>
      </c>
      <c r="W107" s="168">
        <v>1.5542168674698795</v>
      </c>
      <c r="X107" s="313">
        <f t="shared" si="41"/>
        <v>1.573</v>
      </c>
      <c r="Y107" s="314">
        <f t="shared" si="42"/>
        <v>63.6</v>
      </c>
      <c r="Z107" s="103">
        <v>50</v>
      </c>
      <c r="AA107" s="443"/>
      <c r="AB107" s="168">
        <v>1.5542168674698795</v>
      </c>
      <c r="AC107" s="161">
        <v>2</v>
      </c>
      <c r="AD107" s="162">
        <v>0.91851851851851851</v>
      </c>
      <c r="AE107" s="162">
        <v>0.92546583850931674</v>
      </c>
      <c r="AF107" s="162">
        <v>0.91304347826086951</v>
      </c>
      <c r="AG107" s="198">
        <v>118</v>
      </c>
      <c r="AH107" s="198">
        <v>75</v>
      </c>
    </row>
    <row r="108" spans="1:34" ht="20.100000000000001" customHeight="1">
      <c r="A108" s="184" t="s">
        <v>103</v>
      </c>
      <c r="B108" s="411">
        <v>240</v>
      </c>
      <c r="C108" s="497">
        <v>75</v>
      </c>
      <c r="D108" s="496">
        <v>73</v>
      </c>
      <c r="E108" s="494" t="s">
        <v>337</v>
      </c>
      <c r="F108" s="496">
        <v>92</v>
      </c>
      <c r="G108" s="496">
        <v>70</v>
      </c>
      <c r="H108" s="496">
        <v>72</v>
      </c>
      <c r="I108" s="496">
        <f t="shared" si="63"/>
        <v>240</v>
      </c>
      <c r="J108" s="496">
        <f t="shared" si="47"/>
        <v>382</v>
      </c>
      <c r="K108" s="496">
        <f t="shared" si="48"/>
        <v>775</v>
      </c>
      <c r="L108" s="108" t="s">
        <v>56</v>
      </c>
      <c r="M108" s="496">
        <f t="shared" si="64"/>
        <v>13.933024744962202</v>
      </c>
      <c r="N108" s="496">
        <f t="shared" si="65"/>
        <v>17.965866916478539</v>
      </c>
      <c r="O108" s="495" t="s">
        <v>338</v>
      </c>
      <c r="P108" s="41">
        <f t="shared" si="66"/>
        <v>71.5</v>
      </c>
      <c r="Q108" s="30" t="s">
        <v>338</v>
      </c>
      <c r="R108" s="518"/>
      <c r="S108" s="470" t="s">
        <v>431</v>
      </c>
      <c r="T108" s="102" t="s">
        <v>343</v>
      </c>
      <c r="U108" s="199">
        <f>'30年度合否判定資料(20180223)'!S73</f>
        <v>742</v>
      </c>
      <c r="V108" s="230">
        <f t="shared" si="40"/>
        <v>752</v>
      </c>
      <c r="W108" s="168">
        <v>1.881578947368421</v>
      </c>
      <c r="X108" s="313">
        <f t="shared" si="41"/>
        <v>1.5760000000000001</v>
      </c>
      <c r="Y108" s="314">
        <f t="shared" si="42"/>
        <v>63.5</v>
      </c>
      <c r="Z108" s="103">
        <v>50</v>
      </c>
      <c r="AA108" s="443"/>
      <c r="AB108" s="168">
        <v>1.881578947368421</v>
      </c>
      <c r="AC108" s="161">
        <v>-7</v>
      </c>
      <c r="AD108" s="162">
        <v>0.93959731543624159</v>
      </c>
      <c r="AE108" s="162">
        <v>0.94252873563218387</v>
      </c>
      <c r="AF108" s="162">
        <v>0.96273291925465843</v>
      </c>
      <c r="AG108" s="198">
        <v>134</v>
      </c>
      <c r="AH108" s="198">
        <v>85</v>
      </c>
    </row>
    <row r="109" spans="1:34" ht="20.100000000000001" customHeight="1">
      <c r="A109" s="184" t="s">
        <v>104</v>
      </c>
      <c r="B109" s="411">
        <v>235</v>
      </c>
      <c r="C109" s="497">
        <v>95</v>
      </c>
      <c r="D109" s="496">
        <v>80</v>
      </c>
      <c r="E109" s="494" t="s">
        <v>337</v>
      </c>
      <c r="F109" s="496">
        <v>82</v>
      </c>
      <c r="G109" s="496">
        <v>80</v>
      </c>
      <c r="H109" s="496">
        <v>68</v>
      </c>
      <c r="I109" s="496">
        <f t="shared" si="63"/>
        <v>257</v>
      </c>
      <c r="J109" s="496">
        <f t="shared" si="47"/>
        <v>405</v>
      </c>
      <c r="K109" s="496">
        <f t="shared" si="48"/>
        <v>802</v>
      </c>
      <c r="L109" s="108" t="s">
        <v>56</v>
      </c>
      <c r="M109" s="496">
        <f t="shared" si="64"/>
        <v>6.2596872790906799</v>
      </c>
      <c r="N109" s="496">
        <f t="shared" si="65"/>
        <v>8.5864905257355844</v>
      </c>
      <c r="O109" s="495" t="s">
        <v>338</v>
      </c>
      <c r="P109" s="41">
        <f t="shared" si="66"/>
        <v>71.5</v>
      </c>
      <c r="Q109" s="30" t="s">
        <v>338</v>
      </c>
      <c r="R109" s="518"/>
      <c r="S109" s="470" t="s">
        <v>434</v>
      </c>
      <c r="T109" s="229" t="s">
        <v>339</v>
      </c>
      <c r="U109" s="199">
        <f>'30年度合否判定資料(20180223)'!S74</f>
        <v>687</v>
      </c>
      <c r="V109" s="230">
        <f t="shared" si="40"/>
        <v>697</v>
      </c>
      <c r="W109" s="168">
        <v>1.7241379310344827</v>
      </c>
      <c r="X109" s="313">
        <f t="shared" si="41"/>
        <v>1.573</v>
      </c>
      <c r="Y109" s="314">
        <f t="shared" si="42"/>
        <v>63.6</v>
      </c>
      <c r="Z109" s="228">
        <v>50</v>
      </c>
      <c r="AA109" s="443"/>
      <c r="AB109" s="168">
        <v>1.7241379310344827</v>
      </c>
      <c r="AC109" s="161">
        <v>-13</v>
      </c>
      <c r="AD109" s="162">
        <v>0.91428571428571426</v>
      </c>
      <c r="AE109" s="162">
        <v>0.94270833333333337</v>
      </c>
      <c r="AF109" s="162">
        <v>0.90909090909090906</v>
      </c>
      <c r="AG109" s="198">
        <v>184</v>
      </c>
      <c r="AH109" s="198">
        <v>117</v>
      </c>
    </row>
    <row r="110" spans="1:34" ht="20.100000000000001" customHeight="1">
      <c r="A110" s="167" t="s">
        <v>127</v>
      </c>
      <c r="B110" s="177">
        <v>207</v>
      </c>
      <c r="C110" s="516">
        <v>70</v>
      </c>
      <c r="D110" s="494">
        <v>85</v>
      </c>
      <c r="E110" s="494" t="s">
        <v>337</v>
      </c>
      <c r="F110" s="494">
        <v>84</v>
      </c>
      <c r="G110" s="494">
        <v>55</v>
      </c>
      <c r="H110" s="494">
        <v>84</v>
      </c>
      <c r="I110" s="496">
        <f t="shared" si="63"/>
        <v>239</v>
      </c>
      <c r="J110" s="496">
        <f t="shared" si="47"/>
        <v>378</v>
      </c>
      <c r="K110" s="496">
        <f t="shared" si="48"/>
        <v>736</v>
      </c>
      <c r="L110" s="108" t="s">
        <v>56</v>
      </c>
      <c r="M110" s="496">
        <f t="shared" si="64"/>
        <v>33.238631262667504</v>
      </c>
      <c r="N110" s="496">
        <f t="shared" si="65"/>
        <v>39.486291046402513</v>
      </c>
      <c r="O110" s="495" t="s">
        <v>338</v>
      </c>
      <c r="P110" s="41">
        <f t="shared" si="66"/>
        <v>71.5</v>
      </c>
      <c r="Q110" s="30" t="s">
        <v>338</v>
      </c>
      <c r="R110" s="518"/>
      <c r="S110" s="470" t="s">
        <v>434</v>
      </c>
      <c r="T110" s="102" t="s">
        <v>343</v>
      </c>
      <c r="U110" s="199">
        <f>'30年度合否判定資料(20180223)'!S75</f>
        <v>706</v>
      </c>
      <c r="V110" s="230">
        <f t="shared" si="40"/>
        <v>716</v>
      </c>
      <c r="W110" s="168">
        <v>2.02803738317757</v>
      </c>
      <c r="X110" s="313">
        <f t="shared" si="41"/>
        <v>1.927</v>
      </c>
      <c r="Y110" s="314">
        <f t="shared" si="42"/>
        <v>51.9</v>
      </c>
      <c r="Z110" s="103">
        <v>50</v>
      </c>
      <c r="AA110" s="443"/>
      <c r="AB110" s="168">
        <v>2.02803738317757</v>
      </c>
      <c r="AC110" s="161">
        <v>-15</v>
      </c>
      <c r="AD110" s="162">
        <v>0.98360655737704916</v>
      </c>
      <c r="AE110" s="162">
        <v>0.96842105263157896</v>
      </c>
      <c r="AF110" s="162">
        <v>0.95375722543352603</v>
      </c>
      <c r="AG110" s="198">
        <v>210</v>
      </c>
      <c r="AH110" s="198">
        <v>109</v>
      </c>
    </row>
    <row r="111" spans="1:34" ht="20.100000000000001" customHeight="1">
      <c r="A111" s="425" t="s">
        <v>297</v>
      </c>
      <c r="B111" s="426">
        <v>216</v>
      </c>
      <c r="C111" s="494">
        <v>90</v>
      </c>
      <c r="D111" s="494">
        <v>70</v>
      </c>
      <c r="E111" s="494" t="s">
        <v>337</v>
      </c>
      <c r="F111" s="494">
        <v>90</v>
      </c>
      <c r="G111" s="494">
        <v>67</v>
      </c>
      <c r="H111" s="494">
        <v>68</v>
      </c>
      <c r="I111" s="496">
        <f t="shared" si="63"/>
        <v>250</v>
      </c>
      <c r="J111" s="496">
        <f t="shared" si="47"/>
        <v>385</v>
      </c>
      <c r="K111" s="496">
        <f t="shared" si="48"/>
        <v>755</v>
      </c>
      <c r="L111" s="108" t="s">
        <v>56</v>
      </c>
      <c r="M111" s="496">
        <f t="shared" si="64"/>
        <v>22.662735237686821</v>
      </c>
      <c r="N111" s="496">
        <f t="shared" si="65"/>
        <v>27.983446359970564</v>
      </c>
      <c r="O111" s="495" t="s">
        <v>338</v>
      </c>
      <c r="P111" s="41">
        <f t="shared" si="66"/>
        <v>71.5</v>
      </c>
      <c r="Q111" s="30" t="s">
        <v>338</v>
      </c>
      <c r="R111" s="518"/>
      <c r="S111" s="471" t="s">
        <v>796</v>
      </c>
      <c r="T111" s="229" t="s">
        <v>343</v>
      </c>
      <c r="U111" s="199">
        <f>'30年度合否判定資料(20180223)'!S76</f>
        <v>483</v>
      </c>
      <c r="V111" s="230">
        <f t="shared" si="40"/>
        <v>493</v>
      </c>
      <c r="W111" s="168">
        <v>1.3831775700934579</v>
      </c>
      <c r="X111" s="313">
        <f t="shared" si="41"/>
        <v>1.3149999999999999</v>
      </c>
      <c r="Y111" s="314">
        <f t="shared" si="42"/>
        <v>76</v>
      </c>
      <c r="Z111" s="103">
        <v>60</v>
      </c>
      <c r="AA111" s="443"/>
      <c r="AB111" s="168">
        <v>1.3831775700934579</v>
      </c>
      <c r="AC111" s="161">
        <v>-11</v>
      </c>
      <c r="AD111" s="162">
        <v>1</v>
      </c>
      <c r="AE111" s="162">
        <v>0.97945205479452058</v>
      </c>
      <c r="AF111" s="162">
        <v>0.97916666666666663</v>
      </c>
      <c r="AG111" s="198">
        <v>146</v>
      </c>
      <c r="AH111" s="198">
        <v>111</v>
      </c>
    </row>
    <row r="112" spans="1:34" ht="20.100000000000001" customHeight="1">
      <c r="A112" s="425" t="s">
        <v>298</v>
      </c>
      <c r="B112" s="426">
        <v>230</v>
      </c>
      <c r="C112" s="494">
        <v>95</v>
      </c>
      <c r="D112" s="494">
        <v>60</v>
      </c>
      <c r="E112" s="494" t="s">
        <v>337</v>
      </c>
      <c r="F112" s="494">
        <v>80</v>
      </c>
      <c r="G112" s="494">
        <v>60</v>
      </c>
      <c r="H112" s="494">
        <v>68</v>
      </c>
      <c r="I112" s="496">
        <f t="shared" si="63"/>
        <v>235</v>
      </c>
      <c r="J112" s="496">
        <f t="shared" si="47"/>
        <v>363</v>
      </c>
      <c r="K112" s="496">
        <f t="shared" si="48"/>
        <v>738</v>
      </c>
      <c r="L112" s="108" t="s">
        <v>56</v>
      </c>
      <c r="M112" s="496">
        <f t="shared" si="64"/>
        <v>32.036919090127036</v>
      </c>
      <c r="N112" s="496">
        <f t="shared" si="65"/>
        <v>38.208857781104733</v>
      </c>
      <c r="O112" s="495" t="s">
        <v>338</v>
      </c>
      <c r="P112" s="41">
        <f t="shared" si="66"/>
        <v>71.5</v>
      </c>
      <c r="Q112" s="30" t="s">
        <v>338</v>
      </c>
      <c r="R112" s="518"/>
      <c r="S112" s="463" t="s">
        <v>402</v>
      </c>
      <c r="T112" s="102" t="s">
        <v>343</v>
      </c>
      <c r="U112" s="199">
        <f>'30年度合否判定資料(20180223)'!S77</f>
        <v>801</v>
      </c>
      <c r="V112" s="230">
        <f t="shared" si="40"/>
        <v>811</v>
      </c>
      <c r="W112" s="168">
        <v>1.4175824175824177</v>
      </c>
      <c r="X112" s="313">
        <f t="shared" si="41"/>
        <v>1.298</v>
      </c>
      <c r="Y112" s="314">
        <f t="shared" si="42"/>
        <v>77</v>
      </c>
      <c r="Z112" s="103">
        <v>50</v>
      </c>
      <c r="AA112" s="444"/>
      <c r="AB112" s="168">
        <v>1.4175824175824177</v>
      </c>
      <c r="AC112" s="161">
        <v>12</v>
      </c>
      <c r="AD112" s="162">
        <v>0.96453900709219853</v>
      </c>
      <c r="AE112" s="162">
        <v>0.94904458598726116</v>
      </c>
      <c r="AF112" s="162">
        <v>0.94674556213017746</v>
      </c>
      <c r="AG112" s="198">
        <v>122</v>
      </c>
      <c r="AH112" s="198">
        <v>94</v>
      </c>
    </row>
    <row r="113" spans="1:34" ht="20.100000000000001" customHeight="1">
      <c r="A113" s="425" t="s">
        <v>300</v>
      </c>
      <c r="B113" s="426">
        <v>198</v>
      </c>
      <c r="C113" s="241">
        <v>74</v>
      </c>
      <c r="D113" s="241">
        <v>71</v>
      </c>
      <c r="E113" s="494" t="s">
        <v>337</v>
      </c>
      <c r="F113" s="241">
        <v>62</v>
      </c>
      <c r="G113" s="241">
        <v>60</v>
      </c>
      <c r="H113" s="241">
        <v>68</v>
      </c>
      <c r="I113" s="496">
        <f t="shared" si="63"/>
        <v>207</v>
      </c>
      <c r="J113" s="496">
        <f t="shared" si="47"/>
        <v>335</v>
      </c>
      <c r="K113" s="496">
        <f t="shared" si="48"/>
        <v>667</v>
      </c>
      <c r="L113" s="108" t="s">
        <v>56</v>
      </c>
      <c r="M113" s="496">
        <f t="shared" si="64"/>
        <v>76.321010086549592</v>
      </c>
      <c r="N113" s="496">
        <f t="shared" si="65"/>
        <v>81.147190053094505</v>
      </c>
      <c r="O113" s="517" t="s">
        <v>345</v>
      </c>
      <c r="P113" s="41">
        <f t="shared" si="66"/>
        <v>71.5</v>
      </c>
      <c r="Q113" s="30" t="s">
        <v>345</v>
      </c>
      <c r="R113" s="518"/>
      <c r="S113" s="463" t="s">
        <v>46</v>
      </c>
      <c r="T113" s="102" t="s">
        <v>339</v>
      </c>
      <c r="U113" s="199">
        <f>'30年度合否判定資料(20180223)'!S78</f>
        <v>740</v>
      </c>
      <c r="V113" s="230">
        <f t="shared" si="40"/>
        <v>750</v>
      </c>
      <c r="W113" s="168">
        <v>1.7248322147651007</v>
      </c>
      <c r="X113" s="313">
        <f t="shared" si="41"/>
        <v>1.458</v>
      </c>
      <c r="Y113" s="314">
        <f t="shared" si="42"/>
        <v>68.600000000000009</v>
      </c>
      <c r="Z113" s="103">
        <v>50</v>
      </c>
      <c r="AA113" s="444"/>
      <c r="AB113" s="168">
        <v>1.7248322147651007</v>
      </c>
      <c r="AC113" s="161">
        <v>-5</v>
      </c>
      <c r="AD113" s="162">
        <v>0.86345381526104414</v>
      </c>
      <c r="AE113" s="162">
        <v>0.87931034482758619</v>
      </c>
      <c r="AF113" s="162">
        <v>0.88593155893536124</v>
      </c>
      <c r="AG113" s="198">
        <v>223</v>
      </c>
      <c r="AH113" s="198">
        <v>153</v>
      </c>
    </row>
    <row r="114" spans="1:34" ht="20.100000000000001" customHeight="1">
      <c r="A114" s="417" t="s">
        <v>221</v>
      </c>
      <c r="B114" s="422">
        <v>216</v>
      </c>
      <c r="C114" s="497">
        <v>63</v>
      </c>
      <c r="D114" s="496">
        <v>56</v>
      </c>
      <c r="E114" s="494" t="s">
        <v>337</v>
      </c>
      <c r="F114" s="496">
        <v>80</v>
      </c>
      <c r="G114" s="496">
        <v>50</v>
      </c>
      <c r="H114" s="496">
        <v>44</v>
      </c>
      <c r="I114" s="496">
        <f t="shared" si="63"/>
        <v>199</v>
      </c>
      <c r="J114" s="496">
        <f t="shared" si="47"/>
        <v>293</v>
      </c>
      <c r="K114" s="496">
        <f t="shared" si="48"/>
        <v>626</v>
      </c>
      <c r="L114" s="108" t="s">
        <v>448</v>
      </c>
      <c r="M114" s="496">
        <f>NORMSDIST((U$78-K114)/Z$78)*100</f>
        <v>64.926368651678118</v>
      </c>
      <c r="N114" s="496">
        <f>NORMSDIST((V$78-K114)/Z$78)*100</f>
        <v>70.884031321165367</v>
      </c>
      <c r="O114" s="495" t="s">
        <v>338</v>
      </c>
      <c r="P114" s="41">
        <f>Y$78</f>
        <v>86.4</v>
      </c>
      <c r="Q114" s="30" t="s">
        <v>338</v>
      </c>
      <c r="R114" s="23"/>
      <c r="S114" s="463" t="s">
        <v>46</v>
      </c>
      <c r="T114" s="102" t="s">
        <v>343</v>
      </c>
      <c r="U114" s="199">
        <f>'30年度合否判定資料(20180223)'!S79</f>
        <v>761</v>
      </c>
      <c r="V114" s="230">
        <f t="shared" si="40"/>
        <v>771</v>
      </c>
      <c r="W114" s="168">
        <v>1.5036496350364963</v>
      </c>
      <c r="X114" s="313">
        <f t="shared" si="41"/>
        <v>1.403</v>
      </c>
      <c r="Y114" s="314">
        <f t="shared" si="42"/>
        <v>71.3</v>
      </c>
      <c r="Z114" s="103">
        <v>50</v>
      </c>
      <c r="AA114" s="444"/>
      <c r="AB114" s="168">
        <v>1.5036496350364963</v>
      </c>
      <c r="AC114" s="161">
        <v>7</v>
      </c>
      <c r="AD114" s="162">
        <v>0.95475113122171951</v>
      </c>
      <c r="AE114" s="162">
        <v>0.93532338308457708</v>
      </c>
      <c r="AF114" s="162">
        <v>0.97663551401869164</v>
      </c>
      <c r="AG114" s="198">
        <v>195</v>
      </c>
      <c r="AH114" s="198">
        <v>139</v>
      </c>
    </row>
    <row r="115" spans="1:34" ht="20.100000000000001" customHeight="1">
      <c r="A115" s="417" t="s">
        <v>218</v>
      </c>
      <c r="B115" s="422">
        <v>184</v>
      </c>
      <c r="C115" s="497">
        <v>53</v>
      </c>
      <c r="D115" s="496">
        <v>73</v>
      </c>
      <c r="E115" s="494" t="s">
        <v>337</v>
      </c>
      <c r="F115" s="496">
        <v>92</v>
      </c>
      <c r="G115" s="496">
        <v>60</v>
      </c>
      <c r="H115" s="496">
        <v>32</v>
      </c>
      <c r="I115" s="496">
        <f t="shared" si="63"/>
        <v>218</v>
      </c>
      <c r="J115" s="496">
        <f t="shared" si="47"/>
        <v>310</v>
      </c>
      <c r="K115" s="496">
        <f t="shared" si="48"/>
        <v>618</v>
      </c>
      <c r="L115" s="108" t="s">
        <v>448</v>
      </c>
      <c r="M115" s="496">
        <f>NORMSDIST((U$78-K115)/Z$78)*100</f>
        <v>69.730556555973905</v>
      </c>
      <c r="N115" s="496">
        <f>NORMSDIST((V$78-K115)/Z$78)*100</f>
        <v>75.280188217333915</v>
      </c>
      <c r="O115" s="495" t="s">
        <v>338</v>
      </c>
      <c r="P115" s="41">
        <f>Y$78</f>
        <v>86.4</v>
      </c>
      <c r="Q115" s="44" t="s">
        <v>345</v>
      </c>
      <c r="R115" s="518"/>
      <c r="S115" s="463" t="s">
        <v>121</v>
      </c>
      <c r="T115" s="102" t="s">
        <v>339</v>
      </c>
      <c r="U115" s="199">
        <f>'30年度合否判定資料(20180223)'!S80</f>
        <v>710</v>
      </c>
      <c r="V115" s="230">
        <f t="shared" si="40"/>
        <v>720</v>
      </c>
      <c r="W115" s="168">
        <v>1.8888888888888888</v>
      </c>
      <c r="X115" s="313">
        <f t="shared" si="41"/>
        <v>1.663</v>
      </c>
      <c r="Y115" s="314">
        <f t="shared" si="42"/>
        <v>60.099999999999994</v>
      </c>
      <c r="Z115" s="103">
        <v>50</v>
      </c>
      <c r="AA115" s="444"/>
      <c r="AB115" s="168">
        <v>1.8888888888888888</v>
      </c>
      <c r="AC115" s="161">
        <v>-23</v>
      </c>
      <c r="AD115" s="162">
        <v>0.89502762430939231</v>
      </c>
      <c r="AE115" s="162">
        <v>0.88888888888888884</v>
      </c>
      <c r="AF115" s="162">
        <v>0.85128205128205126</v>
      </c>
      <c r="AG115" s="198">
        <v>168</v>
      </c>
      <c r="AH115" s="198">
        <v>101</v>
      </c>
    </row>
    <row r="116" spans="1:34" ht="20.100000000000001" customHeight="1">
      <c r="A116" s="499" t="s">
        <v>268</v>
      </c>
      <c r="B116" s="501">
        <v>216</v>
      </c>
      <c r="C116" s="497">
        <v>67</v>
      </c>
      <c r="D116" s="496">
        <v>73</v>
      </c>
      <c r="E116" s="494" t="s">
        <v>337</v>
      </c>
      <c r="F116" s="496">
        <v>50</v>
      </c>
      <c r="G116" s="496">
        <v>65</v>
      </c>
      <c r="H116" s="496">
        <v>60</v>
      </c>
      <c r="I116" s="496">
        <f t="shared" si="63"/>
        <v>190</v>
      </c>
      <c r="J116" s="496">
        <f t="shared" si="47"/>
        <v>315</v>
      </c>
      <c r="K116" s="496">
        <f t="shared" si="48"/>
        <v>657</v>
      </c>
      <c r="L116" s="108" t="s">
        <v>448</v>
      </c>
      <c r="M116" s="496">
        <f>NORMSDIST((U$78-K116)/Z$78)*100</f>
        <v>44.696488337638598</v>
      </c>
      <c r="N116" s="496">
        <f>NORMSDIST((V$78-K116)/Z$78)*100</f>
        <v>51.329561381709212</v>
      </c>
      <c r="O116" s="495" t="s">
        <v>338</v>
      </c>
      <c r="P116" s="41">
        <f>Y$78</f>
        <v>86.4</v>
      </c>
      <c r="Q116" s="30" t="s">
        <v>338</v>
      </c>
      <c r="R116" s="518"/>
      <c r="S116" s="463" t="s">
        <v>121</v>
      </c>
      <c r="T116" s="102" t="s">
        <v>343</v>
      </c>
      <c r="U116" s="199">
        <f>'30年度合否判定資料(20180223)'!S81</f>
        <v>731</v>
      </c>
      <c r="V116" s="230">
        <f t="shared" si="40"/>
        <v>741</v>
      </c>
      <c r="W116" s="168">
        <v>1.6413043478260869</v>
      </c>
      <c r="X116" s="313">
        <f t="shared" si="41"/>
        <v>1.554</v>
      </c>
      <c r="Y116" s="314">
        <f t="shared" si="42"/>
        <v>64.400000000000006</v>
      </c>
      <c r="Z116" s="103">
        <v>50</v>
      </c>
      <c r="AA116" s="444"/>
      <c r="AB116" s="168">
        <v>1.6413043478260869</v>
      </c>
      <c r="AC116" s="161">
        <v>-10</v>
      </c>
      <c r="AD116" s="162">
        <v>0.96511627906976749</v>
      </c>
      <c r="AE116" s="162">
        <v>0.93063583815028905</v>
      </c>
      <c r="AF116" s="162">
        <v>0.94219653179190754</v>
      </c>
      <c r="AG116" s="198">
        <v>143</v>
      </c>
      <c r="AH116" s="198">
        <v>92</v>
      </c>
    </row>
    <row r="117" spans="1:34" ht="20.100000000000001" customHeight="1">
      <c r="A117" s="499" t="s">
        <v>269</v>
      </c>
      <c r="B117" s="501">
        <v>240</v>
      </c>
      <c r="C117" s="497">
        <v>88</v>
      </c>
      <c r="D117" s="496">
        <v>71</v>
      </c>
      <c r="E117" s="494" t="s">
        <v>337</v>
      </c>
      <c r="F117" s="496">
        <v>90</v>
      </c>
      <c r="G117" s="496">
        <v>72</v>
      </c>
      <c r="H117" s="496">
        <v>64</v>
      </c>
      <c r="I117" s="496">
        <f t="shared" si="63"/>
        <v>249</v>
      </c>
      <c r="J117" s="496">
        <f t="shared" si="47"/>
        <v>385</v>
      </c>
      <c r="K117" s="496">
        <f t="shared" si="48"/>
        <v>779</v>
      </c>
      <c r="L117" s="108" t="s">
        <v>448</v>
      </c>
      <c r="M117" s="496">
        <f>NORMSDIST((U$78-K117)/Z$78)*100</f>
        <v>1.5130140010235815</v>
      </c>
      <c r="N117" s="496">
        <f>NORMSDIST((V$78-K117)/Z$78)*100</f>
        <v>2.2750131948179191</v>
      </c>
      <c r="O117" s="495" t="s">
        <v>338</v>
      </c>
      <c r="P117" s="41">
        <f>Y$78</f>
        <v>86.4</v>
      </c>
      <c r="Q117" s="30" t="s">
        <v>338</v>
      </c>
      <c r="S117" s="463" t="s">
        <v>125</v>
      </c>
      <c r="T117" s="229" t="s">
        <v>339</v>
      </c>
      <c r="U117" s="199">
        <f>'30年度合否判定資料(20180223)'!S82</f>
        <v>693</v>
      </c>
      <c r="V117" s="230">
        <f t="shared" si="40"/>
        <v>703</v>
      </c>
      <c r="W117" s="168">
        <v>1.6293103448275863</v>
      </c>
      <c r="X117" s="313">
        <f t="shared" si="41"/>
        <v>1.619</v>
      </c>
      <c r="Y117" s="314">
        <f t="shared" si="42"/>
        <v>61.8</v>
      </c>
      <c r="Z117" s="103">
        <v>50</v>
      </c>
      <c r="AA117" s="444"/>
      <c r="AB117" s="168">
        <v>1.6293103448275863</v>
      </c>
      <c r="AC117" s="161">
        <v>-1</v>
      </c>
      <c r="AD117" s="162">
        <v>0.875</v>
      </c>
      <c r="AE117" s="162">
        <v>0.91764705882352937</v>
      </c>
      <c r="AF117" s="162">
        <v>0.89795918367346939</v>
      </c>
      <c r="AG117" s="198">
        <v>170</v>
      </c>
      <c r="AH117" s="198">
        <v>105</v>
      </c>
    </row>
    <row r="118" spans="1:34" s="19" customFormat="1" ht="20.100000000000001" customHeight="1">
      <c r="A118" s="417" t="s">
        <v>216</v>
      </c>
      <c r="B118" s="422">
        <v>180</v>
      </c>
      <c r="C118" s="497">
        <v>65</v>
      </c>
      <c r="D118" s="496">
        <v>60</v>
      </c>
      <c r="E118" s="494" t="s">
        <v>337</v>
      </c>
      <c r="F118" s="496">
        <v>60</v>
      </c>
      <c r="G118" s="496">
        <v>55</v>
      </c>
      <c r="H118" s="496">
        <v>29</v>
      </c>
      <c r="I118" s="496">
        <f>SUM(C118,D118,F118)</f>
        <v>185</v>
      </c>
      <c r="J118" s="496">
        <f t="shared" si="47"/>
        <v>269</v>
      </c>
      <c r="K118" s="496">
        <f t="shared" si="48"/>
        <v>557</v>
      </c>
      <c r="L118" s="108" t="s">
        <v>797</v>
      </c>
      <c r="M118" s="496">
        <f>NORMSDIST((U$79-K118)/Z$79)*100</f>
        <v>88.493032977829174</v>
      </c>
      <c r="N118" s="496">
        <f>NORMSDIST((V$79-K118)/Z$79)*100</f>
        <v>91.413509474264416</v>
      </c>
      <c r="O118" s="517" t="s">
        <v>349</v>
      </c>
      <c r="P118" s="41">
        <f>Y$79</f>
        <v>85.6</v>
      </c>
      <c r="Q118" s="30" t="s">
        <v>345</v>
      </c>
      <c r="R118"/>
      <c r="S118" s="463" t="s">
        <v>125</v>
      </c>
      <c r="T118" s="102" t="s">
        <v>343</v>
      </c>
      <c r="U118" s="199">
        <f>'30年度合否判定資料(20180223)'!S83</f>
        <v>726</v>
      </c>
      <c r="V118" s="230">
        <f t="shared" si="40"/>
        <v>736</v>
      </c>
      <c r="W118" s="168">
        <v>1.8113207547169812</v>
      </c>
      <c r="X118" s="313">
        <f t="shared" si="41"/>
        <v>1.5329999999999999</v>
      </c>
      <c r="Y118" s="314">
        <f t="shared" si="42"/>
        <v>65.2</v>
      </c>
      <c r="Z118" s="103">
        <v>50</v>
      </c>
      <c r="AA118" s="444"/>
      <c r="AB118" s="168">
        <v>1.8113207547169812</v>
      </c>
      <c r="AC118" s="161">
        <v>-3</v>
      </c>
      <c r="AD118" s="162">
        <v>0.96045197740112997</v>
      </c>
      <c r="AE118" s="162">
        <v>0.95027624309392267</v>
      </c>
      <c r="AF118" s="162">
        <v>0.97368421052631582</v>
      </c>
      <c r="AG118" s="198">
        <v>184</v>
      </c>
      <c r="AH118" s="198">
        <v>120</v>
      </c>
    </row>
    <row r="119" spans="1:34" ht="19.5" customHeight="1">
      <c r="A119" s="417" t="s">
        <v>208</v>
      </c>
      <c r="B119" s="422">
        <v>189</v>
      </c>
      <c r="C119" s="497">
        <v>71</v>
      </c>
      <c r="D119" s="496">
        <v>68</v>
      </c>
      <c r="E119" s="494" t="s">
        <v>337</v>
      </c>
      <c r="F119" s="496">
        <v>74</v>
      </c>
      <c r="G119" s="496">
        <v>45</v>
      </c>
      <c r="H119" s="496">
        <v>78</v>
      </c>
      <c r="I119" s="496">
        <f t="shared" ref="I119:I152" si="67">SUM(C119,D119,F119)</f>
        <v>213</v>
      </c>
      <c r="J119" s="496">
        <f t="shared" si="47"/>
        <v>336</v>
      </c>
      <c r="K119" s="496">
        <f t="shared" si="48"/>
        <v>659</v>
      </c>
      <c r="L119" s="108" t="s">
        <v>797</v>
      </c>
      <c r="M119" s="496">
        <f t="shared" ref="M119:M124" si="68">NORMSDIST((U$79-K119)/Z$79)*100</f>
        <v>30.853753872598688</v>
      </c>
      <c r="N119" s="496">
        <f t="shared" ref="N119:N124" si="69">NORMSDIST((V$79-K119)/Z$79)*100</f>
        <v>36.944134018176364</v>
      </c>
      <c r="O119" s="495" t="s">
        <v>338</v>
      </c>
      <c r="P119" s="41">
        <f t="shared" ref="P119:P124" si="70">Y$79</f>
        <v>85.6</v>
      </c>
      <c r="Q119" s="30" t="s">
        <v>338</v>
      </c>
      <c r="R119" s="518"/>
      <c r="S119" s="463" t="s">
        <v>470</v>
      </c>
      <c r="T119" s="102" t="s">
        <v>339</v>
      </c>
      <c r="U119" s="199">
        <f>'30年度合否判定資料(20180223)'!S84</f>
        <v>647</v>
      </c>
      <c r="V119" s="230">
        <f t="shared" si="40"/>
        <v>657</v>
      </c>
      <c r="W119" s="168">
        <v>1.646551724137931</v>
      </c>
      <c r="X119" s="313">
        <f t="shared" si="41"/>
        <v>1.534</v>
      </c>
      <c r="Y119" s="314">
        <f t="shared" si="42"/>
        <v>65.2</v>
      </c>
      <c r="Z119" s="103">
        <v>60</v>
      </c>
      <c r="AA119" s="444"/>
      <c r="AB119" s="168">
        <v>1.646551724137931</v>
      </c>
      <c r="AC119" s="161">
        <v>1</v>
      </c>
      <c r="AD119" s="162">
        <v>0.94009216589861755</v>
      </c>
      <c r="AE119" s="162">
        <v>0.94270833333333337</v>
      </c>
      <c r="AF119" s="162">
        <v>0.94270833333333337</v>
      </c>
      <c r="AG119" s="198">
        <v>181</v>
      </c>
      <c r="AH119" s="198">
        <v>118</v>
      </c>
    </row>
    <row r="120" spans="1:34" ht="19.5" customHeight="1">
      <c r="A120" s="499" t="s">
        <v>271</v>
      </c>
      <c r="B120" s="501">
        <v>180</v>
      </c>
      <c r="C120" s="497">
        <v>88</v>
      </c>
      <c r="D120" s="496">
        <v>66</v>
      </c>
      <c r="E120" s="494" t="s">
        <v>337</v>
      </c>
      <c r="F120" s="496">
        <v>86</v>
      </c>
      <c r="G120" s="496">
        <v>63</v>
      </c>
      <c r="H120" s="496">
        <v>62</v>
      </c>
      <c r="I120" s="496">
        <f t="shared" si="67"/>
        <v>240</v>
      </c>
      <c r="J120" s="496">
        <f t="shared" si="47"/>
        <v>365</v>
      </c>
      <c r="K120" s="496">
        <f t="shared" si="48"/>
        <v>691</v>
      </c>
      <c r="L120" s="108" t="s">
        <v>797</v>
      </c>
      <c r="M120" s="496">
        <f t="shared" si="68"/>
        <v>15.072396656902459</v>
      </c>
      <c r="N120" s="496">
        <f t="shared" si="69"/>
        <v>19.306233714190689</v>
      </c>
      <c r="O120" s="495" t="s">
        <v>338</v>
      </c>
      <c r="P120" s="41">
        <f t="shared" si="70"/>
        <v>85.6</v>
      </c>
      <c r="Q120" s="30" t="s">
        <v>338</v>
      </c>
      <c r="R120" s="518"/>
      <c r="S120" s="463" t="s">
        <v>470</v>
      </c>
      <c r="T120" s="102" t="s">
        <v>343</v>
      </c>
      <c r="U120" s="199">
        <f>'30年度合否判定資料(20180223)'!S85</f>
        <v>674</v>
      </c>
      <c r="V120" s="230">
        <f t="shared" si="40"/>
        <v>684</v>
      </c>
      <c r="W120" s="168">
        <v>1.6509433962264151</v>
      </c>
      <c r="X120" s="313">
        <f t="shared" si="41"/>
        <v>1.5980000000000001</v>
      </c>
      <c r="Y120" s="314">
        <f t="shared" si="42"/>
        <v>62.6</v>
      </c>
      <c r="Z120" s="103">
        <v>60</v>
      </c>
      <c r="AA120" s="444"/>
      <c r="AB120" s="168">
        <v>1.6509433962264151</v>
      </c>
      <c r="AC120" s="161">
        <v>6</v>
      </c>
      <c r="AD120" s="162">
        <v>0.9880239520958084</v>
      </c>
      <c r="AE120" s="162">
        <v>0.96703296703296704</v>
      </c>
      <c r="AF120" s="162">
        <v>0.97826086956521741</v>
      </c>
      <c r="AG120" s="198">
        <v>171</v>
      </c>
      <c r="AH120" s="198">
        <v>107</v>
      </c>
    </row>
    <row r="121" spans="1:34" ht="19.5" customHeight="1">
      <c r="A121" s="499" t="s">
        <v>274</v>
      </c>
      <c r="B121" s="501">
        <v>180</v>
      </c>
      <c r="C121" s="497">
        <v>62</v>
      </c>
      <c r="D121" s="496">
        <v>75</v>
      </c>
      <c r="E121" s="494" t="s">
        <v>337</v>
      </c>
      <c r="F121" s="496">
        <v>51</v>
      </c>
      <c r="G121" s="494">
        <v>71</v>
      </c>
      <c r="H121" s="494">
        <v>58</v>
      </c>
      <c r="I121" s="496">
        <f t="shared" si="67"/>
        <v>188</v>
      </c>
      <c r="J121" s="496">
        <f t="shared" si="47"/>
        <v>317</v>
      </c>
      <c r="K121" s="496">
        <f t="shared" si="48"/>
        <v>624</v>
      </c>
      <c r="L121" s="108" t="s">
        <v>797</v>
      </c>
      <c r="M121" s="496">
        <f t="shared" si="68"/>
        <v>53.320675185262225</v>
      </c>
      <c r="N121" s="496">
        <f t="shared" si="69"/>
        <v>59.870632568292372</v>
      </c>
      <c r="O121" s="495" t="s">
        <v>338</v>
      </c>
      <c r="P121" s="41">
        <f t="shared" si="70"/>
        <v>85.6</v>
      </c>
      <c r="Q121" s="30" t="s">
        <v>338</v>
      </c>
      <c r="R121" s="518"/>
      <c r="S121" s="472" t="s">
        <v>473</v>
      </c>
      <c r="T121" s="99" t="s">
        <v>339</v>
      </c>
      <c r="U121" s="199">
        <f>'30年度合否判定資料(20180223)'!S86</f>
        <v>556</v>
      </c>
      <c r="V121" s="230">
        <f t="shared" si="40"/>
        <v>566</v>
      </c>
      <c r="W121" s="168">
        <v>1.2586206896551724</v>
      </c>
      <c r="X121" s="313">
        <f t="shared" si="41"/>
        <v>1.343</v>
      </c>
      <c r="Y121" s="314">
        <f t="shared" si="42"/>
        <v>74.5</v>
      </c>
      <c r="Z121" s="103">
        <v>60</v>
      </c>
      <c r="AA121" s="444"/>
      <c r="AB121" s="168">
        <v>1.2586206896551724</v>
      </c>
      <c r="AC121" s="161">
        <v>-8</v>
      </c>
      <c r="AD121" s="162">
        <v>0.95302013422818788</v>
      </c>
      <c r="AE121" s="162">
        <v>0.9779411764705882</v>
      </c>
      <c r="AF121" s="162">
        <v>0.96202531645569622</v>
      </c>
      <c r="AG121" s="198">
        <v>141</v>
      </c>
      <c r="AH121" s="198">
        <v>105</v>
      </c>
    </row>
    <row r="122" spans="1:34" ht="19.5" customHeight="1">
      <c r="A122" s="499" t="s">
        <v>260</v>
      </c>
      <c r="B122" s="501">
        <v>226</v>
      </c>
      <c r="C122" s="497">
        <v>76</v>
      </c>
      <c r="D122" s="496">
        <v>71</v>
      </c>
      <c r="E122" s="494"/>
      <c r="F122" s="496">
        <v>64</v>
      </c>
      <c r="G122" s="496">
        <v>55</v>
      </c>
      <c r="H122" s="496">
        <v>68</v>
      </c>
      <c r="I122" s="496">
        <f t="shared" si="67"/>
        <v>211</v>
      </c>
      <c r="J122" s="496">
        <f t="shared" si="47"/>
        <v>334</v>
      </c>
      <c r="K122" s="496">
        <f t="shared" si="48"/>
        <v>694</v>
      </c>
      <c r="L122" s="108" t="s">
        <v>797</v>
      </c>
      <c r="M122" s="496">
        <f t="shared" si="68"/>
        <v>13.933024744962202</v>
      </c>
      <c r="N122" s="496">
        <f t="shared" si="69"/>
        <v>17.965866916478539</v>
      </c>
      <c r="O122" s="495" t="s">
        <v>338</v>
      </c>
      <c r="P122" s="41">
        <f t="shared" si="70"/>
        <v>85.6</v>
      </c>
      <c r="Q122" s="30" t="s">
        <v>338</v>
      </c>
      <c r="R122" s="518"/>
      <c r="S122" s="463" t="s">
        <v>473</v>
      </c>
      <c r="T122" s="102" t="s">
        <v>343</v>
      </c>
      <c r="U122" s="199">
        <f>'30年度合否判定資料(20180223)'!S87</f>
        <v>574</v>
      </c>
      <c r="V122" s="230">
        <f t="shared" si="40"/>
        <v>584</v>
      </c>
      <c r="W122" s="168">
        <v>1.4485981308411215</v>
      </c>
      <c r="X122" s="313">
        <f t="shared" si="41"/>
        <v>1.2969999999999999</v>
      </c>
      <c r="Y122" s="314">
        <f t="shared" si="42"/>
        <v>77.100000000000009</v>
      </c>
      <c r="Z122" s="103">
        <v>60</v>
      </c>
      <c r="AA122" s="444"/>
      <c r="AB122" s="168">
        <v>1.4485981308411215</v>
      </c>
      <c r="AC122" s="161">
        <v>-7</v>
      </c>
      <c r="AD122" s="162">
        <v>0.99346405228758172</v>
      </c>
      <c r="AE122" s="162">
        <v>0.99270072992700731</v>
      </c>
      <c r="AF122" s="162">
        <v>0.99315068493150682</v>
      </c>
      <c r="AG122" s="198">
        <v>153</v>
      </c>
      <c r="AH122" s="198">
        <v>118</v>
      </c>
    </row>
    <row r="123" spans="1:34" ht="19.5" customHeight="1">
      <c r="A123" s="425" t="s">
        <v>299</v>
      </c>
      <c r="B123" s="426">
        <v>198</v>
      </c>
      <c r="C123" s="241">
        <v>63</v>
      </c>
      <c r="D123" s="241">
        <v>80</v>
      </c>
      <c r="E123" s="494" t="s">
        <v>337</v>
      </c>
      <c r="F123" s="241">
        <v>80</v>
      </c>
      <c r="G123" s="241">
        <v>80</v>
      </c>
      <c r="H123" s="241">
        <v>75</v>
      </c>
      <c r="I123" s="496">
        <f t="shared" si="67"/>
        <v>223</v>
      </c>
      <c r="J123" s="496">
        <f t="shared" si="47"/>
        <v>378</v>
      </c>
      <c r="K123" s="496">
        <f t="shared" si="48"/>
        <v>727</v>
      </c>
      <c r="L123" s="108" t="s">
        <v>797</v>
      </c>
      <c r="M123" s="496">
        <f t="shared" si="68"/>
        <v>5.1199454917107827</v>
      </c>
      <c r="N123" s="496">
        <f t="shared" si="69"/>
        <v>7.1233377413986094</v>
      </c>
      <c r="O123" s="495" t="s">
        <v>338</v>
      </c>
      <c r="P123" s="41">
        <f t="shared" si="70"/>
        <v>85.6</v>
      </c>
      <c r="Q123" s="30" t="s">
        <v>338</v>
      </c>
      <c r="R123" s="518"/>
      <c r="S123" s="463" t="s">
        <v>488</v>
      </c>
      <c r="T123" s="102" t="s">
        <v>339</v>
      </c>
      <c r="U123" s="199">
        <f>'30年度合否判定資料(20180223)'!S88</f>
        <v>510</v>
      </c>
      <c r="V123" s="230">
        <f t="shared" si="40"/>
        <v>520</v>
      </c>
      <c r="W123" s="168">
        <v>1.3103448275862069</v>
      </c>
      <c r="X123" s="313">
        <f t="shared" si="41"/>
        <v>1.276</v>
      </c>
      <c r="Y123" s="314">
        <f t="shared" si="42"/>
        <v>78.400000000000006</v>
      </c>
      <c r="Z123" s="103">
        <v>60</v>
      </c>
      <c r="AA123" s="444"/>
      <c r="AB123" s="168">
        <v>1.3103448275862069</v>
      </c>
      <c r="AC123" s="161">
        <v>6</v>
      </c>
      <c r="AD123" s="162">
        <v>0.98265895953757221</v>
      </c>
      <c r="AE123" s="162">
        <v>0.98684210526315785</v>
      </c>
      <c r="AF123" s="162">
        <v>0.96103896103896103</v>
      </c>
      <c r="AG123" s="198">
        <v>148</v>
      </c>
      <c r="AH123" s="198">
        <v>116</v>
      </c>
    </row>
    <row r="124" spans="1:34" ht="19.5" customHeight="1">
      <c r="A124" s="425" t="s">
        <v>306</v>
      </c>
      <c r="B124" s="426">
        <v>193</v>
      </c>
      <c r="C124" s="241">
        <v>88</v>
      </c>
      <c r="D124" s="241">
        <v>61</v>
      </c>
      <c r="E124" s="494" t="s">
        <v>337</v>
      </c>
      <c r="F124" s="241">
        <v>68</v>
      </c>
      <c r="G124" s="241">
        <v>55</v>
      </c>
      <c r="H124" s="241">
        <v>68</v>
      </c>
      <c r="I124" s="496">
        <f t="shared" si="67"/>
        <v>217</v>
      </c>
      <c r="J124" s="496">
        <f t="shared" si="47"/>
        <v>340</v>
      </c>
      <c r="K124" s="496">
        <f t="shared" si="48"/>
        <v>669</v>
      </c>
      <c r="L124" s="108" t="s">
        <v>797</v>
      </c>
      <c r="M124" s="496">
        <f t="shared" si="68"/>
        <v>25.24925375469229</v>
      </c>
      <c r="N124" s="496">
        <f t="shared" si="69"/>
        <v>30.853753872598688</v>
      </c>
      <c r="O124" s="495" t="s">
        <v>338</v>
      </c>
      <c r="P124" s="41">
        <f t="shared" si="70"/>
        <v>85.6</v>
      </c>
      <c r="Q124" s="30" t="s">
        <v>338</v>
      </c>
      <c r="R124" s="23"/>
      <c r="S124" s="463" t="s">
        <v>488</v>
      </c>
      <c r="T124" s="102" t="s">
        <v>343</v>
      </c>
      <c r="U124" s="199">
        <f>'30年度合否判定資料(20180223)'!S89</f>
        <v>522</v>
      </c>
      <c r="V124" s="230">
        <f t="shared" si="40"/>
        <v>532</v>
      </c>
      <c r="W124" s="168">
        <v>1.4017857142857142</v>
      </c>
      <c r="X124" s="313">
        <f t="shared" si="41"/>
        <v>1.36</v>
      </c>
      <c r="Y124" s="314">
        <f t="shared" si="42"/>
        <v>73.5</v>
      </c>
      <c r="Z124" s="103">
        <v>60</v>
      </c>
      <c r="AA124" s="444"/>
      <c r="AB124" s="168">
        <v>1.4017857142857142</v>
      </c>
      <c r="AC124" s="161">
        <v>9</v>
      </c>
      <c r="AD124" s="162">
        <v>0.98989898989898994</v>
      </c>
      <c r="AE124" s="162">
        <v>0.9831460674157303</v>
      </c>
      <c r="AF124" s="162">
        <v>0.99333333333333329</v>
      </c>
      <c r="AG124" s="198">
        <v>155</v>
      </c>
      <c r="AH124" s="198">
        <v>114</v>
      </c>
    </row>
    <row r="125" spans="1:34" ht="19.5" customHeight="1">
      <c r="A125" s="417" t="s">
        <v>210</v>
      </c>
      <c r="B125" s="422">
        <v>207</v>
      </c>
      <c r="C125" s="497">
        <v>66</v>
      </c>
      <c r="D125" s="496">
        <v>73</v>
      </c>
      <c r="E125" s="494" t="s">
        <v>337</v>
      </c>
      <c r="F125" s="496">
        <v>90</v>
      </c>
      <c r="G125" s="496">
        <v>45</v>
      </c>
      <c r="H125" s="496">
        <v>50</v>
      </c>
      <c r="I125" s="496">
        <f t="shared" si="67"/>
        <v>229</v>
      </c>
      <c r="J125" s="496">
        <f t="shared" si="47"/>
        <v>324</v>
      </c>
      <c r="K125" s="496">
        <f t="shared" si="48"/>
        <v>661</v>
      </c>
      <c r="L125" s="108" t="s">
        <v>797</v>
      </c>
      <c r="M125" s="496">
        <f>NORMSDIST((U$80-K125)/Z$80)*100</f>
        <v>43.381616738909635</v>
      </c>
      <c r="N125" s="496">
        <f>NORMSDIST((V$80-K125)/Z$80)*100</f>
        <v>50</v>
      </c>
      <c r="O125" s="495" t="s">
        <v>338</v>
      </c>
      <c r="P125" s="41">
        <f>Y$80</f>
        <v>72</v>
      </c>
      <c r="Q125" s="30" t="s">
        <v>345</v>
      </c>
      <c r="R125" s="23"/>
      <c r="S125" s="442" t="s">
        <v>131</v>
      </c>
      <c r="T125" s="102" t="s">
        <v>337</v>
      </c>
      <c r="U125" s="199">
        <f>'30年度合否判定資料(20180223)'!S90</f>
        <v>667</v>
      </c>
      <c r="V125" s="230">
        <f t="shared" ref="V125:V139" si="71">U125+10</f>
        <v>677</v>
      </c>
      <c r="W125" s="169">
        <v>1.6363636363636365</v>
      </c>
      <c r="X125" s="313">
        <f t="shared" ref="X125:X132" si="72">ROUND(AG125/AH125,3)</f>
        <v>1.5049999999999999</v>
      </c>
      <c r="Y125" s="314">
        <f t="shared" ref="Y125:Y132" si="73">(FIXED(1/X125,3))*100</f>
        <v>66.400000000000006</v>
      </c>
      <c r="Z125" s="103">
        <v>60</v>
      </c>
      <c r="AA125" s="444"/>
      <c r="AB125" s="169">
        <v>1.6363636363636365</v>
      </c>
      <c r="AC125" s="163">
        <v>-7</v>
      </c>
      <c r="AD125" s="457">
        <v>0.93281653746770021</v>
      </c>
      <c r="AE125" s="457">
        <v>0.93146417445482865</v>
      </c>
      <c r="AF125" s="457">
        <v>0.91161616161616166</v>
      </c>
      <c r="AG125" s="164">
        <v>334</v>
      </c>
      <c r="AH125" s="164">
        <v>222</v>
      </c>
    </row>
    <row r="126" spans="1:34" ht="19.5" customHeight="1">
      <c r="A126" s="427" t="s">
        <v>771</v>
      </c>
      <c r="B126" s="428">
        <v>198</v>
      </c>
      <c r="C126" s="497">
        <v>78</v>
      </c>
      <c r="D126" s="496">
        <v>68</v>
      </c>
      <c r="E126" s="494" t="s">
        <v>337</v>
      </c>
      <c r="F126" s="496">
        <v>72</v>
      </c>
      <c r="G126" s="496">
        <v>65</v>
      </c>
      <c r="H126" s="496">
        <v>64</v>
      </c>
      <c r="I126" s="496">
        <f t="shared" si="67"/>
        <v>218</v>
      </c>
      <c r="J126" s="496">
        <f>SUM(C126,D126,F126,G126,H126)</f>
        <v>347</v>
      </c>
      <c r="K126" s="496">
        <f>FIXED(J126*1.4,0)+B126</f>
        <v>684</v>
      </c>
      <c r="L126" s="108" t="s">
        <v>797</v>
      </c>
      <c r="M126" s="496">
        <f>NORMSDIST((U$80-K126)/Z$80)*100</f>
        <v>29.115968678834637</v>
      </c>
      <c r="N126" s="496">
        <f>NORMSDIST((V$80-K126)/Z$80)*100</f>
        <v>35.073631348321875</v>
      </c>
      <c r="O126" s="495" t="s">
        <v>338</v>
      </c>
      <c r="P126" s="41">
        <f>Y$80</f>
        <v>72</v>
      </c>
      <c r="Q126" s="30" t="s">
        <v>338</v>
      </c>
      <c r="R126" s="518"/>
      <c r="S126" s="102" t="s">
        <v>441</v>
      </c>
      <c r="T126" s="102" t="s">
        <v>337</v>
      </c>
      <c r="U126" s="199">
        <f>'30年度合否判定資料(20180223)'!S91</f>
        <v>683</v>
      </c>
      <c r="V126" s="230">
        <f t="shared" si="71"/>
        <v>693</v>
      </c>
      <c r="W126" s="169">
        <v>1.2765957446808511</v>
      </c>
      <c r="X126" s="313">
        <f t="shared" si="72"/>
        <v>1.202</v>
      </c>
      <c r="Y126" s="314">
        <f t="shared" si="73"/>
        <v>83.2</v>
      </c>
      <c r="Z126" s="103">
        <v>60</v>
      </c>
      <c r="AA126" s="444"/>
      <c r="AB126" s="169">
        <v>1.2765957446808511</v>
      </c>
      <c r="AC126" s="163">
        <v>23</v>
      </c>
      <c r="AD126" s="457">
        <v>0.96888888888888891</v>
      </c>
      <c r="AE126" s="457">
        <v>0.96363636363636362</v>
      </c>
      <c r="AF126" s="457">
        <v>0.96938775510204078</v>
      </c>
      <c r="AG126" s="164">
        <v>232</v>
      </c>
      <c r="AH126" s="164">
        <v>193</v>
      </c>
    </row>
    <row r="127" spans="1:34" ht="19.5" customHeight="1">
      <c r="A127" s="495" t="s">
        <v>63</v>
      </c>
      <c r="B127" s="494">
        <v>189</v>
      </c>
      <c r="C127" s="497">
        <v>79</v>
      </c>
      <c r="D127" s="496">
        <v>68</v>
      </c>
      <c r="E127" s="494" t="s">
        <v>337</v>
      </c>
      <c r="F127" s="496">
        <v>80</v>
      </c>
      <c r="G127" s="496">
        <v>45</v>
      </c>
      <c r="H127" s="496">
        <v>52</v>
      </c>
      <c r="I127" s="496">
        <f t="shared" si="67"/>
        <v>227</v>
      </c>
      <c r="J127" s="496">
        <f>SUM(C127,D127,F127,G127,H127)</f>
        <v>324</v>
      </c>
      <c r="K127" s="496">
        <f>FIXED(J127*1.4,0)+B127</f>
        <v>643</v>
      </c>
      <c r="L127" s="108" t="s">
        <v>64</v>
      </c>
      <c r="M127" s="496">
        <f>NORMSDIST((U$82-K127)/Z$82)*100</f>
        <v>51.329561381709212</v>
      </c>
      <c r="N127" s="496">
        <f>NORMSDIST((V$82-K127)/Z$82)*100</f>
        <v>57.925970943910301</v>
      </c>
      <c r="O127" s="495" t="s">
        <v>338</v>
      </c>
      <c r="P127" s="41">
        <f>Y$82</f>
        <v>67.900000000000006</v>
      </c>
      <c r="Q127" s="30" t="s">
        <v>338</v>
      </c>
      <c r="R127" s="518"/>
      <c r="S127" s="229" t="s">
        <v>443</v>
      </c>
      <c r="T127" s="229" t="s">
        <v>337</v>
      </c>
      <c r="U127" s="199">
        <f>'30年度合否判定資料(20180223)'!S92</f>
        <v>697</v>
      </c>
      <c r="V127" s="230">
        <f t="shared" si="71"/>
        <v>707</v>
      </c>
      <c r="W127" s="169">
        <v>1.2819148936170213</v>
      </c>
      <c r="X127" s="313">
        <f t="shared" si="72"/>
        <v>1.236</v>
      </c>
      <c r="Y127" s="314">
        <f t="shared" si="73"/>
        <v>80.900000000000006</v>
      </c>
      <c r="Z127" s="103">
        <v>60</v>
      </c>
      <c r="AA127" s="444"/>
      <c r="AB127" s="169">
        <v>1.2819148936170213</v>
      </c>
      <c r="AC127" s="163">
        <v>22</v>
      </c>
      <c r="AD127" s="457">
        <v>0.97454545454545449</v>
      </c>
      <c r="AE127" s="457">
        <v>0.97569444444444442</v>
      </c>
      <c r="AF127" s="457">
        <v>0.99224806201550386</v>
      </c>
      <c r="AG127" s="164">
        <v>236</v>
      </c>
      <c r="AH127" s="164">
        <v>191</v>
      </c>
    </row>
    <row r="128" spans="1:34" ht="19.5" customHeight="1">
      <c r="A128" s="167" t="s">
        <v>133</v>
      </c>
      <c r="B128" s="177">
        <v>212</v>
      </c>
      <c r="C128" s="497">
        <v>74</v>
      </c>
      <c r="D128" s="496">
        <v>66</v>
      </c>
      <c r="E128" s="494" t="s">
        <v>337</v>
      </c>
      <c r="F128" s="496">
        <v>77</v>
      </c>
      <c r="G128" s="496">
        <v>45</v>
      </c>
      <c r="H128" s="496">
        <v>60</v>
      </c>
      <c r="I128" s="496">
        <f t="shared" si="67"/>
        <v>217</v>
      </c>
      <c r="J128" s="496">
        <f>SUM(C128,D128,F128,G128,H128)</f>
        <v>322</v>
      </c>
      <c r="K128" s="496">
        <f>FIXED(J128*1.4,0)+B128</f>
        <v>663</v>
      </c>
      <c r="L128" s="108" t="s">
        <v>64</v>
      </c>
      <c r="M128" s="496">
        <f>NORMSDIST((U$82-K128)/Z$82)*100</f>
        <v>38.208857781104733</v>
      </c>
      <c r="N128" s="496">
        <f>NORMSDIST((V$82-K128)/Z$82)*100</f>
        <v>44.696488337638598</v>
      </c>
      <c r="O128" s="495" t="s">
        <v>338</v>
      </c>
      <c r="P128" s="41">
        <f>Y$82</f>
        <v>67.900000000000006</v>
      </c>
      <c r="Q128" s="44" t="s">
        <v>345</v>
      </c>
      <c r="R128" s="518"/>
      <c r="S128" s="68" t="s">
        <v>455</v>
      </c>
      <c r="T128" s="102" t="s">
        <v>337</v>
      </c>
      <c r="U128" s="199">
        <f>'30年度合否判定資料(20180223)'!S93</f>
        <v>636</v>
      </c>
      <c r="V128" s="230">
        <f t="shared" si="71"/>
        <v>646</v>
      </c>
      <c r="W128" s="169">
        <v>1.5</v>
      </c>
      <c r="X128" s="313">
        <f t="shared" si="72"/>
        <v>1.4390000000000001</v>
      </c>
      <c r="Y128" s="314">
        <f t="shared" si="73"/>
        <v>69.5</v>
      </c>
      <c r="Z128" s="103">
        <v>60</v>
      </c>
      <c r="AA128" s="444"/>
      <c r="AB128" s="169">
        <v>1.5</v>
      </c>
      <c r="AC128" s="163">
        <v>-4</v>
      </c>
      <c r="AD128" s="457">
        <v>0.98</v>
      </c>
      <c r="AE128" s="457">
        <v>0.92592592592592593</v>
      </c>
      <c r="AF128" s="457">
        <v>0.97499999999999998</v>
      </c>
      <c r="AG128" s="164">
        <v>82</v>
      </c>
      <c r="AH128" s="164">
        <v>57</v>
      </c>
    </row>
    <row r="129" spans="1:34" ht="19.5" customHeight="1">
      <c r="A129" s="425" t="s">
        <v>305</v>
      </c>
      <c r="B129" s="426">
        <v>203</v>
      </c>
      <c r="C129" s="241">
        <v>73</v>
      </c>
      <c r="D129" s="241">
        <v>81</v>
      </c>
      <c r="E129" s="494" t="s">
        <v>337</v>
      </c>
      <c r="F129" s="241">
        <v>72</v>
      </c>
      <c r="G129" s="241">
        <v>30</v>
      </c>
      <c r="H129" s="241">
        <v>44</v>
      </c>
      <c r="I129" s="496">
        <f t="shared" si="67"/>
        <v>226</v>
      </c>
      <c r="J129" s="496">
        <f t="shared" ref="J129:J176" si="74">SUM(C129,D129,F129,G129,H129)</f>
        <v>300</v>
      </c>
      <c r="K129" s="496">
        <f t="shared" ref="K129:K136" si="75">FIXED(J129*1.4,0)+B129</f>
        <v>623</v>
      </c>
      <c r="L129" s="108" t="s">
        <v>64</v>
      </c>
      <c r="M129" s="496">
        <f>NORMSDIST((U$82-K129)/Z$82)*100</f>
        <v>64.30661632625015</v>
      </c>
      <c r="N129" s="496">
        <f>NORMSDIST((V$82-K129)/Z$82)*100</f>
        <v>70.309857139614877</v>
      </c>
      <c r="O129" s="517" t="s">
        <v>349</v>
      </c>
      <c r="P129" s="41">
        <f>Y$82</f>
        <v>67.900000000000006</v>
      </c>
      <c r="Q129" s="30" t="s">
        <v>345</v>
      </c>
      <c r="S129" s="229" t="s">
        <v>423</v>
      </c>
      <c r="T129" s="229" t="s">
        <v>337</v>
      </c>
      <c r="U129" s="199">
        <f>'30年度合否判定資料(20180223)'!S94</f>
        <v>744</v>
      </c>
      <c r="V129" s="230">
        <f t="shared" si="71"/>
        <v>754</v>
      </c>
      <c r="W129" s="169">
        <v>1.5892857142857142</v>
      </c>
      <c r="X129" s="313">
        <f t="shared" si="72"/>
        <v>1.456</v>
      </c>
      <c r="Y129" s="314">
        <f t="shared" si="73"/>
        <v>68.7</v>
      </c>
      <c r="Z129" s="228">
        <v>50</v>
      </c>
      <c r="AA129" s="444"/>
      <c r="AB129" s="169">
        <v>1.5892857142857142</v>
      </c>
      <c r="AC129" s="163">
        <v>7</v>
      </c>
      <c r="AD129" s="457">
        <v>0.86407766990291257</v>
      </c>
      <c r="AE129" s="457">
        <v>0.95454545454545459</v>
      </c>
      <c r="AF129" s="457">
        <v>0.93700787401574803</v>
      </c>
      <c r="AG129" s="164">
        <v>83</v>
      </c>
      <c r="AH129" s="164">
        <v>57</v>
      </c>
    </row>
    <row r="130" spans="1:34" ht="19.5" customHeight="1">
      <c r="A130" s="52" t="s">
        <v>57</v>
      </c>
      <c r="B130" s="494">
        <v>193</v>
      </c>
      <c r="C130" s="497">
        <v>56</v>
      </c>
      <c r="D130" s="496">
        <v>74</v>
      </c>
      <c r="E130" s="494" t="s">
        <v>337</v>
      </c>
      <c r="F130" s="496">
        <v>61</v>
      </c>
      <c r="G130" s="496">
        <v>70</v>
      </c>
      <c r="H130" s="496">
        <v>52</v>
      </c>
      <c r="I130" s="496">
        <f t="shared" si="67"/>
        <v>191</v>
      </c>
      <c r="J130" s="496">
        <f t="shared" si="74"/>
        <v>313</v>
      </c>
      <c r="K130" s="496">
        <f t="shared" si="75"/>
        <v>631</v>
      </c>
      <c r="L130" s="108" t="s">
        <v>66</v>
      </c>
      <c r="M130" s="496">
        <f>NORMSDIST((U$83-K130)/Z$83)*100</f>
        <v>28.547033590144398</v>
      </c>
      <c r="N130" s="496">
        <f>NORMSDIST((V$83-K130)/Z$83)*100</f>
        <v>34.45782583896758</v>
      </c>
      <c r="O130" s="495" t="s">
        <v>338</v>
      </c>
      <c r="P130" s="41">
        <f>Y$83</f>
        <v>85.3</v>
      </c>
      <c r="Q130" s="30" t="s">
        <v>338</v>
      </c>
      <c r="S130" s="102" t="s">
        <v>135</v>
      </c>
      <c r="T130" s="102" t="s">
        <v>337</v>
      </c>
      <c r="U130" s="199">
        <f>'30年度合否判定資料(20180223)'!S95</f>
        <v>558</v>
      </c>
      <c r="V130" s="230">
        <f t="shared" si="71"/>
        <v>568</v>
      </c>
      <c r="W130" s="169">
        <v>1.2865853658536586</v>
      </c>
      <c r="X130" s="313">
        <f t="shared" si="72"/>
        <v>1.2290000000000001</v>
      </c>
      <c r="Y130" s="314">
        <f t="shared" si="73"/>
        <v>81.399999999999991</v>
      </c>
      <c r="Z130" s="103">
        <v>60</v>
      </c>
      <c r="AA130" s="444"/>
      <c r="AB130" s="169">
        <v>1.2865853658536586</v>
      </c>
      <c r="AC130" s="163">
        <v>5</v>
      </c>
      <c r="AD130" s="458">
        <v>0.98380566801619429</v>
      </c>
      <c r="AE130" s="458">
        <v>0.95634920634920639</v>
      </c>
      <c r="AF130" s="458">
        <v>0.97222222222222221</v>
      </c>
      <c r="AG130" s="164">
        <v>204</v>
      </c>
      <c r="AH130" s="164">
        <v>166</v>
      </c>
    </row>
    <row r="131" spans="1:34" s="19" customFormat="1" ht="19.5" customHeight="1">
      <c r="A131" s="52" t="s">
        <v>69</v>
      </c>
      <c r="B131" s="494">
        <v>193</v>
      </c>
      <c r="C131" s="497">
        <v>73</v>
      </c>
      <c r="D131" s="496">
        <v>65</v>
      </c>
      <c r="E131" s="494" t="s">
        <v>337</v>
      </c>
      <c r="F131" s="496">
        <v>70</v>
      </c>
      <c r="G131" s="496">
        <v>40</v>
      </c>
      <c r="H131" s="496">
        <v>76</v>
      </c>
      <c r="I131" s="496">
        <f t="shared" si="67"/>
        <v>208</v>
      </c>
      <c r="J131" s="496">
        <f t="shared" si="74"/>
        <v>324</v>
      </c>
      <c r="K131" s="496">
        <f t="shared" si="75"/>
        <v>647</v>
      </c>
      <c r="L131" s="108" t="s">
        <v>66</v>
      </c>
      <c r="M131" s="496">
        <f>NORMSDIST((U$83-K131)/Z$83)*100</f>
        <v>20.232838096364304</v>
      </c>
      <c r="N131" s="496">
        <f>NORMSDIST((V$83-K131)/Z$83)*100</f>
        <v>25.24925375469229</v>
      </c>
      <c r="O131" s="495" t="s">
        <v>338</v>
      </c>
      <c r="P131" s="41">
        <f>Y$83</f>
        <v>85.3</v>
      </c>
      <c r="Q131" s="30" t="s">
        <v>338</v>
      </c>
      <c r="R131"/>
      <c r="S131" s="102" t="s">
        <v>74</v>
      </c>
      <c r="T131" s="102" t="s">
        <v>337</v>
      </c>
      <c r="U131" s="199">
        <f>'30年度合否判定資料(20180223)'!S96</f>
        <v>525</v>
      </c>
      <c r="V131" s="230">
        <f t="shared" si="71"/>
        <v>535</v>
      </c>
      <c r="W131" s="169">
        <v>1.024390243902439</v>
      </c>
      <c r="X131" s="313">
        <f t="shared" si="72"/>
        <v>1.012</v>
      </c>
      <c r="Y131" s="314">
        <f t="shared" si="73"/>
        <v>98.8</v>
      </c>
      <c r="Z131" s="103">
        <v>60</v>
      </c>
      <c r="AA131" s="444"/>
      <c r="AB131" s="169">
        <v>1.024390243902439</v>
      </c>
      <c r="AC131" s="163">
        <v>11</v>
      </c>
      <c r="AD131" s="458">
        <v>0.99473684210526314</v>
      </c>
      <c r="AE131" s="458">
        <v>0.97584541062801933</v>
      </c>
      <c r="AF131" s="458">
        <v>1</v>
      </c>
      <c r="AG131" s="164">
        <v>166</v>
      </c>
      <c r="AH131" s="164">
        <v>164</v>
      </c>
    </row>
    <row r="132" spans="1:34" ht="19.5" customHeight="1">
      <c r="A132" s="184" t="s">
        <v>105</v>
      </c>
      <c r="B132" s="411">
        <v>193</v>
      </c>
      <c r="C132" s="497">
        <v>65</v>
      </c>
      <c r="D132" s="496">
        <v>54</v>
      </c>
      <c r="E132" s="494" t="s">
        <v>337</v>
      </c>
      <c r="F132" s="496">
        <v>86</v>
      </c>
      <c r="G132" s="496">
        <v>70</v>
      </c>
      <c r="H132" s="496">
        <v>51</v>
      </c>
      <c r="I132" s="496">
        <f t="shared" si="67"/>
        <v>205</v>
      </c>
      <c r="J132" s="496">
        <f t="shared" si="74"/>
        <v>326</v>
      </c>
      <c r="K132" s="496">
        <f t="shared" si="75"/>
        <v>649</v>
      </c>
      <c r="L132" s="108" t="s">
        <v>66</v>
      </c>
      <c r="M132" s="496">
        <f>NORMSDIST((U$83-K132)/Z$83)*100</f>
        <v>19.306233714190689</v>
      </c>
      <c r="N132" s="496">
        <f>NORMSDIST((V$83-K132)/Z$83)*100</f>
        <v>24.196365222307296</v>
      </c>
      <c r="O132" s="495" t="s">
        <v>338</v>
      </c>
      <c r="P132" s="41">
        <f>Y$83</f>
        <v>85.3</v>
      </c>
      <c r="Q132" s="30" t="s">
        <v>338</v>
      </c>
      <c r="S132" s="229" t="s">
        <v>485</v>
      </c>
      <c r="T132" s="229" t="s">
        <v>337</v>
      </c>
      <c r="U132" s="199">
        <f>'30年度合否判定資料(20180223)'!S97</f>
        <v>563</v>
      </c>
      <c r="V132" s="230">
        <f t="shared" si="71"/>
        <v>573</v>
      </c>
      <c r="W132" s="169">
        <v>1.2625698324022345</v>
      </c>
      <c r="X132" s="313">
        <f t="shared" si="72"/>
        <v>1.232</v>
      </c>
      <c r="Y132" s="314">
        <f t="shared" si="73"/>
        <v>81.2</v>
      </c>
      <c r="Z132" s="103">
        <v>60</v>
      </c>
      <c r="AA132" s="444"/>
      <c r="AB132" s="169">
        <v>1.2625698324022345</v>
      </c>
      <c r="AC132" s="163">
        <v>-7</v>
      </c>
      <c r="AD132" s="457">
        <v>0.98799999999999999</v>
      </c>
      <c r="AE132" s="457">
        <v>0.99152542372881358</v>
      </c>
      <c r="AF132" s="457">
        <v>0.99</v>
      </c>
      <c r="AG132" s="164">
        <v>223</v>
      </c>
      <c r="AH132" s="164">
        <v>181</v>
      </c>
    </row>
    <row r="133" spans="1:34" ht="19.5" customHeight="1">
      <c r="A133" s="52" t="s">
        <v>70</v>
      </c>
      <c r="B133" s="494">
        <v>189</v>
      </c>
      <c r="C133" s="497">
        <v>61</v>
      </c>
      <c r="D133" s="496">
        <v>56</v>
      </c>
      <c r="E133" s="494" t="s">
        <v>337</v>
      </c>
      <c r="F133" s="496">
        <v>64</v>
      </c>
      <c r="G133" s="494">
        <v>40</v>
      </c>
      <c r="H133" s="494">
        <v>48</v>
      </c>
      <c r="I133" s="496">
        <f t="shared" si="67"/>
        <v>181</v>
      </c>
      <c r="J133" s="496">
        <f t="shared" si="74"/>
        <v>269</v>
      </c>
      <c r="K133" s="496">
        <f t="shared" si="75"/>
        <v>566</v>
      </c>
      <c r="L133" s="108" t="s">
        <v>66</v>
      </c>
      <c r="M133" s="496">
        <f>NORMSDIST((U$84-K133)/Z$84)*100</f>
        <v>77.337264762313168</v>
      </c>
      <c r="N133" s="496">
        <f>NORMSDIST((V$84-K133)/Z$84)*100</f>
        <v>82.034133083521453</v>
      </c>
      <c r="O133" s="495" t="s">
        <v>338</v>
      </c>
      <c r="P133" s="41">
        <f>Y$84</f>
        <v>82.6</v>
      </c>
      <c r="Q133" s="30" t="s">
        <v>338</v>
      </c>
      <c r="S133" s="102" t="s">
        <v>54</v>
      </c>
      <c r="T133" s="102" t="s">
        <v>337</v>
      </c>
      <c r="U133" s="199">
        <f>'30年度合否判定資料(20180223)'!S98</f>
        <v>772</v>
      </c>
      <c r="V133" s="230">
        <f t="shared" si="71"/>
        <v>782</v>
      </c>
      <c r="W133" s="169">
        <v>1.870748299319728</v>
      </c>
      <c r="X133" s="313">
        <f t="shared" ref="X133:X139" si="76">ROUND(AG133/AH133,3)</f>
        <v>1.466</v>
      </c>
      <c r="Y133" s="314">
        <f t="shared" ref="Y133:Y139" si="77">(FIXED(1/X133,3))*100</f>
        <v>68.2</v>
      </c>
      <c r="Z133" s="103">
        <v>50</v>
      </c>
      <c r="AA133" s="19"/>
      <c r="AB133" s="169">
        <v>1.870748299319728</v>
      </c>
      <c r="AC133" s="163">
        <v>-1</v>
      </c>
      <c r="AD133" s="457">
        <v>0.87313432835820892</v>
      </c>
      <c r="AE133" s="458">
        <v>0.90878378378378377</v>
      </c>
      <c r="AF133" s="457">
        <v>0.82868525896414347</v>
      </c>
      <c r="AG133" s="164">
        <v>239</v>
      </c>
      <c r="AH133" s="164">
        <v>163</v>
      </c>
    </row>
    <row r="134" spans="1:34" ht="19.5" customHeight="1">
      <c r="A134" s="495" t="s">
        <v>62</v>
      </c>
      <c r="B134" s="494">
        <v>203</v>
      </c>
      <c r="C134" s="497">
        <v>80</v>
      </c>
      <c r="D134" s="496">
        <v>65</v>
      </c>
      <c r="E134" s="494" t="s">
        <v>337</v>
      </c>
      <c r="F134" s="496">
        <v>72</v>
      </c>
      <c r="G134" s="496">
        <v>40</v>
      </c>
      <c r="H134" s="496">
        <v>48</v>
      </c>
      <c r="I134" s="496">
        <f t="shared" si="67"/>
        <v>217</v>
      </c>
      <c r="J134" s="496">
        <f t="shared" si="74"/>
        <v>305</v>
      </c>
      <c r="K134" s="496">
        <f t="shared" si="75"/>
        <v>630</v>
      </c>
      <c r="L134" s="108" t="s">
        <v>66</v>
      </c>
      <c r="M134" s="496">
        <f>NORMSDIST((U$84-K134)/Z$84)*100</f>
        <v>37.574827209398748</v>
      </c>
      <c r="N134" s="496">
        <f>NORMSDIST((V$84-K134)/Z$84)*100</f>
        <v>44.038230762975751</v>
      </c>
      <c r="O134" s="495" t="s">
        <v>338</v>
      </c>
      <c r="P134" s="41">
        <f>Y$84</f>
        <v>82.6</v>
      </c>
      <c r="Q134" s="30" t="s">
        <v>338</v>
      </c>
      <c r="S134" s="229" t="s">
        <v>476</v>
      </c>
      <c r="T134" s="229" t="s">
        <v>337</v>
      </c>
      <c r="U134" s="199">
        <f>'30年度合否判定資料(20180223)'!S99</f>
        <v>643</v>
      </c>
      <c r="V134" s="230">
        <f t="shared" si="71"/>
        <v>653</v>
      </c>
      <c r="W134" s="169">
        <v>1.72</v>
      </c>
      <c r="X134" s="313">
        <f t="shared" si="76"/>
        <v>1.5</v>
      </c>
      <c r="Y134" s="314">
        <f t="shared" si="77"/>
        <v>66.7</v>
      </c>
      <c r="Z134" s="103">
        <v>60</v>
      </c>
      <c r="AA134" s="28"/>
      <c r="AB134" s="169">
        <v>1.72</v>
      </c>
      <c r="AC134" s="163">
        <v>0</v>
      </c>
      <c r="AD134" s="457">
        <v>0.98148148148148151</v>
      </c>
      <c r="AE134" s="457">
        <v>0.97619047619047616</v>
      </c>
      <c r="AF134" s="457">
        <v>0.89795918367346939</v>
      </c>
      <c r="AG134" s="164">
        <v>42</v>
      </c>
      <c r="AH134" s="164">
        <v>28</v>
      </c>
    </row>
    <row r="135" spans="1:34" ht="19.5" customHeight="1">
      <c r="A135" s="184" t="s">
        <v>106</v>
      </c>
      <c r="B135" s="411">
        <v>212</v>
      </c>
      <c r="C135" s="497">
        <v>76</v>
      </c>
      <c r="D135" s="496">
        <v>85</v>
      </c>
      <c r="E135" s="494" t="s">
        <v>337</v>
      </c>
      <c r="F135" s="496">
        <v>60</v>
      </c>
      <c r="G135" s="496">
        <v>60</v>
      </c>
      <c r="H135" s="496">
        <v>42</v>
      </c>
      <c r="I135" s="496">
        <f t="shared" si="67"/>
        <v>221</v>
      </c>
      <c r="J135" s="496">
        <f t="shared" si="74"/>
        <v>323</v>
      </c>
      <c r="K135" s="496">
        <f t="shared" si="75"/>
        <v>664</v>
      </c>
      <c r="L135" s="108" t="s">
        <v>66</v>
      </c>
      <c r="M135" s="496">
        <f>NORMSDIST((U$84-K135)/Z$84)*100</f>
        <v>18.852809946905506</v>
      </c>
      <c r="N135" s="496">
        <f>NORMSDIST((V$84-K135)/Z$84)*100</f>
        <v>23.678989913450412</v>
      </c>
      <c r="O135" s="495" t="s">
        <v>338</v>
      </c>
      <c r="P135" s="41">
        <f>Y$84</f>
        <v>82.6</v>
      </c>
      <c r="Q135" s="30" t="s">
        <v>338</v>
      </c>
      <c r="S135" s="128" t="s">
        <v>76</v>
      </c>
      <c r="T135" s="128" t="s">
        <v>337</v>
      </c>
      <c r="U135" s="199">
        <f>'30年度合否判定資料(20180223)'!S100</f>
        <v>445</v>
      </c>
      <c r="V135" s="230">
        <f t="shared" si="71"/>
        <v>455</v>
      </c>
      <c r="W135" s="169">
        <v>0.36734693877551022</v>
      </c>
      <c r="X135" s="313">
        <f t="shared" si="76"/>
        <v>0.34699999999999998</v>
      </c>
      <c r="Y135" s="314">
        <f t="shared" si="77"/>
        <v>288.2</v>
      </c>
      <c r="Z135" s="103">
        <v>60</v>
      </c>
      <c r="AA135" s="19"/>
      <c r="AB135" s="169">
        <v>0.36734693877551022</v>
      </c>
      <c r="AC135" s="163">
        <v>3</v>
      </c>
      <c r="AD135" s="457">
        <v>0.96296296296296291</v>
      </c>
      <c r="AE135" s="457">
        <v>0.88524590163934425</v>
      </c>
      <c r="AF135" s="457">
        <v>0.95</v>
      </c>
      <c r="AG135" s="164">
        <v>17</v>
      </c>
      <c r="AH135" s="164">
        <v>49</v>
      </c>
    </row>
    <row r="136" spans="1:34" ht="19.5" customHeight="1">
      <c r="A136" s="167" t="s">
        <v>132</v>
      </c>
      <c r="B136" s="177">
        <v>230</v>
      </c>
      <c r="C136" s="497">
        <v>72</v>
      </c>
      <c r="D136" s="496">
        <v>90</v>
      </c>
      <c r="E136" s="494" t="s">
        <v>337</v>
      </c>
      <c r="F136" s="496">
        <v>60</v>
      </c>
      <c r="G136" s="494">
        <v>50</v>
      </c>
      <c r="H136" s="494">
        <v>64</v>
      </c>
      <c r="I136" s="496">
        <f t="shared" si="67"/>
        <v>222</v>
      </c>
      <c r="J136" s="496">
        <f t="shared" si="74"/>
        <v>336</v>
      </c>
      <c r="K136" s="496">
        <f t="shared" si="75"/>
        <v>700</v>
      </c>
      <c r="L136" s="108" t="s">
        <v>66</v>
      </c>
      <c r="M136" s="496">
        <f>NORMSDIST((U$84-K136)/Z$84)*100</f>
        <v>6.8992935140227365</v>
      </c>
      <c r="N136" s="496">
        <f>NORMSDIST((V$84-K136)/Z$84)*100</f>
        <v>9.3975190767847305</v>
      </c>
      <c r="O136" s="495" t="s">
        <v>338</v>
      </c>
      <c r="P136" s="41">
        <f>Y$84</f>
        <v>82.6</v>
      </c>
      <c r="Q136" s="30" t="s">
        <v>338</v>
      </c>
      <c r="S136" s="102" t="s">
        <v>502</v>
      </c>
      <c r="T136" s="102" t="s">
        <v>337</v>
      </c>
      <c r="U136" s="199">
        <f>'30年度合否判定資料(20180223)'!S101</f>
        <v>447</v>
      </c>
      <c r="V136" s="230">
        <f t="shared" si="71"/>
        <v>457</v>
      </c>
      <c r="W136" s="169">
        <v>1.0162601626016261</v>
      </c>
      <c r="X136" s="313">
        <f t="shared" si="76"/>
        <v>1</v>
      </c>
      <c r="Y136" s="314">
        <f t="shared" si="77"/>
        <v>100</v>
      </c>
      <c r="Z136" s="103">
        <v>60</v>
      </c>
      <c r="AA136" s="19"/>
      <c r="AB136" s="169">
        <v>1.0162601626016261</v>
      </c>
      <c r="AC136" s="163">
        <v>-1</v>
      </c>
      <c r="AD136" s="457">
        <v>0.99337748344370858</v>
      </c>
      <c r="AE136" s="457">
        <v>0.98742138364779874</v>
      </c>
      <c r="AF136" s="457">
        <v>0.99367088607594933</v>
      </c>
      <c r="AG136" s="164">
        <v>124</v>
      </c>
      <c r="AH136" s="164">
        <v>124</v>
      </c>
    </row>
    <row r="137" spans="1:34" ht="19.5" customHeight="1">
      <c r="A137" s="419" t="s">
        <v>224</v>
      </c>
      <c r="B137" s="423">
        <v>189</v>
      </c>
      <c r="C137" s="497">
        <v>65</v>
      </c>
      <c r="D137" s="496">
        <v>63</v>
      </c>
      <c r="E137" s="494" t="s">
        <v>337</v>
      </c>
      <c r="F137" s="496">
        <v>48</v>
      </c>
      <c r="G137" s="496">
        <v>62</v>
      </c>
      <c r="H137" s="496">
        <v>44</v>
      </c>
      <c r="I137" s="496">
        <f t="shared" si="67"/>
        <v>176</v>
      </c>
      <c r="J137" s="496">
        <f t="shared" si="74"/>
        <v>282</v>
      </c>
      <c r="K137" s="496">
        <f>FIXED(J137*1.4,0)+B137</f>
        <v>584</v>
      </c>
      <c r="L137" s="108" t="s">
        <v>466</v>
      </c>
      <c r="M137" s="496">
        <f>NORMSDIST((U$85-K137)/Z$85)*100</f>
        <v>42.726824069695944</v>
      </c>
      <c r="N137" s="496">
        <f>NORMSDIST((V$85-K137)/Z$85)*100</f>
        <v>49.335126980631742</v>
      </c>
      <c r="O137" s="495" t="s">
        <v>338</v>
      </c>
      <c r="P137" s="41">
        <f>Y$85</f>
        <v>78.100000000000009</v>
      </c>
      <c r="Q137" s="44" t="s">
        <v>345</v>
      </c>
      <c r="S137" s="128" t="s">
        <v>614</v>
      </c>
      <c r="T137" s="128" t="s">
        <v>337</v>
      </c>
      <c r="U137" s="199">
        <f>'30年度合否判定資料(20180223)'!S102</f>
        <v>555</v>
      </c>
      <c r="V137" s="230">
        <f t="shared" si="71"/>
        <v>565</v>
      </c>
      <c r="W137" s="169">
        <v>1.1200000000000001</v>
      </c>
      <c r="X137" s="313">
        <f t="shared" si="76"/>
        <v>1.08</v>
      </c>
      <c r="Y137" s="314">
        <f t="shared" si="77"/>
        <v>92.600000000000009</v>
      </c>
      <c r="Z137" s="103">
        <v>60</v>
      </c>
      <c r="AA137" s="19"/>
      <c r="AB137" s="169">
        <v>1.1200000000000001</v>
      </c>
      <c r="AC137" s="163">
        <v>2</v>
      </c>
      <c r="AD137" s="457">
        <v>1</v>
      </c>
      <c r="AE137" s="457">
        <v>0.97058823529411764</v>
      </c>
      <c r="AF137" s="457">
        <v>0.97297297297297303</v>
      </c>
      <c r="AG137" s="164">
        <v>27</v>
      </c>
      <c r="AH137" s="164">
        <v>25</v>
      </c>
    </row>
    <row r="138" spans="1:34" ht="19.5" customHeight="1">
      <c r="A138" s="499" t="s">
        <v>275</v>
      </c>
      <c r="B138" s="501">
        <v>180</v>
      </c>
      <c r="C138" s="497">
        <v>71</v>
      </c>
      <c r="D138" s="496">
        <v>63</v>
      </c>
      <c r="E138" s="494" t="s">
        <v>337</v>
      </c>
      <c r="F138" s="496">
        <v>80</v>
      </c>
      <c r="G138" s="496">
        <v>75</v>
      </c>
      <c r="H138" s="496">
        <v>56</v>
      </c>
      <c r="I138" s="496">
        <f t="shared" si="67"/>
        <v>214</v>
      </c>
      <c r="J138" s="496">
        <f t="shared" si="74"/>
        <v>345</v>
      </c>
      <c r="K138" s="496">
        <f>FIXED(J138*1.4,0)+B138</f>
        <v>663</v>
      </c>
      <c r="L138" s="108" t="s">
        <v>466</v>
      </c>
      <c r="M138" s="496">
        <f>NORMSDIST((U$85-K138)/Z$85)*100</f>
        <v>6.6807201268858059</v>
      </c>
      <c r="N138" s="496">
        <f>NORMSDIST((V$85-K138)/Z$85)*100</f>
        <v>9.1211219725867885</v>
      </c>
      <c r="O138" s="495" t="s">
        <v>338</v>
      </c>
      <c r="P138" s="41">
        <f>Y$85</f>
        <v>78.100000000000009</v>
      </c>
      <c r="Q138" s="30" t="s">
        <v>338</v>
      </c>
      <c r="R138" s="23"/>
      <c r="S138" s="128" t="s">
        <v>615</v>
      </c>
      <c r="T138" s="128" t="s">
        <v>337</v>
      </c>
      <c r="U138" s="199">
        <f>'30年度合否判定資料(20180223)'!S103</f>
        <v>479</v>
      </c>
      <c r="V138" s="230">
        <f t="shared" si="71"/>
        <v>489</v>
      </c>
      <c r="W138" s="169">
        <v>1.5733333333333333</v>
      </c>
      <c r="X138" s="313">
        <f t="shared" si="76"/>
        <v>1.5329999999999999</v>
      </c>
      <c r="Y138" s="314">
        <f t="shared" si="77"/>
        <v>65.2</v>
      </c>
      <c r="Z138" s="103">
        <v>60</v>
      </c>
      <c r="AA138" s="19"/>
      <c r="AB138" s="169">
        <v>1.5733333333333333</v>
      </c>
      <c r="AC138" s="163">
        <v>-10</v>
      </c>
      <c r="AD138" s="457">
        <v>1</v>
      </c>
      <c r="AE138" s="457">
        <v>0.99009900990099009</v>
      </c>
      <c r="AF138" s="457">
        <v>1</v>
      </c>
      <c r="AG138" s="164">
        <v>115</v>
      </c>
      <c r="AH138" s="164">
        <v>75</v>
      </c>
    </row>
    <row r="139" spans="1:34" ht="19.5" customHeight="1">
      <c r="A139" s="499" t="s">
        <v>270</v>
      </c>
      <c r="B139" s="501">
        <v>180</v>
      </c>
      <c r="C139" s="497">
        <v>65</v>
      </c>
      <c r="D139" s="496">
        <v>70</v>
      </c>
      <c r="E139" s="494" t="s">
        <v>337</v>
      </c>
      <c r="F139" s="496">
        <v>56</v>
      </c>
      <c r="G139" s="496">
        <v>55</v>
      </c>
      <c r="H139" s="496">
        <v>56</v>
      </c>
      <c r="I139" s="496">
        <f t="shared" si="67"/>
        <v>191</v>
      </c>
      <c r="J139" s="496">
        <f t="shared" si="74"/>
        <v>302</v>
      </c>
      <c r="K139" s="496">
        <f t="shared" ref="K139:K152" si="78">FIXED(J139*1.4,0)+B139</f>
        <v>603</v>
      </c>
      <c r="L139" s="108" t="s">
        <v>466</v>
      </c>
      <c r="M139" s="496">
        <f>NORMSDIST((U$86-K139)/Z$86)*100</f>
        <v>42.074029056089692</v>
      </c>
      <c r="N139" s="496">
        <f>NORMSDIST((V$86-K139)/Z$86)*100</f>
        <v>48.670438618290788</v>
      </c>
      <c r="O139" s="495" t="s">
        <v>338</v>
      </c>
      <c r="P139" s="41">
        <f>Y$86</f>
        <v>78.100000000000009</v>
      </c>
      <c r="Q139" s="30" t="s">
        <v>338</v>
      </c>
      <c r="S139" s="229" t="s">
        <v>594</v>
      </c>
      <c r="T139" s="229" t="s">
        <v>337</v>
      </c>
      <c r="U139" s="199">
        <f>'30年度合否判定資料(20180223)'!S104</f>
        <v>768</v>
      </c>
      <c r="V139" s="230">
        <f t="shared" si="71"/>
        <v>778</v>
      </c>
      <c r="W139" s="169">
        <v>1.8571428571428572</v>
      </c>
      <c r="X139" s="313">
        <f t="shared" si="76"/>
        <v>1.6</v>
      </c>
      <c r="Y139" s="314">
        <f t="shared" si="77"/>
        <v>62.5</v>
      </c>
      <c r="Z139" s="103">
        <v>60</v>
      </c>
      <c r="AA139" s="19"/>
      <c r="AB139" s="169">
        <v>1.8571428571428572</v>
      </c>
      <c r="AC139" s="163">
        <v>-2</v>
      </c>
      <c r="AD139" s="457">
        <v>0.92452830188679247</v>
      </c>
      <c r="AE139" s="457">
        <v>0.92156862745098034</v>
      </c>
      <c r="AF139" s="457">
        <v>0.95454545454545459</v>
      </c>
      <c r="AG139" s="164">
        <v>48</v>
      </c>
      <c r="AH139" s="164">
        <v>30</v>
      </c>
    </row>
    <row r="140" spans="1:34" ht="19.5" customHeight="1">
      <c r="A140" s="499" t="s">
        <v>276</v>
      </c>
      <c r="B140" s="501">
        <v>207</v>
      </c>
      <c r="C140" s="497">
        <v>60</v>
      </c>
      <c r="D140" s="496">
        <v>78</v>
      </c>
      <c r="E140" s="494" t="s">
        <v>337</v>
      </c>
      <c r="F140" s="496">
        <v>44</v>
      </c>
      <c r="G140" s="496">
        <v>75</v>
      </c>
      <c r="H140" s="496">
        <v>56</v>
      </c>
      <c r="I140" s="496">
        <f t="shared" si="67"/>
        <v>182</v>
      </c>
      <c r="J140" s="496">
        <f t="shared" si="74"/>
        <v>313</v>
      </c>
      <c r="K140" s="496">
        <f t="shared" si="78"/>
        <v>645</v>
      </c>
      <c r="L140" s="108" t="s">
        <v>466</v>
      </c>
      <c r="M140" s="496">
        <f>NORMSDIST((U$86-K140)/Z$86)*100</f>
        <v>18.406012534675948</v>
      </c>
      <c r="N140" s="496">
        <f>NORMSDIST((V$86-K140)/Z$86)*100</f>
        <v>23.16775746347982</v>
      </c>
      <c r="O140" s="495" t="s">
        <v>338</v>
      </c>
      <c r="P140" s="41">
        <f>Y$86</f>
        <v>78.100000000000009</v>
      </c>
      <c r="Q140" s="30" t="s">
        <v>338</v>
      </c>
      <c r="T140" s="165"/>
      <c r="U140" s="165"/>
      <c r="V140" s="165"/>
      <c r="W140" s="165"/>
      <c r="AA140" s="19"/>
    </row>
    <row r="141" spans="1:34" ht="19.5" customHeight="1">
      <c r="A141" s="499" t="s">
        <v>277</v>
      </c>
      <c r="B141" s="501">
        <v>198</v>
      </c>
      <c r="C141" s="497">
        <v>44</v>
      </c>
      <c r="D141" s="496">
        <v>65</v>
      </c>
      <c r="E141" s="494" t="s">
        <v>337</v>
      </c>
      <c r="F141" s="496">
        <v>60</v>
      </c>
      <c r="G141" s="494">
        <v>50</v>
      </c>
      <c r="H141" s="494">
        <v>44</v>
      </c>
      <c r="I141" s="496">
        <f t="shared" si="67"/>
        <v>169</v>
      </c>
      <c r="J141" s="496">
        <f t="shared" si="74"/>
        <v>263</v>
      </c>
      <c r="K141" s="496">
        <f t="shared" si="78"/>
        <v>566</v>
      </c>
      <c r="L141" s="108" t="s">
        <v>466</v>
      </c>
      <c r="M141" s="496">
        <f>NORMSDIST((U$86-K141)/Z$86)*100</f>
        <v>66.153888048931037</v>
      </c>
      <c r="N141" s="496">
        <f>NORMSDIST((V$86-K141)/Z$86)*100</f>
        <v>72.016553640029429</v>
      </c>
      <c r="O141" s="495" t="s">
        <v>338</v>
      </c>
      <c r="P141" s="41">
        <f>Y$86</f>
        <v>78.100000000000009</v>
      </c>
      <c r="Q141" s="30" t="s">
        <v>338</v>
      </c>
      <c r="T141" s="165"/>
      <c r="U141" s="73"/>
      <c r="V141" s="28"/>
      <c r="W141" s="165"/>
      <c r="AA141" s="19"/>
    </row>
    <row r="142" spans="1:34" ht="19.5" customHeight="1">
      <c r="A142" s="417" t="s">
        <v>220</v>
      </c>
      <c r="B142" s="422">
        <v>193</v>
      </c>
      <c r="C142" s="497">
        <v>52</v>
      </c>
      <c r="D142" s="496">
        <v>83</v>
      </c>
      <c r="E142" s="494" t="s">
        <v>337</v>
      </c>
      <c r="F142" s="496">
        <v>52</v>
      </c>
      <c r="G142" s="496">
        <v>65</v>
      </c>
      <c r="H142" s="496">
        <v>44</v>
      </c>
      <c r="I142" s="496">
        <f t="shared" si="67"/>
        <v>187</v>
      </c>
      <c r="J142" s="496">
        <f t="shared" si="74"/>
        <v>296</v>
      </c>
      <c r="K142" s="496">
        <f t="shared" si="78"/>
        <v>607</v>
      </c>
      <c r="L142" s="466" t="s">
        <v>479</v>
      </c>
      <c r="M142" s="496">
        <f>NORMSDIST((U$87-K142)/Z$87)*100</f>
        <v>11.506967022170828</v>
      </c>
      <c r="N142" s="496">
        <f>NORMSDIST((V$87-K142)/Z$87)*100</f>
        <v>15.072396656902459</v>
      </c>
      <c r="O142" s="495" t="s">
        <v>338</v>
      </c>
      <c r="P142" s="41">
        <f>Y$87</f>
        <v>63.7</v>
      </c>
      <c r="Q142" s="30" t="s">
        <v>338</v>
      </c>
      <c r="T142" s="165"/>
      <c r="U142" s="73"/>
      <c r="V142" s="28"/>
      <c r="W142" s="165"/>
      <c r="AA142" s="19"/>
    </row>
    <row r="143" spans="1:34" ht="19.5" customHeight="1">
      <c r="A143" s="52" t="s">
        <v>71</v>
      </c>
      <c r="B143" s="494">
        <v>170</v>
      </c>
      <c r="C143" s="497">
        <v>22</v>
      </c>
      <c r="D143" s="496">
        <v>35</v>
      </c>
      <c r="E143" s="494" t="s">
        <v>337</v>
      </c>
      <c r="F143" s="496">
        <v>48</v>
      </c>
      <c r="G143" s="494">
        <v>25</v>
      </c>
      <c r="H143" s="494">
        <v>44</v>
      </c>
      <c r="I143" s="496">
        <f t="shared" si="67"/>
        <v>105</v>
      </c>
      <c r="J143" s="496">
        <f t="shared" si="74"/>
        <v>174</v>
      </c>
      <c r="K143" s="496">
        <f t="shared" si="78"/>
        <v>414</v>
      </c>
      <c r="L143" s="108" t="s">
        <v>72</v>
      </c>
      <c r="M143" s="496">
        <f>NORMSDIST((U$89-K143)/Z$89)*100</f>
        <v>94.140368695951423</v>
      </c>
      <c r="N143" s="496">
        <f>NORMSDIST((V$90-K143)/Z$90)*100</f>
        <v>96.273397081415766</v>
      </c>
      <c r="O143" s="517" t="s">
        <v>349</v>
      </c>
      <c r="P143" s="41">
        <f>Y$89</f>
        <v>100</v>
      </c>
      <c r="Q143" s="30" t="s">
        <v>338</v>
      </c>
      <c r="T143" s="165"/>
      <c r="U143" s="73"/>
      <c r="V143" s="28"/>
      <c r="W143" s="165"/>
      <c r="AA143" s="19"/>
    </row>
    <row r="144" spans="1:34" ht="19.5" customHeight="1">
      <c r="A144" s="417" t="s">
        <v>199</v>
      </c>
      <c r="B144" s="422">
        <v>253</v>
      </c>
      <c r="C144" s="497">
        <v>83</v>
      </c>
      <c r="D144" s="496">
        <v>90</v>
      </c>
      <c r="E144" s="494" t="s">
        <v>337</v>
      </c>
      <c r="F144" s="496">
        <v>96</v>
      </c>
      <c r="G144" s="494">
        <v>83</v>
      </c>
      <c r="H144" s="494">
        <v>60</v>
      </c>
      <c r="I144" s="496">
        <f t="shared" si="67"/>
        <v>269</v>
      </c>
      <c r="J144" s="496">
        <f t="shared" si="74"/>
        <v>412</v>
      </c>
      <c r="K144" s="496">
        <f t="shared" si="78"/>
        <v>830</v>
      </c>
      <c r="L144" s="468" t="s">
        <v>414</v>
      </c>
      <c r="M144" s="496">
        <f>NORMSDIST((U$93-K144)/Z$93)*100</f>
        <v>9.012267246445246</v>
      </c>
      <c r="N144" s="496">
        <f>NORMSDIST((V$93-K144)/Z$93)*100</f>
        <v>12.714315056279823</v>
      </c>
      <c r="O144" s="495" t="s">
        <v>338</v>
      </c>
      <c r="P144" s="41">
        <f>Y$93</f>
        <v>59.699999999999996</v>
      </c>
      <c r="Q144" s="30" t="s">
        <v>338</v>
      </c>
      <c r="T144" s="165"/>
      <c r="U144" s="73"/>
      <c r="V144" s="28"/>
      <c r="W144" s="165"/>
      <c r="AA144" s="19"/>
    </row>
    <row r="145" spans="1:30" ht="19.5" customHeight="1">
      <c r="A145" s="417" t="s">
        <v>200</v>
      </c>
      <c r="B145" s="422">
        <v>221</v>
      </c>
      <c r="C145" s="497">
        <v>85</v>
      </c>
      <c r="D145" s="496">
        <v>90</v>
      </c>
      <c r="E145" s="494" t="s">
        <v>337</v>
      </c>
      <c r="F145" s="496">
        <v>84</v>
      </c>
      <c r="G145" s="496">
        <v>85</v>
      </c>
      <c r="H145" s="496">
        <v>84</v>
      </c>
      <c r="I145" s="496">
        <f t="shared" si="67"/>
        <v>259</v>
      </c>
      <c r="J145" s="496">
        <f t="shared" si="74"/>
        <v>428</v>
      </c>
      <c r="K145" s="496">
        <f t="shared" si="78"/>
        <v>820</v>
      </c>
      <c r="L145" s="468" t="s">
        <v>414</v>
      </c>
      <c r="M145" s="496">
        <f t="shared" ref="M145:M149" si="79">NORMSDIST((U$93-K145)/Z$93)*100</f>
        <v>12.714315056279823</v>
      </c>
      <c r="N145" s="496">
        <f t="shared" ref="N145:N149" si="80">NORMSDIST((V$93-K145)/Z$93)*100</f>
        <v>17.360878033862459</v>
      </c>
      <c r="O145" s="495" t="s">
        <v>338</v>
      </c>
      <c r="P145" s="41">
        <f t="shared" ref="P145:P149" si="81">Y$93</f>
        <v>59.699999999999996</v>
      </c>
      <c r="Q145" s="30" t="s">
        <v>338</v>
      </c>
      <c r="T145" s="165"/>
      <c r="U145" s="73"/>
      <c r="V145" s="28"/>
      <c r="W145" s="165"/>
      <c r="AA145" s="19"/>
    </row>
    <row r="146" spans="1:30" ht="19.5" customHeight="1">
      <c r="A146" s="417" t="s">
        <v>203</v>
      </c>
      <c r="B146" s="422">
        <v>193</v>
      </c>
      <c r="C146" s="497">
        <v>77</v>
      </c>
      <c r="D146" s="496">
        <v>90</v>
      </c>
      <c r="E146" s="494" t="s">
        <v>337</v>
      </c>
      <c r="F146" s="496">
        <v>86</v>
      </c>
      <c r="G146" s="496">
        <v>85</v>
      </c>
      <c r="H146" s="496">
        <v>82</v>
      </c>
      <c r="I146" s="496">
        <f t="shared" si="67"/>
        <v>253</v>
      </c>
      <c r="J146" s="496">
        <f t="shared" si="74"/>
        <v>420</v>
      </c>
      <c r="K146" s="496">
        <f t="shared" si="78"/>
        <v>781</v>
      </c>
      <c r="L146" s="468" t="s">
        <v>414</v>
      </c>
      <c r="M146" s="496">
        <f t="shared" si="79"/>
        <v>35.942356678200873</v>
      </c>
      <c r="N146" s="496">
        <f t="shared" si="80"/>
        <v>43.644053710856717</v>
      </c>
      <c r="O146" s="495" t="s">
        <v>338</v>
      </c>
      <c r="P146" s="41">
        <f t="shared" si="81"/>
        <v>59.699999999999996</v>
      </c>
      <c r="Q146" s="44" t="s">
        <v>345</v>
      </c>
      <c r="T146" s="165"/>
      <c r="U146" s="73"/>
      <c r="V146" s="28"/>
      <c r="W146" s="165"/>
      <c r="AA146" s="19"/>
    </row>
    <row r="147" spans="1:30" ht="19.5" customHeight="1">
      <c r="A147" s="417" t="s">
        <v>186</v>
      </c>
      <c r="B147" s="422">
        <v>180</v>
      </c>
      <c r="C147" s="497">
        <v>78</v>
      </c>
      <c r="D147" s="496">
        <v>70</v>
      </c>
      <c r="E147" s="494" t="s">
        <v>337</v>
      </c>
      <c r="F147" s="496">
        <v>72</v>
      </c>
      <c r="G147" s="496">
        <v>70</v>
      </c>
      <c r="H147" s="496">
        <v>55</v>
      </c>
      <c r="I147" s="496">
        <f t="shared" si="67"/>
        <v>220</v>
      </c>
      <c r="J147" s="496">
        <f t="shared" si="74"/>
        <v>345</v>
      </c>
      <c r="K147" s="496">
        <f t="shared" si="78"/>
        <v>663</v>
      </c>
      <c r="L147" s="468" t="s">
        <v>414</v>
      </c>
      <c r="M147" s="496">
        <f t="shared" si="79"/>
        <v>97.724986805182084</v>
      </c>
      <c r="N147" s="496">
        <f t="shared" si="80"/>
        <v>98.609655248650142</v>
      </c>
      <c r="O147" s="517" t="s">
        <v>345</v>
      </c>
      <c r="P147" s="41">
        <f t="shared" si="81"/>
        <v>59.699999999999996</v>
      </c>
      <c r="Q147" s="30" t="s">
        <v>345</v>
      </c>
      <c r="T147" s="165"/>
      <c r="U147" s="73"/>
      <c r="V147" s="28"/>
      <c r="W147" s="165"/>
      <c r="AA147" s="19"/>
    </row>
    <row r="148" spans="1:30" ht="19.5" customHeight="1">
      <c r="A148" s="493" t="s">
        <v>814</v>
      </c>
      <c r="B148" s="422">
        <v>203</v>
      </c>
      <c r="C148" s="497">
        <v>79</v>
      </c>
      <c r="D148" s="496">
        <v>80</v>
      </c>
      <c r="E148" s="494" t="s">
        <v>337</v>
      </c>
      <c r="F148" s="496">
        <v>80</v>
      </c>
      <c r="G148" s="496">
        <v>75</v>
      </c>
      <c r="H148" s="496">
        <v>80</v>
      </c>
      <c r="I148" s="496">
        <f t="shared" si="67"/>
        <v>239</v>
      </c>
      <c r="J148" s="496">
        <f t="shared" si="74"/>
        <v>394</v>
      </c>
      <c r="K148" s="496">
        <f t="shared" si="78"/>
        <v>755</v>
      </c>
      <c r="L148" s="468" t="s">
        <v>414</v>
      </c>
      <c r="M148" s="496">
        <f t="shared" si="79"/>
        <v>56.35594628914329</v>
      </c>
      <c r="N148" s="496">
        <f t="shared" si="80"/>
        <v>64.057643321799134</v>
      </c>
      <c r="O148" s="517" t="s">
        <v>349</v>
      </c>
      <c r="P148" s="41">
        <f t="shared" si="81"/>
        <v>59.699999999999996</v>
      </c>
      <c r="Q148" s="30" t="s">
        <v>345</v>
      </c>
      <c r="T148" s="165"/>
      <c r="U148" s="73"/>
      <c r="V148" s="28"/>
      <c r="W148" s="165"/>
      <c r="AA148" s="19"/>
    </row>
    <row r="149" spans="1:30" ht="19.5" customHeight="1">
      <c r="A149" s="500" t="s">
        <v>247</v>
      </c>
      <c r="B149" s="501">
        <v>249</v>
      </c>
      <c r="C149" s="497">
        <v>65</v>
      </c>
      <c r="D149" s="496">
        <v>90</v>
      </c>
      <c r="E149" s="494" t="s">
        <v>337</v>
      </c>
      <c r="F149" s="496">
        <v>95</v>
      </c>
      <c r="G149" s="494">
        <v>72</v>
      </c>
      <c r="H149" s="494">
        <v>72</v>
      </c>
      <c r="I149" s="496">
        <f t="shared" si="67"/>
        <v>250</v>
      </c>
      <c r="J149" s="496">
        <f t="shared" si="74"/>
        <v>394</v>
      </c>
      <c r="K149" s="496">
        <f t="shared" si="78"/>
        <v>801</v>
      </c>
      <c r="L149" s="468" t="s">
        <v>414</v>
      </c>
      <c r="M149" s="496">
        <f t="shared" si="79"/>
        <v>22.36272924375994</v>
      </c>
      <c r="N149" s="496">
        <f t="shared" si="80"/>
        <v>28.773971884902704</v>
      </c>
      <c r="O149" s="495" t="s">
        <v>338</v>
      </c>
      <c r="P149" s="41">
        <f t="shared" si="81"/>
        <v>59.699999999999996</v>
      </c>
      <c r="Q149" s="44" t="s">
        <v>345</v>
      </c>
      <c r="T149" s="165"/>
      <c r="U149" s="73"/>
      <c r="V149" s="28"/>
      <c r="W149" s="165"/>
      <c r="AA149" s="19"/>
    </row>
    <row r="150" spans="1:30" ht="19.5" customHeight="1">
      <c r="A150" s="417" t="s">
        <v>205</v>
      </c>
      <c r="B150" s="422">
        <v>249</v>
      </c>
      <c r="C150" s="497">
        <v>58</v>
      </c>
      <c r="D150" s="496">
        <v>73</v>
      </c>
      <c r="E150" s="494" t="s">
        <v>337</v>
      </c>
      <c r="F150" s="496">
        <v>88</v>
      </c>
      <c r="G150" s="496">
        <v>65</v>
      </c>
      <c r="H150" s="496">
        <v>84</v>
      </c>
      <c r="I150" s="496">
        <f t="shared" si="67"/>
        <v>219</v>
      </c>
      <c r="J150" s="496">
        <f t="shared" si="74"/>
        <v>368</v>
      </c>
      <c r="K150" s="496">
        <f t="shared" si="78"/>
        <v>764</v>
      </c>
      <c r="L150" s="468" t="s">
        <v>414</v>
      </c>
      <c r="M150" s="496">
        <f>NORMSDIST((U$94-K150)/Z$94)*100</f>
        <v>69.146246127401312</v>
      </c>
      <c r="N150" s="496">
        <f>NORMSDIST((V$94-K150)/Z$94)*100</f>
        <v>75.803634777692693</v>
      </c>
      <c r="O150" s="517" t="s">
        <v>345</v>
      </c>
      <c r="P150" s="41">
        <f>Y$94</f>
        <v>58.199999999999996</v>
      </c>
      <c r="Q150" s="30" t="s">
        <v>345</v>
      </c>
      <c r="T150" s="165"/>
      <c r="U150" s="73"/>
      <c r="V150" s="28"/>
      <c r="W150" s="165"/>
      <c r="AA150" s="19"/>
    </row>
    <row r="151" spans="1:30" ht="19.5" customHeight="1">
      <c r="A151" s="427" t="s">
        <v>770</v>
      </c>
      <c r="B151" s="428">
        <v>258</v>
      </c>
      <c r="C151" s="497">
        <v>78</v>
      </c>
      <c r="D151" s="496">
        <v>85</v>
      </c>
      <c r="E151" s="494" t="s">
        <v>337</v>
      </c>
      <c r="F151" s="496">
        <v>68</v>
      </c>
      <c r="G151" s="496">
        <v>60</v>
      </c>
      <c r="H151" s="496">
        <v>64</v>
      </c>
      <c r="I151" s="496">
        <f t="shared" si="67"/>
        <v>231</v>
      </c>
      <c r="J151" s="496">
        <f t="shared" si="74"/>
        <v>355</v>
      </c>
      <c r="K151" s="496">
        <f t="shared" si="78"/>
        <v>755</v>
      </c>
      <c r="L151" s="468" t="s">
        <v>445</v>
      </c>
      <c r="M151" s="496">
        <f>NORMSDIST((U$98-K151)/Z$98)*100</f>
        <v>4.9471468033648094</v>
      </c>
      <c r="N151" s="496">
        <f>NORMSDIST((V$98-K151)/Z$98)*100</f>
        <v>6.8992935140227365</v>
      </c>
      <c r="O151" s="495" t="s">
        <v>338</v>
      </c>
      <c r="P151" s="41">
        <f>Y$98</f>
        <v>66.7</v>
      </c>
      <c r="Q151" s="30" t="s">
        <v>338</v>
      </c>
      <c r="T151" s="165"/>
      <c r="U151" s="73"/>
      <c r="V151" s="28"/>
      <c r="W151" s="165"/>
      <c r="AA151" s="19"/>
    </row>
    <row r="152" spans="1:30" ht="19.5" customHeight="1">
      <c r="A152" s="427" t="s">
        <v>773</v>
      </c>
      <c r="B152" s="428">
        <v>184</v>
      </c>
      <c r="C152" s="497">
        <v>55</v>
      </c>
      <c r="D152" s="496">
        <v>25</v>
      </c>
      <c r="E152" s="494" t="s">
        <v>337</v>
      </c>
      <c r="F152" s="496">
        <v>28</v>
      </c>
      <c r="G152" s="494">
        <v>30</v>
      </c>
      <c r="H152" s="494">
        <v>10</v>
      </c>
      <c r="I152" s="496">
        <f t="shared" si="67"/>
        <v>108</v>
      </c>
      <c r="J152" s="496">
        <f t="shared" si="74"/>
        <v>148</v>
      </c>
      <c r="K152" s="496">
        <f t="shared" si="78"/>
        <v>391</v>
      </c>
      <c r="L152" s="469" t="s">
        <v>604</v>
      </c>
      <c r="M152" s="496">
        <f>NORMSDIST((U$103-K152)/Z$103)*100</f>
        <v>89.73627481678642</v>
      </c>
      <c r="N152" s="496">
        <f>NORMSDIST((V$103-K152)/Z$103)*100</f>
        <v>92.411869982774192</v>
      </c>
      <c r="O152" s="495" t="s">
        <v>338</v>
      </c>
      <c r="P152" s="41">
        <f>Y$103</f>
        <v>98.8</v>
      </c>
      <c r="Q152" s="30" t="s">
        <v>338</v>
      </c>
      <c r="T152" s="165"/>
      <c r="U152" s="316"/>
      <c r="V152" s="28"/>
      <c r="W152" s="165"/>
      <c r="AA152" s="19"/>
    </row>
    <row r="153" spans="1:30" ht="19.5" customHeight="1">
      <c r="A153" s="427" t="s">
        <v>772</v>
      </c>
      <c r="B153" s="428">
        <v>180</v>
      </c>
      <c r="C153" s="497">
        <v>50</v>
      </c>
      <c r="D153" s="496">
        <v>56</v>
      </c>
      <c r="E153" s="494" t="s">
        <v>337</v>
      </c>
      <c r="F153" s="496">
        <v>36</v>
      </c>
      <c r="G153" s="494">
        <v>40</v>
      </c>
      <c r="H153" s="494">
        <v>56</v>
      </c>
      <c r="I153" s="496">
        <f>SUM(C153,D153,F153)</f>
        <v>142</v>
      </c>
      <c r="J153" s="496">
        <f t="shared" si="74"/>
        <v>238</v>
      </c>
      <c r="K153" s="496">
        <f>FIXED(J153*1.4,0)+B153</f>
        <v>513</v>
      </c>
      <c r="L153" s="471" t="s">
        <v>796</v>
      </c>
      <c r="M153" s="496">
        <f>NORMSDIST((U$111-K153)/Z$111)*100</f>
        <v>30.853753872598688</v>
      </c>
      <c r="N153" s="496">
        <f>NORMSDIST((V$111-K153)/Z$111)*100</f>
        <v>36.944134018176364</v>
      </c>
      <c r="O153" s="495" t="s">
        <v>338</v>
      </c>
      <c r="P153" s="41">
        <f>Y$111</f>
        <v>76</v>
      </c>
      <c r="Q153" s="30" t="s">
        <v>338</v>
      </c>
      <c r="T153" s="165"/>
      <c r="U153" s="316"/>
      <c r="V153" s="28"/>
      <c r="W153" s="165"/>
      <c r="AA153" s="19"/>
    </row>
    <row r="154" spans="1:30" ht="19.5" customHeight="1">
      <c r="A154" s="417" t="s">
        <v>192</v>
      </c>
      <c r="B154" s="422">
        <v>230</v>
      </c>
      <c r="C154" s="497">
        <v>83</v>
      </c>
      <c r="D154" s="496">
        <v>85</v>
      </c>
      <c r="E154" s="494" t="s">
        <v>337</v>
      </c>
      <c r="F154" s="496">
        <v>90</v>
      </c>
      <c r="G154" s="496">
        <v>70</v>
      </c>
      <c r="H154" s="496">
        <v>84</v>
      </c>
      <c r="I154" s="496">
        <f t="shared" ref="I154:I176" si="82">SUM(C154,D154,F154)</f>
        <v>258</v>
      </c>
      <c r="J154" s="496">
        <f t="shared" si="74"/>
        <v>412</v>
      </c>
      <c r="K154" s="496">
        <f t="shared" ref="K154:K176" si="83">FIXED(J154*1.4,0)+B154</f>
        <v>807</v>
      </c>
      <c r="L154" s="463" t="s">
        <v>402</v>
      </c>
      <c r="M154" s="496">
        <f>NORMSDIST((U$112-K154)/Z$112)*100</f>
        <v>45.22415739794161</v>
      </c>
      <c r="N154" s="496">
        <f>NORMSDIST((V$112-K154)/Z$112)*100</f>
        <v>53.188137201398746</v>
      </c>
      <c r="O154" s="495" t="s">
        <v>338</v>
      </c>
      <c r="P154" s="41">
        <f>Y$112</f>
        <v>77</v>
      </c>
      <c r="Q154" s="44" t="s">
        <v>345</v>
      </c>
      <c r="T154" s="165"/>
      <c r="U154" s="73"/>
      <c r="V154" s="28"/>
      <c r="W154" s="165"/>
      <c r="AA154" s="19"/>
    </row>
    <row r="155" spans="1:30" ht="19.5" customHeight="1">
      <c r="A155" s="52" t="s">
        <v>45</v>
      </c>
      <c r="B155" s="494">
        <v>207</v>
      </c>
      <c r="C155" s="497">
        <v>93</v>
      </c>
      <c r="D155" s="496">
        <v>78</v>
      </c>
      <c r="E155" s="494" t="s">
        <v>337</v>
      </c>
      <c r="F155" s="496">
        <v>85</v>
      </c>
      <c r="G155" s="496">
        <v>75</v>
      </c>
      <c r="H155" s="496">
        <v>60</v>
      </c>
      <c r="I155" s="496">
        <f t="shared" si="82"/>
        <v>256</v>
      </c>
      <c r="J155" s="496">
        <f t="shared" si="74"/>
        <v>391</v>
      </c>
      <c r="K155" s="496">
        <f t="shared" si="83"/>
        <v>754</v>
      </c>
      <c r="L155" s="463" t="s">
        <v>46</v>
      </c>
      <c r="M155" s="496">
        <f>NORMSDIST((U$113-K155)/Z$113)*100</f>
        <v>38.973875244420277</v>
      </c>
      <c r="N155" s="496">
        <f>NORMSDIST((V$113-K155)/Z$113)*100</f>
        <v>46.811862798601261</v>
      </c>
      <c r="O155" s="495" t="s">
        <v>338</v>
      </c>
      <c r="P155" s="41">
        <f>Y$113</f>
        <v>68.600000000000009</v>
      </c>
      <c r="Q155" s="30" t="s">
        <v>338</v>
      </c>
      <c r="T155" s="165"/>
      <c r="U155" s="73"/>
      <c r="V155" s="28"/>
      <c r="W155" s="165"/>
      <c r="AA155" s="19"/>
    </row>
    <row r="156" spans="1:30" ht="19.5" customHeight="1">
      <c r="A156" s="52" t="s">
        <v>47</v>
      </c>
      <c r="B156" s="494">
        <v>216</v>
      </c>
      <c r="C156" s="497">
        <v>71</v>
      </c>
      <c r="D156" s="496">
        <v>68</v>
      </c>
      <c r="E156" s="494" t="s">
        <v>337</v>
      </c>
      <c r="F156" s="496">
        <v>83</v>
      </c>
      <c r="G156" s="496">
        <v>80</v>
      </c>
      <c r="H156" s="496">
        <v>72</v>
      </c>
      <c r="I156" s="496">
        <f t="shared" si="82"/>
        <v>222</v>
      </c>
      <c r="J156" s="496">
        <f t="shared" si="74"/>
        <v>374</v>
      </c>
      <c r="K156" s="496">
        <f t="shared" si="83"/>
        <v>740</v>
      </c>
      <c r="L156" s="463" t="s">
        <v>46</v>
      </c>
      <c r="M156" s="496">
        <f t="shared" ref="M156:M160" si="84">NORMSDIST((U$113-K156)/Z$113)*100</f>
        <v>50</v>
      </c>
      <c r="N156" s="496">
        <f t="shared" ref="N156:N160" si="85">NORMSDIST((V$113-K156)/Z$113)*100</f>
        <v>57.925970943910301</v>
      </c>
      <c r="O156" s="495" t="s">
        <v>338</v>
      </c>
      <c r="P156" s="41">
        <f t="shared" ref="P156:P160" si="86">Y$113</f>
        <v>68.600000000000009</v>
      </c>
      <c r="Q156" s="44" t="s">
        <v>345</v>
      </c>
      <c r="T156" s="165"/>
      <c r="U156" s="73"/>
      <c r="V156" s="28"/>
      <c r="W156" s="165"/>
      <c r="AA156" s="19"/>
    </row>
    <row r="157" spans="1:30" ht="19.5" customHeight="1">
      <c r="A157" s="52" t="s">
        <v>48</v>
      </c>
      <c r="B157" s="494">
        <v>216</v>
      </c>
      <c r="C157" s="497"/>
      <c r="D157" s="496"/>
      <c r="E157" s="494" t="s">
        <v>337</v>
      </c>
      <c r="F157" s="496"/>
      <c r="G157" s="496"/>
      <c r="H157" s="496"/>
      <c r="I157" s="496">
        <f t="shared" si="82"/>
        <v>0</v>
      </c>
      <c r="J157" s="496">
        <f t="shared" si="74"/>
        <v>0</v>
      </c>
      <c r="K157" s="496">
        <f t="shared" si="83"/>
        <v>216</v>
      </c>
      <c r="L157" s="463" t="s">
        <v>46</v>
      </c>
      <c r="M157" s="496">
        <f t="shared" si="84"/>
        <v>100</v>
      </c>
      <c r="N157" s="496">
        <f t="shared" si="85"/>
        <v>100</v>
      </c>
      <c r="O157" s="517"/>
      <c r="P157" s="41">
        <f t="shared" si="86"/>
        <v>68.600000000000009</v>
      </c>
      <c r="Q157" s="30" t="s">
        <v>345</v>
      </c>
      <c r="T157" s="165"/>
      <c r="U157" s="73"/>
      <c r="V157" s="28"/>
      <c r="W157" s="165"/>
      <c r="AA157" s="19"/>
    </row>
    <row r="158" spans="1:30" ht="19.5" customHeight="1">
      <c r="A158" s="52" t="s">
        <v>49</v>
      </c>
      <c r="B158" s="494">
        <v>235</v>
      </c>
      <c r="C158" s="497">
        <v>66</v>
      </c>
      <c r="D158" s="496">
        <v>90</v>
      </c>
      <c r="E158" s="494" t="s">
        <v>337</v>
      </c>
      <c r="F158" s="496">
        <v>72</v>
      </c>
      <c r="G158" s="496">
        <v>80</v>
      </c>
      <c r="H158" s="496">
        <v>75</v>
      </c>
      <c r="I158" s="496">
        <f t="shared" si="82"/>
        <v>228</v>
      </c>
      <c r="J158" s="496">
        <f t="shared" si="74"/>
        <v>383</v>
      </c>
      <c r="K158" s="496">
        <f t="shared" si="83"/>
        <v>771</v>
      </c>
      <c r="L158" s="463" t="s">
        <v>46</v>
      </c>
      <c r="M158" s="496">
        <f t="shared" si="84"/>
        <v>26.762889346898298</v>
      </c>
      <c r="N158" s="496">
        <f t="shared" si="85"/>
        <v>33.724272684824953</v>
      </c>
      <c r="O158" s="495" t="s">
        <v>338</v>
      </c>
      <c r="P158" s="41">
        <f t="shared" si="86"/>
        <v>68.600000000000009</v>
      </c>
      <c r="Q158" s="30" t="s">
        <v>338</v>
      </c>
      <c r="T158" s="165"/>
      <c r="U158" s="165"/>
      <c r="V158" s="165"/>
      <c r="W158" s="165"/>
    </row>
    <row r="159" spans="1:30" ht="19.5" customHeight="1">
      <c r="A159" s="52" t="s">
        <v>817</v>
      </c>
      <c r="B159" s="494">
        <v>230</v>
      </c>
      <c r="C159" s="497">
        <v>86</v>
      </c>
      <c r="D159" s="496">
        <v>90</v>
      </c>
      <c r="E159" s="494" t="s">
        <v>337</v>
      </c>
      <c r="F159" s="496">
        <v>64</v>
      </c>
      <c r="G159" s="494">
        <v>75</v>
      </c>
      <c r="H159" s="494">
        <v>84</v>
      </c>
      <c r="I159" s="496">
        <f t="shared" si="82"/>
        <v>240</v>
      </c>
      <c r="J159" s="496">
        <f t="shared" si="74"/>
        <v>399</v>
      </c>
      <c r="K159" s="496">
        <f t="shared" si="83"/>
        <v>789</v>
      </c>
      <c r="L159" s="463" t="s">
        <v>46</v>
      </c>
      <c r="M159" s="496">
        <f t="shared" si="84"/>
        <v>16.354305932769236</v>
      </c>
      <c r="N159" s="496">
        <f t="shared" si="85"/>
        <v>21.769543758573306</v>
      </c>
      <c r="O159" s="495" t="s">
        <v>338</v>
      </c>
      <c r="P159" s="41">
        <f t="shared" si="86"/>
        <v>68.600000000000009</v>
      </c>
      <c r="Q159" s="30" t="s">
        <v>338</v>
      </c>
      <c r="T159" s="165"/>
      <c r="U159" s="165"/>
      <c r="V159" s="165"/>
      <c r="W159" s="165"/>
    </row>
    <row r="160" spans="1:30" ht="19.5" customHeight="1">
      <c r="A160" s="167" t="s">
        <v>117</v>
      </c>
      <c r="B160" s="177">
        <v>221</v>
      </c>
      <c r="C160" s="516"/>
      <c r="D160" s="494"/>
      <c r="E160" s="494" t="s">
        <v>337</v>
      </c>
      <c r="F160" s="494"/>
      <c r="G160" s="494"/>
      <c r="H160" s="494"/>
      <c r="I160" s="496">
        <f t="shared" si="82"/>
        <v>0</v>
      </c>
      <c r="J160" s="496">
        <f t="shared" si="74"/>
        <v>0</v>
      </c>
      <c r="K160" s="496">
        <f t="shared" si="83"/>
        <v>221</v>
      </c>
      <c r="L160" s="463" t="s">
        <v>46</v>
      </c>
      <c r="M160" s="496">
        <f t="shared" si="84"/>
        <v>100</v>
      </c>
      <c r="N160" s="496">
        <f t="shared" si="85"/>
        <v>100</v>
      </c>
      <c r="O160" s="495" t="s">
        <v>338</v>
      </c>
      <c r="P160" s="41">
        <f t="shared" si="86"/>
        <v>68.600000000000009</v>
      </c>
      <c r="Q160" s="30" t="s">
        <v>338</v>
      </c>
      <c r="T160" s="165"/>
      <c r="U160" s="8"/>
      <c r="V160" s="28"/>
      <c r="W160" s="8"/>
      <c r="X160" s="28"/>
      <c r="Y160" s="28"/>
      <c r="Z160" s="28"/>
      <c r="AA160" s="28"/>
      <c r="AB160" s="28"/>
      <c r="AC160" s="437"/>
      <c r="AD160" s="437"/>
    </row>
    <row r="161" spans="1:30" ht="19.5" customHeight="1">
      <c r="A161" s="354" t="s">
        <v>42</v>
      </c>
      <c r="B161" s="494">
        <v>249</v>
      </c>
      <c r="C161" s="497">
        <v>80</v>
      </c>
      <c r="D161" s="496">
        <v>85</v>
      </c>
      <c r="E161" s="494" t="s">
        <v>337</v>
      </c>
      <c r="F161" s="496">
        <v>84</v>
      </c>
      <c r="G161" s="494">
        <v>73</v>
      </c>
      <c r="H161" s="494">
        <v>80</v>
      </c>
      <c r="I161" s="496">
        <f t="shared" si="82"/>
        <v>249</v>
      </c>
      <c r="J161" s="496">
        <f t="shared" si="74"/>
        <v>402</v>
      </c>
      <c r="K161" s="496">
        <f t="shared" si="83"/>
        <v>812</v>
      </c>
      <c r="L161" s="463" t="s">
        <v>46</v>
      </c>
      <c r="M161" s="496">
        <f t="shared" ref="M161:M165" si="87">NORMSDIST((U$114-K161)/Z$114)*100</f>
        <v>15.386423037273483</v>
      </c>
      <c r="N161" s="496">
        <f t="shared" ref="N161:N165" si="88">NORMSDIST((V$114-K161)/Z$114)*100</f>
        <v>20.610805358581306</v>
      </c>
      <c r="O161" s="495" t="s">
        <v>338</v>
      </c>
      <c r="P161" s="41">
        <f t="shared" ref="P161:P165" si="89">Y$114</f>
        <v>71.3</v>
      </c>
      <c r="Q161" s="30" t="s">
        <v>338</v>
      </c>
      <c r="T161" s="165"/>
      <c r="U161" s="8"/>
      <c r="V161" s="28"/>
      <c r="W161" s="8"/>
      <c r="X161" s="28"/>
      <c r="Y161" s="28"/>
      <c r="Z161" s="28"/>
      <c r="AA161" s="28"/>
      <c r="AB161" s="28"/>
      <c r="AC161" s="514"/>
      <c r="AD161" s="514"/>
    </row>
    <row r="162" spans="1:30" ht="19.5" customHeight="1">
      <c r="A162" s="184" t="s">
        <v>98</v>
      </c>
      <c r="B162" s="411">
        <v>226</v>
      </c>
      <c r="C162" s="497">
        <v>75</v>
      </c>
      <c r="D162" s="496">
        <v>80</v>
      </c>
      <c r="E162" s="494" t="s">
        <v>337</v>
      </c>
      <c r="F162" s="496">
        <v>70</v>
      </c>
      <c r="G162" s="494">
        <v>64</v>
      </c>
      <c r="H162" s="494">
        <v>59</v>
      </c>
      <c r="I162" s="496">
        <f t="shared" si="82"/>
        <v>225</v>
      </c>
      <c r="J162" s="496">
        <f t="shared" si="74"/>
        <v>348</v>
      </c>
      <c r="K162" s="496">
        <f t="shared" si="83"/>
        <v>713</v>
      </c>
      <c r="L162" s="463" t="s">
        <v>46</v>
      </c>
      <c r="M162" s="496">
        <f t="shared" si="87"/>
        <v>83.147239253316215</v>
      </c>
      <c r="N162" s="496">
        <f t="shared" si="88"/>
        <v>87.69755969486566</v>
      </c>
      <c r="O162" s="517" t="s">
        <v>345</v>
      </c>
      <c r="P162" s="41">
        <f t="shared" si="89"/>
        <v>71.3</v>
      </c>
      <c r="Q162" s="30" t="s">
        <v>345</v>
      </c>
      <c r="T162" s="165"/>
      <c r="U162" s="8"/>
      <c r="V162" s="28"/>
      <c r="W162" s="8"/>
      <c r="X162" s="28"/>
      <c r="Y162" s="28"/>
      <c r="Z162" s="28"/>
      <c r="AA162" s="28"/>
      <c r="AB162" s="28"/>
      <c r="AC162" s="437"/>
      <c r="AD162" s="437"/>
    </row>
    <row r="163" spans="1:30" ht="19.5" customHeight="1">
      <c r="A163" s="184" t="s">
        <v>95</v>
      </c>
      <c r="B163" s="183">
        <v>253</v>
      </c>
      <c r="C163" s="497">
        <v>91</v>
      </c>
      <c r="D163" s="496">
        <v>85</v>
      </c>
      <c r="E163" s="494" t="s">
        <v>337</v>
      </c>
      <c r="F163" s="496">
        <v>90</v>
      </c>
      <c r="G163" s="494">
        <v>87</v>
      </c>
      <c r="H163" s="494">
        <v>88</v>
      </c>
      <c r="I163" s="496">
        <f t="shared" si="82"/>
        <v>266</v>
      </c>
      <c r="J163" s="496">
        <f t="shared" si="74"/>
        <v>441</v>
      </c>
      <c r="K163" s="496">
        <f t="shared" si="83"/>
        <v>870</v>
      </c>
      <c r="L163" s="463" t="s">
        <v>46</v>
      </c>
      <c r="M163" s="496">
        <f t="shared" si="87"/>
        <v>1.4628730775989252</v>
      </c>
      <c r="N163" s="496">
        <f t="shared" si="88"/>
        <v>2.3851764341508512</v>
      </c>
      <c r="O163" s="495" t="s">
        <v>338</v>
      </c>
      <c r="P163" s="41">
        <f t="shared" si="89"/>
        <v>71.3</v>
      </c>
      <c r="Q163" s="30" t="s">
        <v>338</v>
      </c>
      <c r="T163" s="165"/>
      <c r="U163" s="8"/>
      <c r="V163" s="28"/>
      <c r="W163" s="8"/>
      <c r="X163" s="28"/>
      <c r="Y163" s="28"/>
      <c r="Z163" s="28"/>
      <c r="AA163" s="28"/>
      <c r="AB163" s="28"/>
      <c r="AC163" s="437"/>
      <c r="AD163" s="437"/>
    </row>
    <row r="164" spans="1:30" ht="19.5" customHeight="1">
      <c r="A164" s="167" t="s">
        <v>118</v>
      </c>
      <c r="B164" s="177">
        <v>272</v>
      </c>
      <c r="C164" s="497">
        <v>75</v>
      </c>
      <c r="D164" s="496">
        <v>95</v>
      </c>
      <c r="E164" s="494" t="s">
        <v>337</v>
      </c>
      <c r="F164" s="496">
        <v>86</v>
      </c>
      <c r="G164" s="494">
        <v>90</v>
      </c>
      <c r="H164" s="494">
        <v>88</v>
      </c>
      <c r="I164" s="496">
        <f t="shared" si="82"/>
        <v>256</v>
      </c>
      <c r="J164" s="496">
        <f t="shared" si="74"/>
        <v>434</v>
      </c>
      <c r="K164" s="496">
        <f t="shared" si="83"/>
        <v>880</v>
      </c>
      <c r="L164" s="463" t="s">
        <v>46</v>
      </c>
      <c r="M164" s="496">
        <f t="shared" si="87"/>
        <v>0.86563190255165434</v>
      </c>
      <c r="N164" s="496">
        <f t="shared" si="88"/>
        <v>1.4628730775989252</v>
      </c>
      <c r="O164" s="495" t="s">
        <v>338</v>
      </c>
      <c r="P164" s="41">
        <f t="shared" si="89"/>
        <v>71.3</v>
      </c>
      <c r="Q164" s="30" t="s">
        <v>338</v>
      </c>
      <c r="T164" s="165"/>
      <c r="U164" s="8"/>
      <c r="V164" s="28"/>
      <c r="W164" s="8"/>
      <c r="X164" s="28"/>
      <c r="Y164" s="28"/>
      <c r="Z164" s="28"/>
      <c r="AA164" s="28"/>
      <c r="AB164" s="28"/>
      <c r="AC164" s="437"/>
      <c r="AD164" s="437"/>
    </row>
    <row r="165" spans="1:30" ht="19.5" customHeight="1">
      <c r="A165" s="425" t="s">
        <v>290</v>
      </c>
      <c r="B165" s="426">
        <v>253</v>
      </c>
      <c r="C165" s="494">
        <v>71</v>
      </c>
      <c r="D165" s="494">
        <v>76</v>
      </c>
      <c r="E165" s="494" t="s">
        <v>337</v>
      </c>
      <c r="F165" s="494">
        <v>94</v>
      </c>
      <c r="G165" s="494">
        <v>59</v>
      </c>
      <c r="H165" s="494">
        <v>80</v>
      </c>
      <c r="I165" s="496">
        <f t="shared" si="82"/>
        <v>241</v>
      </c>
      <c r="J165" s="496">
        <f t="shared" si="74"/>
        <v>380</v>
      </c>
      <c r="K165" s="496">
        <f t="shared" si="83"/>
        <v>785</v>
      </c>
      <c r="L165" s="463" t="s">
        <v>46</v>
      </c>
      <c r="M165" s="496">
        <f t="shared" si="87"/>
        <v>31.561369651622257</v>
      </c>
      <c r="N165" s="496">
        <f t="shared" si="88"/>
        <v>38.973875244420277</v>
      </c>
      <c r="O165" s="495" t="s">
        <v>338</v>
      </c>
      <c r="P165" s="41">
        <f t="shared" si="89"/>
        <v>71.3</v>
      </c>
      <c r="Q165" s="30" t="s">
        <v>338</v>
      </c>
      <c r="T165" s="165"/>
      <c r="U165" s="8"/>
      <c r="V165" s="28"/>
      <c r="W165" s="8"/>
      <c r="X165" s="28"/>
      <c r="Y165" s="28"/>
      <c r="Z165" s="28"/>
      <c r="AA165" s="28"/>
      <c r="AB165" s="28"/>
      <c r="AC165" s="437"/>
      <c r="AD165" s="437"/>
    </row>
    <row r="166" spans="1:30" ht="19.5" customHeight="1">
      <c r="A166" s="167" t="s">
        <v>123</v>
      </c>
      <c r="B166" s="177">
        <v>263</v>
      </c>
      <c r="C166" s="497">
        <v>78</v>
      </c>
      <c r="D166" s="496">
        <v>83</v>
      </c>
      <c r="E166" s="494" t="s">
        <v>337</v>
      </c>
      <c r="F166" s="496">
        <v>84</v>
      </c>
      <c r="G166" s="494">
        <v>65</v>
      </c>
      <c r="H166" s="494">
        <v>68</v>
      </c>
      <c r="I166" s="496">
        <f t="shared" si="82"/>
        <v>245</v>
      </c>
      <c r="J166" s="496">
        <f t="shared" si="74"/>
        <v>378</v>
      </c>
      <c r="K166" s="496">
        <f t="shared" si="83"/>
        <v>792</v>
      </c>
      <c r="L166" s="463" t="s">
        <v>121</v>
      </c>
      <c r="M166" s="496">
        <f>NORMSDIST((U$116-K166)/Z$116)*100</f>
        <v>11.123243744783458</v>
      </c>
      <c r="N166" s="496">
        <f>NORMSDIST((V$116-K166)/Z$116)*100</f>
        <v>15.386423037273483</v>
      </c>
      <c r="O166" s="495" t="s">
        <v>338</v>
      </c>
      <c r="P166" s="41">
        <f>Y$116</f>
        <v>64.400000000000006</v>
      </c>
      <c r="Q166" s="30" t="s">
        <v>338</v>
      </c>
      <c r="T166" s="165"/>
      <c r="U166" s="8"/>
      <c r="V166" s="28"/>
      <c r="W166" s="8"/>
      <c r="X166" s="28"/>
      <c r="Y166" s="28"/>
      <c r="Z166" s="28"/>
      <c r="AA166" s="28"/>
      <c r="AB166" s="28"/>
      <c r="AC166" s="437"/>
      <c r="AD166" s="437"/>
    </row>
    <row r="167" spans="1:30" ht="19.5" customHeight="1">
      <c r="A167" s="425" t="s">
        <v>288</v>
      </c>
      <c r="B167" s="426">
        <v>253</v>
      </c>
      <c r="C167" s="241">
        <v>65</v>
      </c>
      <c r="D167" s="241">
        <v>70</v>
      </c>
      <c r="E167" s="494" t="s">
        <v>337</v>
      </c>
      <c r="F167" s="241">
        <v>94</v>
      </c>
      <c r="G167" s="241">
        <v>59</v>
      </c>
      <c r="H167" s="241">
        <v>59</v>
      </c>
      <c r="I167" s="496">
        <f t="shared" si="82"/>
        <v>229</v>
      </c>
      <c r="J167" s="496">
        <f t="shared" si="74"/>
        <v>347</v>
      </c>
      <c r="K167" s="496">
        <f t="shared" si="83"/>
        <v>739</v>
      </c>
      <c r="L167" s="463" t="s">
        <v>121</v>
      </c>
      <c r="M167" s="496">
        <f t="shared" ref="M167:M168" si="90">NORMSDIST((U$116-K167)/Z$116)*100</f>
        <v>43.644053710856717</v>
      </c>
      <c r="N167" s="496">
        <f t="shared" ref="N167:N168" si="91">NORMSDIST((V$116-K167)/Z$116)*100</f>
        <v>51.595343685283069</v>
      </c>
      <c r="O167" s="495" t="s">
        <v>338</v>
      </c>
      <c r="P167" s="41">
        <f t="shared" ref="P167:P168" si="92">Y$116</f>
        <v>64.400000000000006</v>
      </c>
      <c r="Q167" s="30" t="s">
        <v>338</v>
      </c>
      <c r="T167" s="165"/>
      <c r="U167" s="8"/>
      <c r="V167" s="28"/>
      <c r="W167" s="8"/>
      <c r="X167" s="28"/>
      <c r="Y167" s="28"/>
      <c r="Z167" s="28"/>
      <c r="AA167" s="28"/>
      <c r="AB167" s="28"/>
      <c r="AC167" s="437"/>
      <c r="AD167" s="437"/>
    </row>
    <row r="168" spans="1:30" ht="19.5" customHeight="1">
      <c r="A168" s="425" t="s">
        <v>295</v>
      </c>
      <c r="B168" s="426">
        <v>226</v>
      </c>
      <c r="C168" s="241">
        <v>61</v>
      </c>
      <c r="D168" s="241">
        <v>77</v>
      </c>
      <c r="E168" s="494" t="s">
        <v>337</v>
      </c>
      <c r="F168" s="241">
        <v>91</v>
      </c>
      <c r="G168" s="241">
        <v>55</v>
      </c>
      <c r="H168" s="241">
        <v>64</v>
      </c>
      <c r="I168" s="496">
        <f t="shared" si="82"/>
        <v>229</v>
      </c>
      <c r="J168" s="496">
        <f t="shared" si="74"/>
        <v>348</v>
      </c>
      <c r="K168" s="496">
        <f t="shared" si="83"/>
        <v>713</v>
      </c>
      <c r="L168" s="463" t="s">
        <v>121</v>
      </c>
      <c r="M168" s="496">
        <f t="shared" si="90"/>
        <v>64.057643321799134</v>
      </c>
      <c r="N168" s="496">
        <f t="shared" si="91"/>
        <v>71.226028115097293</v>
      </c>
      <c r="O168" s="517" t="s">
        <v>349</v>
      </c>
      <c r="P168" s="41">
        <f t="shared" si="92"/>
        <v>64.400000000000006</v>
      </c>
      <c r="Q168" s="30" t="s">
        <v>345</v>
      </c>
      <c r="T168" s="165"/>
      <c r="U168" s="8"/>
      <c r="V168" s="28"/>
      <c r="W168" s="8"/>
      <c r="X168" s="28"/>
      <c r="Y168" s="28"/>
      <c r="Z168" s="28"/>
      <c r="AA168" s="28"/>
      <c r="AB168" s="28"/>
      <c r="AC168" s="437"/>
      <c r="AD168" s="437"/>
    </row>
    <row r="169" spans="1:30" ht="19.5" customHeight="1">
      <c r="A169" s="167" t="s">
        <v>124</v>
      </c>
      <c r="B169" s="177">
        <v>203</v>
      </c>
      <c r="C169" s="497">
        <v>55</v>
      </c>
      <c r="D169" s="496">
        <v>80</v>
      </c>
      <c r="E169" s="494" t="s">
        <v>337</v>
      </c>
      <c r="F169" s="496">
        <v>68</v>
      </c>
      <c r="G169" s="494">
        <v>60</v>
      </c>
      <c r="H169" s="494">
        <v>64</v>
      </c>
      <c r="I169" s="496">
        <f t="shared" si="82"/>
        <v>203</v>
      </c>
      <c r="J169" s="496">
        <f t="shared" si="74"/>
        <v>327</v>
      </c>
      <c r="K169" s="496">
        <f t="shared" si="83"/>
        <v>661</v>
      </c>
      <c r="L169" s="463" t="s">
        <v>125</v>
      </c>
      <c r="M169" s="496">
        <f>NORMSDIST((U$118-K169)/Z$118)*100</f>
        <v>90.319951541438968</v>
      </c>
      <c r="N169" s="496">
        <f>NORMSDIST((V$118-K169)/Z$118)*100</f>
        <v>93.319279873114198</v>
      </c>
      <c r="O169" s="517" t="s">
        <v>345</v>
      </c>
      <c r="P169" s="41">
        <f>Y$118</f>
        <v>65.2</v>
      </c>
      <c r="Q169" s="30" t="s">
        <v>345</v>
      </c>
      <c r="T169" s="165"/>
      <c r="U169" s="8"/>
      <c r="V169" s="28"/>
      <c r="W169" s="8"/>
      <c r="X169" s="28"/>
      <c r="Y169" s="28"/>
      <c r="Z169" s="28"/>
      <c r="AA169" s="28"/>
      <c r="AB169" s="28"/>
      <c r="AC169" s="437"/>
      <c r="AD169" s="437"/>
    </row>
    <row r="170" spans="1:30" ht="19.5" customHeight="1">
      <c r="A170" s="52" t="s">
        <v>75</v>
      </c>
      <c r="B170" s="494">
        <v>161</v>
      </c>
      <c r="C170" s="497"/>
      <c r="D170" s="496"/>
      <c r="E170" s="494" t="s">
        <v>337</v>
      </c>
      <c r="F170" s="496"/>
      <c r="G170" s="494"/>
      <c r="H170" s="494"/>
      <c r="I170" s="496">
        <f t="shared" si="82"/>
        <v>0</v>
      </c>
      <c r="J170" s="496">
        <f t="shared" si="74"/>
        <v>0</v>
      </c>
      <c r="K170" s="496">
        <f t="shared" si="83"/>
        <v>161</v>
      </c>
      <c r="L170" s="463" t="s">
        <v>488</v>
      </c>
      <c r="M170" s="496">
        <f>NORMSDIST((U$123-K170)/Z$123)*100</f>
        <v>99.999999699836579</v>
      </c>
      <c r="N170" s="496">
        <f>NORMSDIST((V$123-K170)/Z$123)*100</f>
        <v>99.99999989069164</v>
      </c>
      <c r="O170" s="495"/>
      <c r="P170" s="41">
        <f>Y$123</f>
        <v>78.400000000000006</v>
      </c>
      <c r="Q170" s="30" t="s">
        <v>338</v>
      </c>
      <c r="T170" s="165"/>
      <c r="U170" s="8"/>
      <c r="V170" s="28"/>
      <c r="W170" s="8"/>
      <c r="X170" s="28"/>
      <c r="Y170" s="28"/>
      <c r="Z170" s="28"/>
      <c r="AA170" s="28"/>
      <c r="AB170" s="28"/>
      <c r="AC170" s="437"/>
      <c r="AD170" s="437"/>
    </row>
    <row r="171" spans="1:30" ht="19.5" customHeight="1">
      <c r="A171" s="167" t="s">
        <v>136</v>
      </c>
      <c r="B171" s="177">
        <v>156</v>
      </c>
      <c r="C171" s="497">
        <v>44</v>
      </c>
      <c r="D171" s="496">
        <v>74</v>
      </c>
      <c r="E171" s="494" t="s">
        <v>337</v>
      </c>
      <c r="F171" s="496">
        <v>22</v>
      </c>
      <c r="G171" s="494">
        <v>35</v>
      </c>
      <c r="H171" s="494">
        <v>28</v>
      </c>
      <c r="I171" s="496">
        <f t="shared" si="82"/>
        <v>140</v>
      </c>
      <c r="J171" s="496">
        <f t="shared" si="74"/>
        <v>203</v>
      </c>
      <c r="K171" s="496">
        <f t="shared" si="83"/>
        <v>440</v>
      </c>
      <c r="L171" s="463" t="s">
        <v>488</v>
      </c>
      <c r="M171" s="496">
        <f t="shared" ref="M171:M172" si="93">NORMSDIST((U$123-K171)/Z$123)*100</f>
        <v>87.832749542561871</v>
      </c>
      <c r="N171" s="496">
        <f t="shared" ref="N171:N172" si="94">NORMSDIST((V$123-K171)/Z$123)*100</f>
        <v>90.878878027413208</v>
      </c>
      <c r="O171" s="517" t="s">
        <v>345</v>
      </c>
      <c r="P171" s="41">
        <f t="shared" ref="P171:P172" si="95">Y$123</f>
        <v>78.400000000000006</v>
      </c>
      <c r="Q171" s="30" t="s">
        <v>345</v>
      </c>
      <c r="T171" s="165"/>
      <c r="U171" s="8"/>
      <c r="V171" s="28"/>
      <c r="W171" s="165"/>
      <c r="X171" s="28"/>
      <c r="Y171" s="28"/>
      <c r="Z171" s="28"/>
      <c r="AA171" s="28"/>
      <c r="AB171" s="28"/>
      <c r="AC171" s="437"/>
      <c r="AD171" s="437"/>
    </row>
    <row r="172" spans="1:30" ht="19.5" customHeight="1">
      <c r="A172" s="425" t="s">
        <v>308</v>
      </c>
      <c r="B172" s="426">
        <v>180</v>
      </c>
      <c r="C172" s="241">
        <v>31</v>
      </c>
      <c r="D172" s="241">
        <v>69</v>
      </c>
      <c r="E172" s="494" t="s">
        <v>337</v>
      </c>
      <c r="F172" s="241">
        <v>56</v>
      </c>
      <c r="G172" s="241">
        <v>30</v>
      </c>
      <c r="H172" s="241">
        <v>36</v>
      </c>
      <c r="I172" s="496">
        <f t="shared" si="82"/>
        <v>156</v>
      </c>
      <c r="J172" s="496">
        <f t="shared" si="74"/>
        <v>222</v>
      </c>
      <c r="K172" s="496">
        <f t="shared" si="83"/>
        <v>491</v>
      </c>
      <c r="L172" s="463" t="s">
        <v>488</v>
      </c>
      <c r="M172" s="496">
        <f t="shared" si="93"/>
        <v>62.425172790601245</v>
      </c>
      <c r="N172" s="496">
        <f t="shared" si="94"/>
        <v>68.557046213882245</v>
      </c>
      <c r="O172" s="495" t="s">
        <v>338</v>
      </c>
      <c r="P172" s="41">
        <f t="shared" si="95"/>
        <v>78.400000000000006</v>
      </c>
      <c r="Q172" s="30" t="s">
        <v>338</v>
      </c>
      <c r="T172" s="165"/>
      <c r="U172" s="8"/>
      <c r="V172" s="437"/>
      <c r="W172" s="8"/>
      <c r="X172" s="28"/>
      <c r="Y172" s="28"/>
      <c r="Z172" s="28"/>
      <c r="AA172" s="28"/>
      <c r="AB172" s="28"/>
      <c r="AC172" s="28"/>
      <c r="AD172" s="28"/>
    </row>
    <row r="173" spans="1:30" ht="19.5" customHeight="1">
      <c r="A173" s="167" t="s">
        <v>134</v>
      </c>
      <c r="B173" s="177">
        <v>180</v>
      </c>
      <c r="C173" s="497">
        <v>51</v>
      </c>
      <c r="D173" s="496">
        <v>61</v>
      </c>
      <c r="E173" s="494" t="s">
        <v>337</v>
      </c>
      <c r="F173" s="496">
        <v>44</v>
      </c>
      <c r="G173" s="494">
        <v>60</v>
      </c>
      <c r="H173" s="494">
        <v>40</v>
      </c>
      <c r="I173" s="496">
        <f t="shared" si="82"/>
        <v>156</v>
      </c>
      <c r="J173" s="496">
        <f t="shared" si="74"/>
        <v>256</v>
      </c>
      <c r="K173" s="496">
        <f t="shared" si="83"/>
        <v>538</v>
      </c>
      <c r="L173" s="463" t="s">
        <v>488</v>
      </c>
      <c r="M173" s="496">
        <f>NORMSDIST((U$124-K173)/Z$124)*100</f>
        <v>39.486291046402513</v>
      </c>
      <c r="N173" s="496">
        <f>NORMSDIST((V$124-K173)/Z$124)*100</f>
        <v>46.017216272297098</v>
      </c>
      <c r="O173" s="495" t="s">
        <v>338</v>
      </c>
      <c r="P173" s="41">
        <f>Y$124</f>
        <v>73.5</v>
      </c>
      <c r="Q173" s="30" t="s">
        <v>338</v>
      </c>
      <c r="T173" s="165"/>
      <c r="U173" s="8"/>
      <c r="V173" s="28"/>
      <c r="W173" s="8"/>
      <c r="X173" s="28"/>
      <c r="Y173" s="28"/>
      <c r="Z173" s="28"/>
      <c r="AA173" s="28"/>
      <c r="AB173" s="28"/>
      <c r="AC173" s="437"/>
      <c r="AD173" s="437"/>
    </row>
    <row r="174" spans="1:30" ht="19.5" customHeight="1">
      <c r="A174" s="167" t="s">
        <v>130</v>
      </c>
      <c r="B174" s="177">
        <v>212</v>
      </c>
      <c r="C174" s="497">
        <v>61</v>
      </c>
      <c r="D174" s="496">
        <v>75</v>
      </c>
      <c r="E174" s="494" t="s">
        <v>337</v>
      </c>
      <c r="F174" s="496">
        <v>72</v>
      </c>
      <c r="G174" s="494">
        <v>51</v>
      </c>
      <c r="H174" s="494">
        <v>48</v>
      </c>
      <c r="I174" s="496">
        <f t="shared" si="82"/>
        <v>208</v>
      </c>
      <c r="J174" s="496">
        <f t="shared" si="74"/>
        <v>307</v>
      </c>
      <c r="K174" s="496">
        <f t="shared" si="83"/>
        <v>642</v>
      </c>
      <c r="L174" s="515" t="s">
        <v>131</v>
      </c>
      <c r="M174" s="496">
        <f>NORMSDIST((U$125-K174)/Z$125)*100</f>
        <v>66.153888048931037</v>
      </c>
      <c r="N174" s="496">
        <f>NORMSDIST((V$125-K174)/Z$125)*100</f>
        <v>72.016553640029429</v>
      </c>
      <c r="O174" s="517" t="s">
        <v>349</v>
      </c>
      <c r="P174" s="41">
        <f>Y$125</f>
        <v>66.400000000000006</v>
      </c>
      <c r="Q174" s="30" t="s">
        <v>345</v>
      </c>
      <c r="T174" s="165"/>
      <c r="U174" s="165"/>
      <c r="V174" s="165"/>
      <c r="W174" s="165"/>
    </row>
    <row r="175" spans="1:30" ht="19.5" customHeight="1">
      <c r="A175" s="417" t="s">
        <v>194</v>
      </c>
      <c r="B175" s="422">
        <v>212</v>
      </c>
      <c r="C175" s="497">
        <v>82</v>
      </c>
      <c r="D175" s="496">
        <v>90</v>
      </c>
      <c r="E175" s="494" t="s">
        <v>337</v>
      </c>
      <c r="F175" s="496">
        <v>80</v>
      </c>
      <c r="G175" s="494">
        <v>85</v>
      </c>
      <c r="H175" s="494">
        <v>72</v>
      </c>
      <c r="I175" s="496">
        <f t="shared" si="82"/>
        <v>252</v>
      </c>
      <c r="J175" s="496">
        <f t="shared" si="74"/>
        <v>409</v>
      </c>
      <c r="K175" s="496">
        <f t="shared" si="83"/>
        <v>785</v>
      </c>
      <c r="L175" s="102" t="s">
        <v>441</v>
      </c>
      <c r="M175" s="496">
        <f>NORMSDIST((U$126-K175)/Z$126)*100</f>
        <v>4.4565462758543042</v>
      </c>
      <c r="N175" s="496">
        <f>NORMSDIST((V$126-K175)/Z$126)*100</f>
        <v>6.2596872790906799</v>
      </c>
      <c r="O175" s="495" t="s">
        <v>338</v>
      </c>
      <c r="P175" s="41">
        <f>Y$126</f>
        <v>83.2</v>
      </c>
      <c r="Q175" s="30" t="s">
        <v>338</v>
      </c>
      <c r="T175" s="165"/>
      <c r="U175" s="165"/>
      <c r="V175" s="165"/>
      <c r="W175" s="165"/>
    </row>
    <row r="176" spans="1:30" ht="19.5" customHeight="1">
      <c r="A176" s="417" t="s">
        <v>196</v>
      </c>
      <c r="B176" s="422">
        <v>203</v>
      </c>
      <c r="C176" s="497">
        <v>57</v>
      </c>
      <c r="D176" s="496">
        <v>77</v>
      </c>
      <c r="E176" s="494" t="s">
        <v>337</v>
      </c>
      <c r="F176" s="496">
        <v>88</v>
      </c>
      <c r="G176" s="494">
        <v>80</v>
      </c>
      <c r="H176" s="494">
        <v>76</v>
      </c>
      <c r="I176" s="496">
        <f t="shared" si="82"/>
        <v>222</v>
      </c>
      <c r="J176" s="496">
        <f t="shared" si="74"/>
        <v>378</v>
      </c>
      <c r="K176" s="496">
        <f t="shared" si="83"/>
        <v>732</v>
      </c>
      <c r="L176" s="102" t="s">
        <v>441</v>
      </c>
      <c r="M176" s="496">
        <f t="shared" ref="M176:M188" si="96">NORMSDIST((U$126-K176)/Z$126)*100</f>
        <v>20.705947270053699</v>
      </c>
      <c r="N176" s="496">
        <f t="shared" ref="N176:N188" si="97">NORMSDIST((V$126-K176)/Z$126)*100</f>
        <v>25.784611080586465</v>
      </c>
      <c r="O176" s="495" t="s">
        <v>338</v>
      </c>
      <c r="P176" s="41">
        <f t="shared" ref="P176:P188" si="98">Y$126</f>
        <v>83.2</v>
      </c>
      <c r="Q176" s="30" t="s">
        <v>338</v>
      </c>
      <c r="T176" s="165"/>
      <c r="U176" s="165"/>
      <c r="V176" s="165"/>
      <c r="W176" s="165"/>
    </row>
    <row r="177" spans="1:23" ht="19.5" customHeight="1">
      <c r="A177" s="417" t="s">
        <v>197</v>
      </c>
      <c r="B177" s="422">
        <v>180</v>
      </c>
      <c r="C177" s="497">
        <v>55</v>
      </c>
      <c r="D177" s="496">
        <v>83</v>
      </c>
      <c r="E177" s="494" t="s">
        <v>337</v>
      </c>
      <c r="F177" s="496">
        <v>70</v>
      </c>
      <c r="G177" s="494">
        <v>75</v>
      </c>
      <c r="H177" s="494">
        <v>88</v>
      </c>
      <c r="I177" s="496">
        <f>SUM(C177,D177,F177)</f>
        <v>208</v>
      </c>
      <c r="J177" s="496">
        <f>SUM(C177,D177,F177,G177,H177)</f>
        <v>371</v>
      </c>
      <c r="K177" s="496">
        <f>FIXED(J177*1.4,0)+B177</f>
        <v>699</v>
      </c>
      <c r="L177" s="102" t="s">
        <v>441</v>
      </c>
      <c r="M177" s="496">
        <f t="shared" si="96"/>
        <v>39.486291046402513</v>
      </c>
      <c r="N177" s="496">
        <f t="shared" si="97"/>
        <v>46.017216272297098</v>
      </c>
      <c r="O177" s="495" t="s">
        <v>338</v>
      </c>
      <c r="P177" s="41">
        <f t="shared" si="98"/>
        <v>83.2</v>
      </c>
      <c r="Q177" s="30" t="s">
        <v>338</v>
      </c>
      <c r="T177" s="165"/>
      <c r="U177" s="165"/>
      <c r="V177" s="165"/>
      <c r="W177" s="165"/>
    </row>
    <row r="178" spans="1:23" ht="19.5" customHeight="1">
      <c r="A178" s="417" t="s">
        <v>206</v>
      </c>
      <c r="B178" s="422">
        <v>212</v>
      </c>
      <c r="C178" s="497">
        <v>70</v>
      </c>
      <c r="D178" s="496">
        <v>78</v>
      </c>
      <c r="E178" s="494" t="s">
        <v>337</v>
      </c>
      <c r="F178" s="496">
        <v>82</v>
      </c>
      <c r="G178" s="494">
        <v>40</v>
      </c>
      <c r="H178" s="494">
        <v>56</v>
      </c>
      <c r="I178" s="496">
        <f t="shared" ref="I178:I195" si="99">SUM(C178,D178,F178)</f>
        <v>230</v>
      </c>
      <c r="J178" s="496">
        <f t="shared" ref="J178:J195" si="100">SUM(C178,D178,F178,G178,H178)</f>
        <v>326</v>
      </c>
      <c r="K178" s="496">
        <f t="shared" ref="K178:K194" si="101">FIXED(J178*1.4,0)+B178</f>
        <v>668</v>
      </c>
      <c r="L178" s="102" t="s">
        <v>441</v>
      </c>
      <c r="M178" s="496">
        <f t="shared" si="96"/>
        <v>59.870632568292372</v>
      </c>
      <c r="N178" s="496">
        <f t="shared" si="97"/>
        <v>66.153888048931037</v>
      </c>
      <c r="O178" s="495" t="s">
        <v>338</v>
      </c>
      <c r="P178" s="41">
        <f t="shared" si="98"/>
        <v>83.2</v>
      </c>
      <c r="Q178" s="44" t="s">
        <v>345</v>
      </c>
      <c r="T178" s="165"/>
      <c r="U178" s="165"/>
      <c r="V178" s="165"/>
      <c r="W178" s="165"/>
    </row>
    <row r="179" spans="1:23" ht="19.5" customHeight="1">
      <c r="A179" s="417" t="s">
        <v>207</v>
      </c>
      <c r="B179" s="422">
        <v>193</v>
      </c>
      <c r="C179" s="497">
        <v>78</v>
      </c>
      <c r="D179" s="496">
        <v>75</v>
      </c>
      <c r="E179" s="494" t="s">
        <v>337</v>
      </c>
      <c r="F179" s="496">
        <v>70</v>
      </c>
      <c r="G179" s="494">
        <v>70</v>
      </c>
      <c r="H179" s="494">
        <v>50</v>
      </c>
      <c r="I179" s="496">
        <f t="shared" si="99"/>
        <v>223</v>
      </c>
      <c r="J179" s="496">
        <f t="shared" si="100"/>
        <v>343</v>
      </c>
      <c r="K179" s="496">
        <f t="shared" si="101"/>
        <v>673</v>
      </c>
      <c r="L179" s="102" t="s">
        <v>441</v>
      </c>
      <c r="M179" s="496">
        <f t="shared" si="96"/>
        <v>56.618383261090365</v>
      </c>
      <c r="N179" s="496">
        <f t="shared" si="97"/>
        <v>63.055865981823644</v>
      </c>
      <c r="O179" s="495" t="s">
        <v>338</v>
      </c>
      <c r="P179" s="41">
        <f t="shared" si="98"/>
        <v>83.2</v>
      </c>
      <c r="Q179" s="44" t="s">
        <v>345</v>
      </c>
      <c r="T179" s="165"/>
      <c r="U179" s="165"/>
      <c r="V179" s="165"/>
      <c r="W179" s="165"/>
    </row>
    <row r="180" spans="1:23" ht="19.5" customHeight="1">
      <c r="A180" s="417" t="s">
        <v>209</v>
      </c>
      <c r="B180" s="422">
        <v>180</v>
      </c>
      <c r="C180" s="497">
        <v>85</v>
      </c>
      <c r="D180" s="496">
        <v>75</v>
      </c>
      <c r="E180" s="494" t="s">
        <v>337</v>
      </c>
      <c r="F180" s="496">
        <v>94</v>
      </c>
      <c r="G180" s="494">
        <v>60</v>
      </c>
      <c r="H180" s="494">
        <v>76</v>
      </c>
      <c r="I180" s="496">
        <f t="shared" si="99"/>
        <v>254</v>
      </c>
      <c r="J180" s="496">
        <f t="shared" si="100"/>
        <v>390</v>
      </c>
      <c r="K180" s="496">
        <f t="shared" si="101"/>
        <v>726</v>
      </c>
      <c r="L180" s="102" t="s">
        <v>441</v>
      </c>
      <c r="M180" s="496">
        <f t="shared" si="96"/>
        <v>23.678989913450412</v>
      </c>
      <c r="N180" s="496">
        <f t="shared" si="97"/>
        <v>29.115968678834637</v>
      </c>
      <c r="O180" s="495" t="s">
        <v>338</v>
      </c>
      <c r="P180" s="41">
        <f t="shared" si="98"/>
        <v>83.2</v>
      </c>
      <c r="Q180" s="30" t="s">
        <v>338</v>
      </c>
      <c r="T180" s="165"/>
      <c r="U180" s="165"/>
      <c r="V180" s="165"/>
      <c r="W180" s="165"/>
    </row>
    <row r="181" spans="1:23" ht="19.5" customHeight="1">
      <c r="A181" s="417" t="s">
        <v>198</v>
      </c>
      <c r="B181" s="422">
        <v>244</v>
      </c>
      <c r="C181" s="497">
        <v>85</v>
      </c>
      <c r="D181" s="496">
        <v>85</v>
      </c>
      <c r="E181" s="494" t="s">
        <v>337</v>
      </c>
      <c r="F181" s="496">
        <v>90</v>
      </c>
      <c r="G181" s="494">
        <v>55</v>
      </c>
      <c r="H181" s="494">
        <v>50</v>
      </c>
      <c r="I181" s="496">
        <f t="shared" si="99"/>
        <v>260</v>
      </c>
      <c r="J181" s="496">
        <f t="shared" si="100"/>
        <v>365</v>
      </c>
      <c r="K181" s="496">
        <f t="shared" si="101"/>
        <v>755</v>
      </c>
      <c r="L181" s="102" t="s">
        <v>441</v>
      </c>
      <c r="M181" s="496">
        <f t="shared" si="96"/>
        <v>11.506967022170828</v>
      </c>
      <c r="N181" s="496">
        <f t="shared" si="97"/>
        <v>15.072396656902459</v>
      </c>
      <c r="O181" s="495" t="s">
        <v>338</v>
      </c>
      <c r="P181" s="41">
        <f t="shared" si="98"/>
        <v>83.2</v>
      </c>
      <c r="Q181" s="30" t="s">
        <v>338</v>
      </c>
      <c r="T181" s="165"/>
      <c r="U181" s="165"/>
      <c r="V181" s="165"/>
      <c r="W181" s="165"/>
    </row>
    <row r="182" spans="1:23" ht="19.5" customHeight="1">
      <c r="A182" s="417" t="s">
        <v>212</v>
      </c>
      <c r="B182" s="422">
        <v>226</v>
      </c>
      <c r="C182" s="497">
        <v>64</v>
      </c>
      <c r="D182" s="496">
        <v>73</v>
      </c>
      <c r="E182" s="494" t="s">
        <v>337</v>
      </c>
      <c r="F182" s="496">
        <v>68</v>
      </c>
      <c r="G182" s="494">
        <v>85</v>
      </c>
      <c r="H182" s="494">
        <v>66</v>
      </c>
      <c r="I182" s="496">
        <f t="shared" si="99"/>
        <v>205</v>
      </c>
      <c r="J182" s="496">
        <f t="shared" si="100"/>
        <v>356</v>
      </c>
      <c r="K182" s="496">
        <f t="shared" si="101"/>
        <v>724</v>
      </c>
      <c r="L182" s="102" t="s">
        <v>441</v>
      </c>
      <c r="M182" s="496">
        <f t="shared" si="96"/>
        <v>24.719811782666095</v>
      </c>
      <c r="N182" s="496">
        <f t="shared" si="97"/>
        <v>30.269443444026095</v>
      </c>
      <c r="O182" s="495" t="s">
        <v>338</v>
      </c>
      <c r="P182" s="41">
        <f t="shared" si="98"/>
        <v>83.2</v>
      </c>
      <c r="Q182" s="30" t="s">
        <v>338</v>
      </c>
      <c r="T182" s="165"/>
      <c r="U182" s="165"/>
      <c r="V182" s="165"/>
      <c r="W182" s="165"/>
    </row>
    <row r="183" spans="1:23" ht="19.5" customHeight="1">
      <c r="A183" s="499" t="s">
        <v>258</v>
      </c>
      <c r="B183" s="501">
        <v>203</v>
      </c>
      <c r="C183" s="497">
        <v>72</v>
      </c>
      <c r="D183" s="496">
        <v>68</v>
      </c>
      <c r="E183" s="494" t="s">
        <v>337</v>
      </c>
      <c r="F183" s="496">
        <v>82</v>
      </c>
      <c r="G183" s="494">
        <v>80</v>
      </c>
      <c r="H183" s="494">
        <v>54</v>
      </c>
      <c r="I183" s="496">
        <f t="shared" si="99"/>
        <v>222</v>
      </c>
      <c r="J183" s="496">
        <f t="shared" si="100"/>
        <v>356</v>
      </c>
      <c r="K183" s="496">
        <f t="shared" si="101"/>
        <v>701</v>
      </c>
      <c r="L183" s="102" t="s">
        <v>441</v>
      </c>
      <c r="M183" s="496">
        <f t="shared" si="96"/>
        <v>38.208857781104733</v>
      </c>
      <c r="N183" s="496">
        <f t="shared" si="97"/>
        <v>44.696488337638598</v>
      </c>
      <c r="O183" s="495" t="s">
        <v>338</v>
      </c>
      <c r="P183" s="41">
        <f t="shared" si="98"/>
        <v>83.2</v>
      </c>
      <c r="Q183" s="30" t="s">
        <v>338</v>
      </c>
      <c r="T183" s="165"/>
      <c r="U183" s="165"/>
      <c r="V183" s="165"/>
      <c r="W183" s="165"/>
    </row>
    <row r="184" spans="1:23" ht="19.5" customHeight="1">
      <c r="A184" s="499" t="s">
        <v>261</v>
      </c>
      <c r="B184" s="501">
        <v>189</v>
      </c>
      <c r="C184" s="497">
        <v>70</v>
      </c>
      <c r="D184" s="496">
        <v>73</v>
      </c>
      <c r="E184" s="494" t="s">
        <v>337</v>
      </c>
      <c r="F184" s="496">
        <v>68</v>
      </c>
      <c r="G184" s="494">
        <v>60</v>
      </c>
      <c r="H184" s="494">
        <v>50</v>
      </c>
      <c r="I184" s="496">
        <f t="shared" si="99"/>
        <v>211</v>
      </c>
      <c r="J184" s="496">
        <f t="shared" si="100"/>
        <v>321</v>
      </c>
      <c r="K184" s="496">
        <f t="shared" si="101"/>
        <v>638</v>
      </c>
      <c r="L184" s="102" t="s">
        <v>441</v>
      </c>
      <c r="M184" s="496">
        <f t="shared" si="96"/>
        <v>77.337264762313168</v>
      </c>
      <c r="N184" s="496">
        <f t="shared" si="97"/>
        <v>82.034133083521453</v>
      </c>
      <c r="O184" s="517" t="s">
        <v>349</v>
      </c>
      <c r="P184" s="41">
        <f t="shared" si="98"/>
        <v>83.2</v>
      </c>
      <c r="Q184" s="30" t="s">
        <v>345</v>
      </c>
      <c r="T184" s="165"/>
      <c r="U184" s="165"/>
      <c r="V184" s="165"/>
      <c r="W184" s="165"/>
    </row>
    <row r="185" spans="1:23" ht="19.5" customHeight="1">
      <c r="A185" s="499" t="s">
        <v>264</v>
      </c>
      <c r="B185" s="501">
        <v>216</v>
      </c>
      <c r="C185" s="497">
        <v>47</v>
      </c>
      <c r="D185" s="496">
        <v>78</v>
      </c>
      <c r="E185" s="494" t="s">
        <v>337</v>
      </c>
      <c r="F185" s="496">
        <v>72</v>
      </c>
      <c r="G185" s="494">
        <v>60</v>
      </c>
      <c r="H185" s="494">
        <v>56</v>
      </c>
      <c r="I185" s="496">
        <f t="shared" si="99"/>
        <v>197</v>
      </c>
      <c r="J185" s="496">
        <f t="shared" si="100"/>
        <v>313</v>
      </c>
      <c r="K185" s="496">
        <f t="shared" si="101"/>
        <v>654</v>
      </c>
      <c r="L185" s="102" t="s">
        <v>441</v>
      </c>
      <c r="M185" s="496">
        <f t="shared" si="96"/>
        <v>68.557046213882245</v>
      </c>
      <c r="N185" s="496">
        <f t="shared" si="97"/>
        <v>74.215388919413527</v>
      </c>
      <c r="O185" s="495" t="s">
        <v>338</v>
      </c>
      <c r="P185" s="41">
        <f t="shared" si="98"/>
        <v>83.2</v>
      </c>
      <c r="Q185" s="44" t="s">
        <v>345</v>
      </c>
      <c r="T185" s="165"/>
      <c r="U185" s="165"/>
      <c r="V185" s="165"/>
      <c r="W185" s="165"/>
    </row>
    <row r="186" spans="1:23" ht="19.5" customHeight="1">
      <c r="A186" s="499" t="s">
        <v>256</v>
      </c>
      <c r="B186" s="501">
        <v>258</v>
      </c>
      <c r="C186" s="497">
        <v>54</v>
      </c>
      <c r="D186" s="496">
        <v>66</v>
      </c>
      <c r="E186" s="494" t="s">
        <v>337</v>
      </c>
      <c r="F186" s="496">
        <v>68</v>
      </c>
      <c r="G186" s="494">
        <v>60</v>
      </c>
      <c r="H186" s="494">
        <v>56</v>
      </c>
      <c r="I186" s="496">
        <f t="shared" si="99"/>
        <v>188</v>
      </c>
      <c r="J186" s="496">
        <f t="shared" si="100"/>
        <v>304</v>
      </c>
      <c r="K186" s="496">
        <f t="shared" si="101"/>
        <v>684</v>
      </c>
      <c r="L186" s="102" t="s">
        <v>441</v>
      </c>
      <c r="M186" s="496">
        <f t="shared" si="96"/>
        <v>49.335126980631742</v>
      </c>
      <c r="N186" s="496">
        <f t="shared" si="97"/>
        <v>55.961769237024249</v>
      </c>
      <c r="O186" s="495" t="s">
        <v>338</v>
      </c>
      <c r="P186" s="41">
        <f t="shared" si="98"/>
        <v>83.2</v>
      </c>
      <c r="Q186" s="30" t="s">
        <v>338</v>
      </c>
      <c r="T186" s="165"/>
      <c r="U186" s="165"/>
      <c r="V186" s="165"/>
      <c r="W186" s="165"/>
    </row>
    <row r="187" spans="1:23" ht="19.5" customHeight="1">
      <c r="A187" s="499" t="s">
        <v>254</v>
      </c>
      <c r="B187" s="501">
        <v>207</v>
      </c>
      <c r="C187" s="497">
        <v>81</v>
      </c>
      <c r="D187" s="496">
        <v>79</v>
      </c>
      <c r="E187" s="494" t="s">
        <v>337</v>
      </c>
      <c r="F187" s="496">
        <v>90</v>
      </c>
      <c r="G187" s="494">
        <v>71</v>
      </c>
      <c r="H187" s="494">
        <v>64</v>
      </c>
      <c r="I187" s="496">
        <f t="shared" si="99"/>
        <v>250</v>
      </c>
      <c r="J187" s="496">
        <f t="shared" si="100"/>
        <v>385</v>
      </c>
      <c r="K187" s="496">
        <f t="shared" si="101"/>
        <v>746</v>
      </c>
      <c r="L187" s="102" t="s">
        <v>441</v>
      </c>
      <c r="M187" s="496">
        <f t="shared" si="96"/>
        <v>14.685905637589594</v>
      </c>
      <c r="N187" s="496">
        <f t="shared" si="97"/>
        <v>18.852809946905506</v>
      </c>
      <c r="O187" s="495" t="s">
        <v>338</v>
      </c>
      <c r="P187" s="41">
        <f t="shared" si="98"/>
        <v>83.2</v>
      </c>
      <c r="Q187" s="30" t="s">
        <v>338</v>
      </c>
      <c r="T187" s="165"/>
      <c r="U187" s="165"/>
      <c r="V187" s="165"/>
      <c r="W187" s="165"/>
    </row>
    <row r="188" spans="1:23" ht="19.5" customHeight="1">
      <c r="A188" s="425" t="s">
        <v>303</v>
      </c>
      <c r="B188" s="426">
        <v>193</v>
      </c>
      <c r="C188" s="494">
        <v>73</v>
      </c>
      <c r="D188" s="494">
        <v>76</v>
      </c>
      <c r="E188" s="494" t="s">
        <v>337</v>
      </c>
      <c r="F188" s="494">
        <v>84</v>
      </c>
      <c r="G188" s="494">
        <v>55</v>
      </c>
      <c r="H188" s="494">
        <v>64</v>
      </c>
      <c r="I188" s="496">
        <f t="shared" si="99"/>
        <v>233</v>
      </c>
      <c r="J188" s="496">
        <f t="shared" si="100"/>
        <v>352</v>
      </c>
      <c r="K188" s="496">
        <f t="shared" si="101"/>
        <v>686</v>
      </c>
      <c r="L188" s="102" t="s">
        <v>441</v>
      </c>
      <c r="M188" s="496">
        <f t="shared" si="96"/>
        <v>48.006119416162754</v>
      </c>
      <c r="N188" s="496">
        <f t="shared" si="97"/>
        <v>54.643789700492221</v>
      </c>
      <c r="O188" s="495" t="s">
        <v>338</v>
      </c>
      <c r="P188" s="41">
        <f t="shared" si="98"/>
        <v>83.2</v>
      </c>
      <c r="Q188" s="30" t="s">
        <v>338</v>
      </c>
      <c r="T188" s="165"/>
      <c r="U188" s="165"/>
      <c r="V188" s="165"/>
      <c r="W188" s="165"/>
    </row>
    <row r="189" spans="1:23" ht="19.5" customHeight="1">
      <c r="A189" s="499" t="s">
        <v>265</v>
      </c>
      <c r="B189" s="501">
        <v>230</v>
      </c>
      <c r="C189" s="497">
        <v>81</v>
      </c>
      <c r="D189" s="496">
        <v>59</v>
      </c>
      <c r="E189" s="494" t="s">
        <v>337</v>
      </c>
      <c r="F189" s="496">
        <v>92</v>
      </c>
      <c r="G189" s="494">
        <v>82</v>
      </c>
      <c r="H189" s="494">
        <v>52</v>
      </c>
      <c r="I189" s="496">
        <f t="shared" si="99"/>
        <v>232</v>
      </c>
      <c r="J189" s="496">
        <f t="shared" si="100"/>
        <v>366</v>
      </c>
      <c r="K189" s="496">
        <f t="shared" si="101"/>
        <v>742</v>
      </c>
      <c r="L189" s="495" t="s">
        <v>443</v>
      </c>
      <c r="M189" s="496">
        <f>NORMSDIST((U$127-K189)/Z$127)*100</f>
        <v>22.662735237686821</v>
      </c>
      <c r="N189" s="496">
        <f>NORMSDIST((V$127-K189)/Z$127)*100</f>
        <v>27.983446359970564</v>
      </c>
      <c r="O189" s="495" t="s">
        <v>338</v>
      </c>
      <c r="P189" s="41">
        <f>Y$127</f>
        <v>80.900000000000006</v>
      </c>
      <c r="Q189" s="30" t="s">
        <v>338</v>
      </c>
      <c r="T189" s="165"/>
      <c r="U189" s="165"/>
      <c r="V189" s="165"/>
      <c r="W189" s="165"/>
    </row>
    <row r="190" spans="1:23" ht="19.5" customHeight="1">
      <c r="A190" s="52" t="s">
        <v>67</v>
      </c>
      <c r="B190" s="494">
        <v>193</v>
      </c>
      <c r="C190" s="497">
        <v>63</v>
      </c>
      <c r="D190" s="496">
        <v>79</v>
      </c>
      <c r="E190" s="494" t="s">
        <v>337</v>
      </c>
      <c r="F190" s="496">
        <v>56</v>
      </c>
      <c r="G190" s="494">
        <v>37</v>
      </c>
      <c r="H190" s="494">
        <v>66</v>
      </c>
      <c r="I190" s="496">
        <f t="shared" si="99"/>
        <v>198</v>
      </c>
      <c r="J190" s="496">
        <f t="shared" si="100"/>
        <v>301</v>
      </c>
      <c r="K190" s="496">
        <f t="shared" si="101"/>
        <v>614</v>
      </c>
      <c r="L190" s="102" t="s">
        <v>74</v>
      </c>
      <c r="M190" s="496">
        <f>NORMSDIST((U$131-K190)/Z$131)*100</f>
        <v>6.8992935140227365</v>
      </c>
      <c r="N190" s="496">
        <f>NORMSDIST((V$131-K190)/Z$131)*100</f>
        <v>9.3975190767847305</v>
      </c>
      <c r="O190" s="495" t="s">
        <v>338</v>
      </c>
      <c r="P190" s="41">
        <f>Y$131</f>
        <v>98.8</v>
      </c>
      <c r="Q190" s="30" t="s">
        <v>338</v>
      </c>
      <c r="T190" s="165"/>
      <c r="U190" s="165"/>
      <c r="V190" s="165"/>
      <c r="W190" s="165"/>
    </row>
    <row r="191" spans="1:23" ht="19.5" customHeight="1">
      <c r="A191" s="52" t="s">
        <v>73</v>
      </c>
      <c r="B191" s="494">
        <v>189</v>
      </c>
      <c r="C191" s="497">
        <v>86</v>
      </c>
      <c r="D191" s="496">
        <v>80</v>
      </c>
      <c r="E191" s="494" t="s">
        <v>337</v>
      </c>
      <c r="F191" s="496">
        <v>56</v>
      </c>
      <c r="G191" s="494">
        <v>40</v>
      </c>
      <c r="H191" s="494">
        <v>72</v>
      </c>
      <c r="I191" s="496">
        <f t="shared" si="99"/>
        <v>222</v>
      </c>
      <c r="J191" s="496">
        <f t="shared" si="100"/>
        <v>334</v>
      </c>
      <c r="K191" s="496">
        <f t="shared" si="101"/>
        <v>657</v>
      </c>
      <c r="L191" s="102" t="s">
        <v>74</v>
      </c>
      <c r="M191" s="496">
        <f t="shared" ref="M191:M193" si="102">NORMSDIST((U$131-K191)/Z$131)*100</f>
        <v>1.3903447513498597</v>
      </c>
      <c r="N191" s="496">
        <f t="shared" ref="N191:N193" si="103">NORMSDIST((V$131-K191)/Z$131)*100</f>
        <v>2.1009428839842794</v>
      </c>
      <c r="O191" s="495" t="s">
        <v>338</v>
      </c>
      <c r="P191" s="41">
        <f t="shared" ref="P191:P193" si="104">Y$131</f>
        <v>98.8</v>
      </c>
      <c r="Q191" s="30" t="s">
        <v>338</v>
      </c>
      <c r="T191" s="165"/>
      <c r="U191" s="165"/>
      <c r="V191" s="165"/>
      <c r="W191" s="165"/>
    </row>
    <row r="192" spans="1:23" ht="19.5" customHeight="1">
      <c r="A192" s="184" t="s">
        <v>107</v>
      </c>
      <c r="B192" s="411">
        <v>156</v>
      </c>
      <c r="C192" s="497">
        <v>54</v>
      </c>
      <c r="D192" s="496">
        <v>70</v>
      </c>
      <c r="E192" s="494" t="s">
        <v>337</v>
      </c>
      <c r="F192" s="496">
        <v>60</v>
      </c>
      <c r="G192" s="494">
        <v>40</v>
      </c>
      <c r="H192" s="494">
        <v>38</v>
      </c>
      <c r="I192" s="496">
        <f t="shared" si="99"/>
        <v>184</v>
      </c>
      <c r="J192" s="496">
        <f t="shared" si="100"/>
        <v>262</v>
      </c>
      <c r="K192" s="496">
        <f t="shared" si="101"/>
        <v>523</v>
      </c>
      <c r="L192" s="102" t="s">
        <v>74</v>
      </c>
      <c r="M192" s="496">
        <f t="shared" si="102"/>
        <v>51.329561381709212</v>
      </c>
      <c r="N192" s="496">
        <f t="shared" si="103"/>
        <v>57.925970943910301</v>
      </c>
      <c r="O192" s="495" t="s">
        <v>338</v>
      </c>
      <c r="P192" s="41">
        <f t="shared" si="104"/>
        <v>98.8</v>
      </c>
      <c r="Q192" s="30" t="s">
        <v>338</v>
      </c>
      <c r="T192" s="165"/>
      <c r="U192" s="165"/>
      <c r="V192" s="165"/>
      <c r="W192" s="165"/>
    </row>
    <row r="193" spans="1:23" ht="19.5" customHeight="1">
      <c r="A193" s="499" t="s">
        <v>278</v>
      </c>
      <c r="B193" s="501">
        <v>198</v>
      </c>
      <c r="C193" s="497">
        <v>81</v>
      </c>
      <c r="D193" s="496">
        <v>68</v>
      </c>
      <c r="E193" s="494" t="s">
        <v>337</v>
      </c>
      <c r="F193" s="496">
        <v>79</v>
      </c>
      <c r="G193" s="494">
        <v>56</v>
      </c>
      <c r="H193" s="494">
        <v>62</v>
      </c>
      <c r="I193" s="496">
        <f t="shared" si="99"/>
        <v>228</v>
      </c>
      <c r="J193" s="496">
        <f t="shared" si="100"/>
        <v>346</v>
      </c>
      <c r="K193" s="496">
        <f t="shared" si="101"/>
        <v>682</v>
      </c>
      <c r="L193" s="102" t="s">
        <v>74</v>
      </c>
      <c r="M193" s="496">
        <f t="shared" si="102"/>
        <v>0.4439650221238895</v>
      </c>
      <c r="N193" s="496">
        <f t="shared" si="103"/>
        <v>0.71428107352714143</v>
      </c>
      <c r="O193" s="495" t="s">
        <v>338</v>
      </c>
      <c r="P193" s="41">
        <f t="shared" si="104"/>
        <v>98.8</v>
      </c>
      <c r="Q193" s="30" t="s">
        <v>338</v>
      </c>
      <c r="T193" s="165"/>
      <c r="U193" s="165"/>
      <c r="V193" s="165"/>
      <c r="W193" s="165"/>
    </row>
    <row r="194" spans="1:23" ht="19.5" customHeight="1">
      <c r="A194" s="425" t="s">
        <v>311</v>
      </c>
      <c r="B194" s="426">
        <v>156</v>
      </c>
      <c r="C194" s="241">
        <v>25</v>
      </c>
      <c r="D194" s="241">
        <v>36</v>
      </c>
      <c r="E194" s="494" t="s">
        <v>337</v>
      </c>
      <c r="F194" s="241">
        <v>40</v>
      </c>
      <c r="G194" s="241">
        <v>70</v>
      </c>
      <c r="H194" s="241">
        <v>40</v>
      </c>
      <c r="I194" s="496">
        <f t="shared" si="99"/>
        <v>101</v>
      </c>
      <c r="J194" s="496">
        <f t="shared" si="100"/>
        <v>211</v>
      </c>
      <c r="K194" s="496">
        <f t="shared" si="101"/>
        <v>451</v>
      </c>
      <c r="L194" s="128" t="s">
        <v>615</v>
      </c>
      <c r="M194" s="496">
        <f>NORMSDIST((U$138-K194)/Z$138)*100</f>
        <v>67.963080909872957</v>
      </c>
      <c r="N194" s="496">
        <f>NORMSDIST((V$138-K194)/Z$138)*100</f>
        <v>73.67420049605218</v>
      </c>
      <c r="O194" s="517" t="s">
        <v>349</v>
      </c>
      <c r="P194" s="41">
        <f>Y$138</f>
        <v>65.2</v>
      </c>
      <c r="Q194" s="30" t="s">
        <v>338</v>
      </c>
      <c r="R194" t="s">
        <v>798</v>
      </c>
      <c r="T194" s="165"/>
      <c r="U194" s="165"/>
      <c r="V194" s="165"/>
      <c r="W194" s="165"/>
    </row>
    <row r="195" spans="1:23" ht="19.5" customHeight="1">
      <c r="A195" s="184" t="s">
        <v>109</v>
      </c>
      <c r="B195" s="411">
        <v>261</v>
      </c>
      <c r="C195" s="497">
        <v>36</v>
      </c>
      <c r="D195" s="496">
        <v>58</v>
      </c>
      <c r="E195" s="494" t="s">
        <v>337</v>
      </c>
      <c r="F195" s="496">
        <v>52</v>
      </c>
      <c r="G195" s="494" t="s">
        <v>800</v>
      </c>
      <c r="H195" s="494" t="s">
        <v>800</v>
      </c>
      <c r="I195" s="496">
        <f t="shared" si="99"/>
        <v>146</v>
      </c>
      <c r="J195" s="496">
        <f t="shared" si="100"/>
        <v>146</v>
      </c>
      <c r="K195" s="494">
        <f>SUM(I195*5/3*1.2+B195)</f>
        <v>553</v>
      </c>
      <c r="L195" s="495" t="s">
        <v>594</v>
      </c>
      <c r="M195" s="496">
        <f>NORMSDIST((U$139-K195)/Z$139)*100</f>
        <v>99.983038137534948</v>
      </c>
      <c r="N195" s="496">
        <f>NORMSDIST((V$139-K195)/Z$139)*100</f>
        <v>99.991158271479918</v>
      </c>
      <c r="O195" s="517" t="s">
        <v>345</v>
      </c>
      <c r="P195" s="41">
        <f>Y$139</f>
        <v>62.5</v>
      </c>
      <c r="Q195" s="30" t="s">
        <v>345</v>
      </c>
      <c r="R195" t="s">
        <v>799</v>
      </c>
      <c r="T195" s="165"/>
      <c r="U195" s="165"/>
      <c r="V195" s="165"/>
      <c r="W195" s="165"/>
    </row>
    <row r="196" spans="1:23" ht="19.5" customHeight="1">
      <c r="T196" s="165"/>
      <c r="U196" s="165"/>
      <c r="V196" s="165"/>
      <c r="W196" s="165"/>
    </row>
    <row r="197" spans="1:23" ht="19.5" customHeight="1">
      <c r="T197" s="165"/>
      <c r="U197" s="165"/>
      <c r="V197" s="165"/>
      <c r="W197" s="165"/>
    </row>
    <row r="198" spans="1:23" ht="19.5" customHeight="1">
      <c r="G198">
        <f>AVERAGE(G58:G191)</f>
        <v>65.821705426356587</v>
      </c>
      <c r="H198">
        <f>AVERAGE(H58:H191)</f>
        <v>65.976744186046517</v>
      </c>
      <c r="T198" s="165"/>
      <c r="U198" s="165"/>
      <c r="V198" s="165"/>
      <c r="W198" s="165"/>
    </row>
    <row r="199" spans="1:23" ht="19.5" customHeight="1">
      <c r="T199" s="165"/>
      <c r="U199" s="165"/>
      <c r="V199" s="165"/>
      <c r="W199" s="165"/>
    </row>
    <row r="200" spans="1:23" ht="19.5" customHeight="1">
      <c r="T200" s="165"/>
      <c r="U200" s="165"/>
      <c r="V200" s="165"/>
      <c r="W200" s="165"/>
    </row>
    <row r="201" spans="1:23" ht="19.5" customHeight="1">
      <c r="T201" s="165"/>
      <c r="U201" s="165"/>
      <c r="V201" s="165"/>
      <c r="W201" s="165"/>
    </row>
    <row r="202" spans="1:23" ht="19.5" customHeight="1">
      <c r="T202" s="165"/>
      <c r="U202" s="165"/>
      <c r="V202" s="165"/>
      <c r="W202" s="165"/>
    </row>
    <row r="203" spans="1:23" ht="19.5" customHeight="1">
      <c r="T203" s="165"/>
      <c r="U203" s="165"/>
      <c r="V203" s="165"/>
      <c r="W203" s="165"/>
    </row>
    <row r="204" spans="1:23" ht="19.5" customHeight="1">
      <c r="T204" s="165"/>
      <c r="U204" s="165"/>
      <c r="V204" s="165"/>
      <c r="W204" s="165"/>
    </row>
    <row r="205" spans="1:23" ht="19.5" customHeight="1">
      <c r="T205" s="165"/>
      <c r="U205" s="165"/>
      <c r="V205" s="165"/>
      <c r="W205" s="165"/>
    </row>
    <row r="206" spans="1:23" ht="19.5" customHeight="1">
      <c r="T206" s="165"/>
      <c r="U206" s="165"/>
      <c r="V206" s="165"/>
      <c r="W206" s="165"/>
    </row>
    <row r="207" spans="1:23" ht="19.5" customHeight="1">
      <c r="T207" s="165"/>
      <c r="U207" s="165"/>
      <c r="V207" s="165"/>
      <c r="W207" s="165"/>
    </row>
    <row r="208" spans="1:23" ht="19.5" customHeight="1">
      <c r="T208" s="165"/>
      <c r="U208" s="165"/>
      <c r="V208" s="165"/>
      <c r="W208" s="165"/>
    </row>
    <row r="209" spans="20:23" ht="19.5" customHeight="1">
      <c r="T209" s="165"/>
      <c r="U209" s="165"/>
      <c r="V209" s="165"/>
      <c r="W209" s="165"/>
    </row>
    <row r="210" spans="20:23" ht="19.5" customHeight="1">
      <c r="T210" s="165"/>
      <c r="U210" s="165"/>
      <c r="V210" s="165"/>
      <c r="W210" s="165"/>
    </row>
    <row r="211" spans="20:23" ht="19.5" customHeight="1">
      <c r="T211" s="165"/>
      <c r="U211" s="165"/>
      <c r="V211" s="165"/>
      <c r="W211" s="165"/>
    </row>
    <row r="212" spans="20:23" ht="19.5" customHeight="1">
      <c r="T212" s="165"/>
      <c r="U212" s="165"/>
      <c r="V212" s="165"/>
      <c r="W212" s="165"/>
    </row>
    <row r="213" spans="20:23" ht="19.5" customHeight="1">
      <c r="T213" s="165"/>
      <c r="U213" s="165"/>
      <c r="V213" s="165"/>
      <c r="W213" s="165"/>
    </row>
    <row r="214" spans="20:23" ht="19.5" customHeight="1">
      <c r="T214" s="165"/>
      <c r="U214" s="165"/>
      <c r="V214" s="165"/>
      <c r="W214" s="165"/>
    </row>
    <row r="215" spans="20:23" ht="19.5" customHeight="1">
      <c r="T215" s="165"/>
      <c r="U215" s="165"/>
      <c r="V215" s="165"/>
      <c r="W215" s="165"/>
    </row>
    <row r="216" spans="20:23" ht="19.5" customHeight="1">
      <c r="T216" s="165"/>
      <c r="U216" s="165"/>
      <c r="V216" s="165"/>
      <c r="W216" s="165"/>
    </row>
    <row r="217" spans="20:23" ht="19.5" customHeight="1">
      <c r="T217" s="165"/>
      <c r="U217" s="165"/>
      <c r="V217" s="165"/>
      <c r="W217" s="165"/>
    </row>
    <row r="218" spans="20:23" ht="19.5" customHeight="1">
      <c r="T218" s="165"/>
      <c r="U218" s="165"/>
      <c r="V218" s="165"/>
      <c r="W218" s="165"/>
    </row>
    <row r="219" spans="20:23" ht="19.5" customHeight="1">
      <c r="T219" s="165"/>
      <c r="U219" s="165"/>
      <c r="V219" s="165"/>
      <c r="W219" s="165"/>
    </row>
    <row r="220" spans="20:23" ht="19.5" customHeight="1">
      <c r="T220" s="165"/>
      <c r="U220" s="165"/>
      <c r="V220" s="165"/>
      <c r="W220" s="165"/>
    </row>
    <row r="221" spans="20:23" ht="19.5" customHeight="1">
      <c r="T221" s="165"/>
      <c r="U221" s="165"/>
      <c r="V221" s="165"/>
      <c r="W221" s="165"/>
    </row>
    <row r="222" spans="20:23" ht="19.5" customHeight="1">
      <c r="T222" s="165"/>
      <c r="U222" s="165"/>
      <c r="V222" s="165"/>
      <c r="W222" s="165"/>
    </row>
    <row r="223" spans="20:23" ht="19.5" customHeight="1">
      <c r="T223" s="165"/>
      <c r="U223" s="165"/>
      <c r="V223" s="165"/>
      <c r="W223" s="165"/>
    </row>
    <row r="224" spans="20:23" ht="19.5" customHeight="1">
      <c r="T224" s="165"/>
      <c r="U224" s="165"/>
      <c r="V224" s="165"/>
      <c r="W224" s="165"/>
    </row>
    <row r="225" spans="20:23" ht="19.5" customHeight="1">
      <c r="T225" s="165"/>
      <c r="U225" s="165"/>
      <c r="V225" s="165"/>
      <c r="W225" s="165"/>
    </row>
    <row r="226" spans="20:23" ht="19.5" customHeight="1">
      <c r="T226" s="165"/>
      <c r="U226" s="165"/>
      <c r="V226" s="165"/>
      <c r="W226" s="165"/>
    </row>
    <row r="227" spans="20:23" ht="19.5" customHeight="1">
      <c r="T227" s="165"/>
      <c r="U227" s="165"/>
      <c r="V227" s="165"/>
      <c r="W227" s="165"/>
    </row>
    <row r="228" spans="20:23" ht="19.5" customHeight="1">
      <c r="T228" s="165"/>
      <c r="U228" s="165"/>
      <c r="V228" s="165"/>
      <c r="W228" s="165"/>
    </row>
    <row r="229" spans="20:23" ht="19.5" customHeight="1">
      <c r="T229" s="165"/>
      <c r="U229" s="165"/>
      <c r="V229" s="165"/>
      <c r="W229" s="165"/>
    </row>
    <row r="230" spans="20:23" ht="19.5" customHeight="1">
      <c r="T230" s="165"/>
      <c r="U230" s="165"/>
      <c r="V230" s="165"/>
      <c r="W230" s="165"/>
    </row>
    <row r="231" spans="20:23" ht="19.5" customHeight="1">
      <c r="T231" s="165"/>
      <c r="U231" s="165"/>
      <c r="V231" s="165"/>
      <c r="W231" s="165"/>
    </row>
    <row r="232" spans="20:23" ht="19.5" customHeight="1">
      <c r="T232" s="165"/>
      <c r="U232" s="165"/>
      <c r="V232" s="165"/>
      <c r="W232" s="165"/>
    </row>
    <row r="233" spans="20:23" ht="19.5" customHeight="1">
      <c r="T233" s="165"/>
      <c r="U233" s="165"/>
      <c r="V233" s="165"/>
      <c r="W233" s="165"/>
    </row>
    <row r="234" spans="20:23" ht="19.5" customHeight="1">
      <c r="T234" s="165"/>
      <c r="U234" s="165"/>
      <c r="V234" s="165"/>
      <c r="W234" s="165"/>
    </row>
    <row r="235" spans="20:23" ht="19.5" customHeight="1">
      <c r="T235" s="165"/>
      <c r="U235" s="165"/>
      <c r="V235" s="165"/>
      <c r="W235" s="165"/>
    </row>
    <row r="236" spans="20:23" ht="19.5" customHeight="1">
      <c r="T236" s="165"/>
      <c r="U236" s="165"/>
      <c r="V236" s="165"/>
      <c r="W236" s="165"/>
    </row>
    <row r="237" spans="20:23" ht="19.5" customHeight="1">
      <c r="T237" s="165"/>
      <c r="U237" s="165"/>
      <c r="V237" s="165"/>
      <c r="W237" s="165"/>
    </row>
    <row r="238" spans="20:23" ht="19.5" customHeight="1"/>
    <row r="239" spans="20:23" ht="19.5" customHeight="1"/>
    <row r="240" spans="20:23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</sheetData>
  <mergeCells count="4">
    <mergeCell ref="A1:O1"/>
    <mergeCell ref="M5:N5"/>
    <mergeCell ref="T5:V5"/>
    <mergeCell ref="U60:V60"/>
  </mergeCells>
  <phoneticPr fontId="9"/>
  <pageMargins left="0.7" right="0.7" top="0.75" bottom="0.75" header="0.3" footer="0.3"/>
  <pageSetup paperSize="9" orientation="portrait" r:id="rId1"/>
  <ignoredErrors>
    <ignoredError sqref="M27:N27 M41:N41" formula="1"/>
    <ignoredError sqref="R15 R8 R62:R63 R66:R67 R64:R65 R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75</vt:i4>
      </vt:variant>
      <vt:variant>
        <vt:lpstr>名前付き一覧</vt:lpstr>
      </vt:variant>
      <vt:variant>
        <vt:i4>1</vt:i4>
      </vt:variant>
    </vt:vector>
  </HeadingPairs>
  <TitlesOfParts>
    <vt:vector size="76" baseType="lpstr">
      <vt:lpstr>金井入力</vt:lpstr>
      <vt:lpstr>玉川学園入力</vt:lpstr>
      <vt:lpstr>真光寺入力</vt:lpstr>
      <vt:lpstr>みなみ野入力</vt:lpstr>
      <vt:lpstr>めじろ台入力</vt:lpstr>
      <vt:lpstr>多摩境入力</vt:lpstr>
      <vt:lpstr>武蔵村山入力</vt:lpstr>
      <vt:lpstr>30年度実入試得点</vt:lpstr>
      <vt:lpstr>30年度合否予測結果</vt:lpstr>
      <vt:lpstr>30年度合否判定資料(20180223)</vt:lpstr>
      <vt:lpstr>29年度実入試得点</vt:lpstr>
      <vt:lpstr>29年度判定資料</vt:lpstr>
      <vt:lpstr>29年度合否予測結果</vt:lpstr>
      <vt:lpstr>29年度合否判定資料（20170224）</vt:lpstr>
      <vt:lpstr>日比谷</vt:lpstr>
      <vt:lpstr>西</vt:lpstr>
      <vt:lpstr>国立</vt:lpstr>
      <vt:lpstr>戸山</vt:lpstr>
      <vt:lpstr>八王子東</vt:lpstr>
      <vt:lpstr>立川</vt:lpstr>
      <vt:lpstr>青山</vt:lpstr>
      <vt:lpstr>国際</vt:lpstr>
      <vt:lpstr>国分寺</vt:lpstr>
      <vt:lpstr>新宿</vt:lpstr>
      <vt:lpstr>駒場</vt:lpstr>
      <vt:lpstr>広尾</vt:lpstr>
      <vt:lpstr>松原</vt:lpstr>
      <vt:lpstr>千歳ヶ丘</vt:lpstr>
      <vt:lpstr>豊多摩</vt:lpstr>
      <vt:lpstr>石神井</vt:lpstr>
      <vt:lpstr>町田</vt:lpstr>
      <vt:lpstr>日野台</vt:lpstr>
      <vt:lpstr>南平</vt:lpstr>
      <vt:lpstr>成瀬</vt:lpstr>
      <vt:lpstr>日野</vt:lpstr>
      <vt:lpstr>富士森</vt:lpstr>
      <vt:lpstr>松が谷</vt:lpstr>
      <vt:lpstr>小川</vt:lpstr>
      <vt:lpstr>片倉</vt:lpstr>
      <vt:lpstr>八王子北</vt:lpstr>
      <vt:lpstr>山崎</vt:lpstr>
      <vt:lpstr>野津田</vt:lpstr>
      <vt:lpstr>昭和</vt:lpstr>
      <vt:lpstr>東大和南</vt:lpstr>
      <vt:lpstr>東大和</vt:lpstr>
      <vt:lpstr>福生</vt:lpstr>
      <vt:lpstr>武蔵村山</vt:lpstr>
      <vt:lpstr>多摩</vt:lpstr>
      <vt:lpstr>小金井北</vt:lpstr>
      <vt:lpstr>清瀬</vt:lpstr>
      <vt:lpstr>小平</vt:lpstr>
      <vt:lpstr>小平南</vt:lpstr>
      <vt:lpstr>小平西</vt:lpstr>
      <vt:lpstr>調布北</vt:lpstr>
      <vt:lpstr>狛江</vt:lpstr>
      <vt:lpstr>調布南</vt:lpstr>
      <vt:lpstr>神代</vt:lpstr>
      <vt:lpstr>府中</vt:lpstr>
      <vt:lpstr>府中東</vt:lpstr>
      <vt:lpstr>永山</vt:lpstr>
      <vt:lpstr>芦花</vt:lpstr>
      <vt:lpstr>翔陽</vt:lpstr>
      <vt:lpstr>上水</vt:lpstr>
      <vt:lpstr>松が谷（外）</vt:lpstr>
      <vt:lpstr>小平（外）</vt:lpstr>
      <vt:lpstr>若葉総合</vt:lpstr>
      <vt:lpstr>町田総合</vt:lpstr>
      <vt:lpstr>多摩科学技術</vt:lpstr>
      <vt:lpstr>第五商</vt:lpstr>
      <vt:lpstr>八王子桑志</vt:lpstr>
      <vt:lpstr>総合工科</vt:lpstr>
      <vt:lpstr>町田工業</vt:lpstr>
      <vt:lpstr>農業</vt:lpstr>
      <vt:lpstr>瑞穂農芸</vt:lpstr>
      <vt:lpstr>駒場（体）</vt:lpstr>
      <vt:lpstr>町田!Print_Area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Oikawa_2009</dc:creator>
  <cp:keywords/>
  <dc:description/>
  <cp:lastModifiedBy>Oikawa</cp:lastModifiedBy>
  <cp:revision/>
  <dcterms:created xsi:type="dcterms:W3CDTF">1997-01-08T22:48:59Z</dcterms:created>
  <dcterms:modified xsi:type="dcterms:W3CDTF">2018-12-24T15:22:15Z</dcterms:modified>
  <cp:category/>
  <cp:contentStatus/>
</cp:coreProperties>
</file>