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CBCamp\Click-to-Insights\Excel-challenge\"/>
    </mc:Choice>
  </mc:AlternateContent>
  <xr:revisionPtr revIDLastSave="0" documentId="13_ncr:1_{37F8A4F2-DF72-49DE-8AC2-FCE406A5BE96}" xr6:coauthVersionLast="36" xr6:coauthVersionMax="36" xr10:uidLastSave="{00000000-0000-0000-0000-000000000000}"/>
  <bookViews>
    <workbookView xWindow="0" yWindow="1800" windowWidth="14370" windowHeight="12780" xr2:uid="{00000000-000D-0000-FFFF-FFFF00000000}"/>
  </bookViews>
  <sheets>
    <sheet name="Kickstarter Table" sheetId="1" r:id="rId1"/>
    <sheet name=" Category Stats " sheetId="2" r:id="rId2"/>
    <sheet name="Subcategory Stats" sheetId="3" r:id="rId3"/>
    <sheet name="Outcomes Based on Launch Date" sheetId="4" r:id="rId4"/>
    <sheet name="Bonus" sheetId="5" r:id="rId5"/>
  </sheets>
  <definedNames>
    <definedName name="_xlnm._FilterDatabase" localSheetId="0" hidden="1">'Kickstarter Table'!$A$1:$T$4115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2" i="5"/>
  <c r="B11" i="5"/>
  <c r="B10" i="5"/>
  <c r="B9" i="5"/>
  <c r="B8" i="5"/>
  <c r="B7" i="5"/>
  <c r="B13" i="5"/>
  <c r="B6" i="5"/>
  <c r="D3" i="5"/>
  <c r="D2" i="5"/>
  <c r="C3" i="5"/>
  <c r="C2" i="5"/>
  <c r="L4" i="5"/>
  <c r="B2" i="5"/>
  <c r="B5" i="5"/>
  <c r="B4" i="5"/>
  <c r="B3" i="5"/>
  <c r="E2" i="5"/>
  <c r="F2" i="5"/>
  <c r="E3" i="5"/>
  <c r="H3" i="5"/>
  <c r="E9" i="5"/>
  <c r="G9" i="5"/>
  <c r="F3" i="5"/>
  <c r="E13" i="5"/>
  <c r="H13" i="5"/>
  <c r="E10" i="5"/>
  <c r="F10" i="5"/>
  <c r="E11" i="5"/>
  <c r="G11" i="5"/>
  <c r="E8" i="5"/>
  <c r="G8" i="5"/>
  <c r="E5" i="5"/>
  <c r="F5" i="5"/>
  <c r="E4" i="5"/>
  <c r="F4" i="5"/>
  <c r="E7" i="5"/>
  <c r="H7" i="5"/>
  <c r="E12" i="5"/>
  <c r="F12" i="5"/>
  <c r="H9" i="5"/>
  <c r="E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5"/>
  <c r="F13" i="5"/>
  <c r="G10" i="5"/>
  <c r="F8" i="5"/>
  <c r="H8" i="5"/>
  <c r="H2" i="5"/>
  <c r="G3" i="5"/>
  <c r="F11" i="5"/>
  <c r="H11" i="5"/>
  <c r="H10" i="5"/>
  <c r="G2" i="5"/>
  <c r="F9" i="5"/>
  <c r="G5" i="5"/>
  <c r="H5" i="5"/>
  <c r="G4" i="5"/>
  <c r="H4" i="5"/>
  <c r="F7" i="5"/>
  <c r="G7" i="5"/>
  <c r="G12" i="5"/>
  <c r="H12" i="5"/>
  <c r="H6" i="5"/>
  <c r="G6" i="5"/>
  <c r="F6" i="5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<sst xmlns="http://schemas.openxmlformats.org/spreadsheetml/2006/main" count="24822" uniqueCount="8400">
  <si>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</si>
  <si>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</si>
  <si>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</si>
  <si>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</si>
  <si>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</si>
  <si>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</si>
  <si>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</si>
  <si>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</si>
  <si>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</si>
  <si>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</si>
  <si>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</si>
  <si>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</si>
  <si>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</si>
  <si>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</si>
  <si>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</si>
  <si>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</si>
  <si>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</si>
  <si>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</si>
  <si>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</si>
  <si>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</si>
  <si>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</si>
  <si>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</si>
  <si>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</si>
  <si>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</si>
  <si>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</si>
  <si>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</si>
  <si>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</si>
  <si>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</si>
  <si>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</si>
  <si>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</si>
  <si>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</si>
  <si>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</si>
  <si>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</si>
  <si>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</si>
  <si>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</si>
  <si>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</si>
  <si>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</si>
  <si>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</si>
  <si>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</si>
  <si>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</si>
  <si>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</si>
  <si>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</si>
  <si>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</si>
  <si>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</si>
  <si>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</si>
  <si>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</si>
  <si>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</si>
  <si>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</si>
  <si>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</si>
  <si>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</si>
  <si>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</si>
  <si>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</si>
  <si>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</si>
  <si>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</si>
  <si>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</si>
  <si>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</si>
  <si>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</si>
  <si>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</si>
  <si>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</si>
  <si>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</si>
  <si>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</si>
  <si>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</si>
  <si>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</si>
  <si>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</si>
  <si>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</si>
  <si>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</si>
  <si>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</si>
  <si>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</si>
  <si>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</si>
  <si>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</si>
  <si>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</si>
  <si>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</si>
  <si>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</si>
  <si>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</si>
  <si>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</si>
  <si>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</si>
  <si>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</si>
  <si>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</si>
  <si>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</si>
  <si>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</si>
  <si>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</si>
  <si>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</si>
  <si>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</si>
  <si>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</si>
  <si>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</si>
  <si>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</si>
  <si>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</si>
  <si>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</si>
  <si>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</si>
  <si>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</si>
  <si>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</si>
  <si>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</si>
  <si>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</si>
  <si>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</si>
  <si>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</si>
  <si>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</si>
  <si>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</si>
  <si>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</si>
  <si>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</si>
  <si>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</si>
  <si>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</si>
  <si>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</si>
  <si>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</si>
  <si>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</si>
  <si>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</si>
  <si>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</si>
  <si>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</si>
  <si>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</si>
  <si>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</si>
  <si>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</si>
  <si>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</si>
  <si>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</si>
  <si>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</si>
  <si>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</si>
  <si>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</si>
  <si>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</si>
  <si>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</si>
  <si>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</si>
  <si>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</si>
  <si>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</si>
  <si>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</si>
  <si>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</si>
  <si>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</si>
  <si>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</si>
  <si>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</si>
  <si>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</si>
  <si>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</si>
  <si>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</si>
  <si>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</si>
  <si>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</si>
  <si>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</si>
  <si>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</si>
  <si>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</si>
  <si>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</si>
  <si>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</si>
  <si>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</si>
  <si>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</si>
  <si>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</si>
  <si>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</si>
  <si>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</si>
  <si>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</si>
  <si>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</si>
  <si>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</si>
  <si>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</si>
  <si>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</si>
  <si>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</si>
  <si>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</si>
  <si>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</si>
  <si>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</si>
  <si>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</si>
  <si>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</si>
  <si>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</si>
  <si>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</si>
  <si>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</si>
  <si>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</si>
  <si>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</si>
  <si>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</si>
  <si>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</si>
  <si>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</si>
  <si>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</si>
  <si>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</si>
  <si>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</si>
  <si>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</si>
  <si>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</si>
  <si>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</si>
  <si>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</si>
  <si>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</si>
  <si>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</si>
  <si>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</si>
  <si>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</si>
  <si>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</si>
  <si>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</si>
  <si>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</si>
  <si>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</si>
  <si>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</si>
  <si>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</si>
  <si>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</si>
  <si>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</si>
  <si>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</si>
  <si>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</si>
  <si>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</si>
  <si>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</si>
  <si>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</si>
  <si>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</si>
  <si>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</si>
  <si>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</si>
  <si>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</si>
  <si>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</si>
  <si>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</si>
  <si>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</si>
  <si>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</si>
  <si>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</si>
  <si>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</si>
  <si>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</si>
  <si>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</si>
  <si>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</si>
  <si>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</si>
  <si>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</si>
  <si>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</si>
  <si>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</si>
  <si>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</si>
  <si>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</si>
  <si>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</si>
  <si>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</si>
  <si>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</si>
  <si>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</si>
  <si>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</si>
  <si>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</si>
  <si>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</si>
  <si>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</si>
  <si>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</si>
  <si>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</si>
  <si>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</si>
  <si>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</si>
  <si>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</si>
  <si>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</si>
  <si>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</si>
  <si>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</si>
  <si>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</si>
  <si>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</si>
  <si>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</si>
  <si>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</si>
  <si>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</si>
  <si>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</si>
  <si>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</si>
  <si>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</si>
  <si>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</si>
  <si>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</si>
  <si>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</si>
  <si>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</si>
  <si>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</si>
  <si>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</si>
  <si>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</si>
  <si>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</si>
  <si>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</si>
  <si>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</si>
  <si>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</si>
  <si>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</si>
  <si>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</si>
  <si>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</si>
  <si>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</si>
  <si>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</si>
  <si>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</si>
  <si>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</si>
  <si>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</si>
  <si>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</si>
  <si>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</si>
  <si>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</si>
  <si>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</si>
  <si>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</si>
  <si>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</si>
  <si>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</si>
  <si>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</si>
  <si>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</si>
  <si>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</si>
  <si>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</si>
  <si>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</si>
  <si>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</si>
  <si>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</si>
  <si>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</si>
  <si>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</si>
  <si>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</si>
  <si>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</si>
  <si>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</si>
  <si>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</si>
  <si>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</si>
  <si>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</si>
  <si>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</si>
  <si>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</si>
  <si>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</si>
  <si>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</si>
  <si>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</si>
  <si>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</si>
  <si>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</si>
  <si>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</si>
  <si>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</si>
  <si>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</si>
  <si>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</si>
  <si>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</si>
  <si>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</si>
  <si>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</si>
  <si>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</si>
  <si>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</si>
  <si>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</si>
  <si>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</si>
  <si>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</si>
  <si>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</si>
  <si>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</si>
  <si>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</si>
  <si>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</si>
  <si>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</si>
  <si>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</si>
  <si>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</si>
  <si>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</si>
  <si>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</si>
  <si>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</si>
  <si>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</si>
  <si>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</si>
  <si>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</si>
  <si>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</si>
  <si>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</si>
  <si>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</si>
  <si>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</si>
  <si>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</si>
  <si>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</si>
  <si>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</si>
  <si>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</si>
  <si>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</si>
  <si>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</si>
  <si>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</si>
  <si>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</si>
  <si>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</si>
  <si>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</si>
  <si>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</si>
  <si>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</si>
  <si>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</si>
  <si>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</si>
  <si>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</si>
  <si>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</si>
  <si>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</si>
  <si>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</si>
  <si>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</si>
  <si>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</si>
  <si>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</si>
  <si>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</si>
  <si>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</si>
  <si>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</si>
  <si>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</si>
  <si>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</si>
  <si>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</si>
  <si>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</si>
  <si>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</si>
  <si>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</si>
  <si>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</si>
  <si>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</si>
  <si>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</si>
  <si>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</si>
  <si>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</si>
  <si>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</si>
  <si>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</si>
  <si>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</si>
  <si>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</si>
  <si>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</si>
  <si>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</si>
  <si>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</si>
  <si>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</si>
  <si>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</si>
  <si>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</si>
  <si>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</si>
  <si>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</si>
  <si>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</si>
  <si>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</si>
  <si>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</si>
  <si>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</si>
  <si>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</si>
  <si>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</si>
  <si>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</si>
  <si>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</si>
  <si>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</si>
  <si>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</si>
  <si>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</si>
  <si>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</si>
  <si>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</si>
  <si>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</si>
  <si>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</si>
  <si>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</si>
  <si>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</si>
  <si>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</si>
  <si>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</si>
  <si>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</si>
  <si>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</si>
  <si>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</si>
  <si>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</si>
  <si>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</si>
  <si>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</si>
  <si>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</si>
  <si>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</si>
  <si>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</si>
  <si>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</si>
  <si>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</si>
  <si>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</si>
  <si>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</si>
  <si>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</si>
  <si>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</si>
  <si>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</si>
  <si>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</si>
  <si>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</si>
  <si>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</si>
  <si>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</si>
  <si>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</si>
  <si>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</si>
  <si>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</si>
  <si>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</si>
  <si>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</si>
  <si>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</si>
  <si>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</si>
  <si>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</si>
  <si>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</si>
  <si>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</si>
  <si>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</si>
  <si>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</si>
  <si>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</si>
  <si>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</si>
  <si>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</si>
  <si>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</si>
  <si>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</si>
  <si>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</si>
  <si>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</si>
  <si>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</si>
  <si>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</si>
  <si>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</si>
  <si>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</si>
  <si>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</si>
  <si>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</si>
  <si>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</si>
  <si>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</si>
  <si>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</si>
  <si>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</si>
  <si>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</si>
  <si>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</si>
  <si>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</si>
  <si>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</si>
  <si>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</si>
  <si>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</si>
  <si>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</si>
  <si>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</si>
  <si>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</si>
  <si>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</si>
  <si>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</si>
  <si>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</si>
  <si>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</si>
  <si>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</si>
  <si>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</si>
  <si>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</si>
  <si>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</si>
  <si>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</si>
  <si>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</si>
  <si>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</si>
  <si>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</si>
  <si>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</si>
  <si>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</si>
  <si>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</si>
  <si>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</si>
  <si>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</si>
  <si>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</si>
  <si>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</si>
  <si>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</si>
  <si>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</si>
  <si>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</si>
  <si>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</si>
  <si>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</si>
  <si>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</si>
  <si>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</si>
  <si>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</si>
  <si>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</si>
  <si>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</si>
  <si>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</si>
  <si>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</si>
  <si>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</si>
  <si>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</si>
  <si>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</si>
  <si>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</si>
  <si>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</si>
  <si>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</si>
  <si>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</si>
  <si>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</si>
  <si>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</si>
  <si>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</si>
  <si>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</si>
  <si>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</si>
  <si>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</si>
  <si>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</si>
  <si>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</si>
  <si>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</si>
  <si>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</si>
  <si>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</si>
  <si>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</si>
  <si>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</si>
  <si>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</si>
  <si>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</si>
  <si>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</si>
  <si>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</si>
  <si>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</si>
  <si>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</si>
  <si>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</si>
  <si>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</si>
  <si>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</si>
  <si>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</si>
  <si>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</si>
  <si>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</si>
  <si>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</si>
  <si>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</si>
  <si>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</si>
  <si>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</si>
  <si>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</si>
  <si>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</si>
  <si>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</si>
  <si>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</si>
  <si>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</si>
  <si>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</si>
  <si>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</si>
  <si>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</si>
  <si>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</si>
  <si>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</si>
  <si>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</si>
  <si>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</si>
  <si>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</si>
  <si>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</si>
  <si>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</si>
  <si>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</si>
  <si>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</si>
  <si>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</si>
  <si>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</si>
  <si>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</si>
  <si>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</si>
  <si>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</si>
  <si>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</si>
  <si>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</si>
  <si>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</si>
  <si>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</si>
  <si>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</si>
  <si>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</si>
  <si>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</si>
  <si>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</si>
  <si>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</si>
  <si>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</si>
  <si>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</si>
  <si>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</si>
  <si>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</si>
  <si>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</si>
  <si>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</si>
  <si>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</si>
  <si>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</si>
  <si>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</si>
  <si>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</si>
  <si>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</si>
  <si>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</si>
  <si>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</si>
  <si>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</si>
  <si>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</si>
  <si>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</si>
  <si>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</si>
  <si>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</si>
  <si>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</si>
  <si>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</si>
  <si>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</si>
  <si>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</si>
  <si>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</si>
  <si>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</si>
  <si>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</si>
  <si>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</si>
  <si>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</si>
  <si>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</si>
  <si>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</si>
  <si>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</si>
  <si>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</si>
  <si>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</si>
  <si>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</si>
  <si>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</si>
  <si>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</si>
  <si>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</si>
  <si>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</si>
  <si>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</si>
  <si>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</si>
  <si>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</si>
  <si>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</si>
  <si>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</si>
  <si>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</si>
  <si>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</si>
  <si>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</si>
  <si>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</si>
  <si>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</si>
  <si>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</si>
  <si>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</si>
  <si>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</si>
  <si>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</si>
  <si>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</si>
  <si>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</si>
  <si>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</si>
  <si>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</si>
  <si>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</si>
  <si>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</si>
  <si>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</si>
  <si>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</si>
  <si>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</si>
  <si>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</si>
  <si>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</si>
  <si>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</si>
  <si>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</si>
  <si>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</si>
  <si>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</si>
  <si>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</si>
  <si>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</si>
  <si>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</si>
  <si>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</si>
  <si>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</si>
  <si>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</si>
  <si>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</si>
  <si>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</si>
  <si>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</si>
  <si>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</si>
  <si>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</si>
  <si>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</si>
  <si>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</si>
  <si>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</si>
  <si>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</si>
  <si>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</si>
  <si>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</si>
  <si>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</si>
  <si>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</si>
  <si>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</si>
  <si>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</si>
  <si>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</si>
  <si>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</si>
  <si>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</si>
  <si>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</si>
  <si>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</si>
  <si>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</si>
  <si>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</si>
  <si>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</si>
  <si>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</si>
  <si>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</si>
  <si>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</si>
  <si>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</si>
  <si>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</si>
  <si>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</si>
  <si>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</si>
  <si>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</si>
  <si>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</si>
  <si>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</si>
  <si>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</si>
  <si>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</si>
  <si>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</si>
  <si>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</si>
  <si>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</si>
  <si>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</si>
  <si>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</si>
  <si>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</si>
  <si>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</si>
  <si>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</si>
  <si>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</si>
  <si>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</si>
  <si>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</si>
  <si>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</si>
  <si>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</si>
  <si>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</si>
  <si>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</si>
  <si>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</si>
  <si>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</si>
  <si>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</si>
  <si>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</si>
  <si>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</si>
  <si>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</si>
  <si>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</si>
  <si>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</si>
  <si>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</si>
  <si>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</si>
  <si>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</si>
  <si>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</si>
  <si>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</si>
  <si>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</si>
  <si>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</si>
  <si>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</si>
  <si>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</si>
  <si>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</si>
  <si>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</si>
  <si>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</si>
  <si>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</si>
  <si>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</si>
  <si>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</si>
  <si>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</si>
  <si>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</si>
  <si>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</si>
  <si>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</si>
  <si>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</si>
  <si>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</si>
  <si>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</si>
  <si>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</si>
  <si>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</si>
  <si>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</si>
  <si>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</si>
  <si>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</si>
  <si>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</si>
  <si>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</si>
  <si>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</si>
  <si>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</si>
  <si>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</si>
  <si>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</si>
  <si>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</si>
  <si>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</si>
  <si>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</si>
  <si>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</si>
  <si>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</si>
  <si>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</si>
  <si>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</si>
  <si>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</si>
  <si>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</si>
  <si>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</si>
  <si>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</si>
  <si>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</si>
  <si>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</si>
  <si>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</si>
  <si>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</si>
  <si>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</si>
  <si>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</si>
  <si>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</si>
  <si>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</si>
  <si>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</si>
  <si>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</si>
  <si>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</si>
  <si>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</si>
  <si>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</si>
  <si>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</si>
  <si>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</si>
  <si>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</si>
  <si>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</si>
  <si>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</si>
  <si>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</si>
  <si>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</si>
  <si>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</si>
  <si>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</si>
  <si>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</si>
  <si>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</si>
  <si>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</si>
  <si>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</si>
  <si>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</si>
  <si>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</si>
  <si>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</si>
  <si>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</si>
  <si>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</si>
  <si>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</si>
  <si>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</si>
  <si>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</si>
  <si>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</si>
  <si>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</si>
  <si>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</si>
  <si>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</si>
  <si>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</si>
  <si>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</si>
  <si>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</si>
  <si>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</si>
  <si>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</si>
  <si>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</si>
  <si>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</si>
  <si>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</si>
  <si>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</si>
  <si>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</si>
  <si>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</si>
  <si>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</si>
  <si>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</si>
  <si>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</si>
  <si>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</si>
  <si>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</si>
  <si>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</si>
  <si>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</si>
  <si>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</si>
  <si>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</si>
  <si>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</si>
  <si>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</si>
  <si>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</si>
  <si>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</si>
  <si>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</si>
  <si>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</si>
  <si>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</si>
  <si>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</si>
  <si>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</si>
  <si>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</si>
  <si>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</si>
  <si>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</si>
  <si>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</si>
  <si>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</si>
  <si>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</si>
  <si>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</si>
  <si>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</si>
  <si>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</si>
  <si>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</si>
  <si>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</si>
  <si>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</si>
  <si>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</si>
  <si>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</si>
  <si>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</si>
  <si>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</si>
  <si>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</si>
  <si>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</si>
  <si>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</si>
  <si>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</si>
  <si>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</si>
  <si>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</si>
  <si>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</si>
  <si>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</si>
  <si>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</si>
  <si>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</si>
  <si>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</si>
  <si>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</si>
  <si>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</si>
  <si>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</si>
  <si>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</si>
  <si>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</si>
  <si>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</si>
  <si>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</si>
  <si>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</si>
  <si>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</si>
  <si>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</si>
  <si>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</si>
  <si>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</si>
  <si>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</si>
  <si>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</si>
  <si>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</si>
  <si>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</si>
  <si>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</si>
  <si>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</si>
  <si>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</si>
  <si>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</si>
  <si>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</si>
  <si>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</si>
  <si>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</si>
  <si>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</si>
  <si>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</si>
  <si>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</si>
  <si>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</si>
  <si>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</si>
  <si>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</si>
  <si>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</si>
  <si>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</si>
  <si>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</si>
  <si>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</si>
  <si>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</si>
  <si>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</si>
  <si>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</si>
  <si>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</si>
  <si>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</si>
  <si>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</si>
  <si>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</si>
  <si>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</si>
  <si>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</si>
  <si>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</si>
  <si>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</si>
  <si>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</si>
  <si>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</si>
  <si>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</si>
  <si>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</si>
  <si>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</si>
  <si>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</si>
  <si>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</si>
  <si>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</si>
  <si>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</si>
  <si>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</si>
  <si>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</si>
  <si>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</si>
  <si>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</si>
  <si>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</si>
  <si>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</si>
  <si>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</si>
  <si>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</si>
  <si>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</si>
  <si>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</si>
  <si>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</si>
  <si>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</si>
  <si>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</si>
  <si>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</si>
  <si>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</si>
  <si>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</si>
  <si>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</si>
  <si>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</si>
  <si>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</si>
  <si>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</si>
  <si>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</si>
  <si>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</si>
  <si>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</si>
  <si>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</si>
  <si>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</si>
  <si>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</si>
  <si>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</si>
  <si>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</si>
  <si>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</si>
  <si>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</si>
  <si>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</si>
  <si>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</si>
  <si>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</si>
  <si>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</si>
  <si>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</si>
  <si>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</si>
  <si>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</si>
  <si>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</si>
  <si>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</si>
  <si>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</si>
  <si>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</si>
  <si>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</si>
  <si>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</si>
  <si>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</si>
  <si>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</si>
  <si>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</si>
  <si>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</si>
  <si>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</si>
  <si>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</si>
  <si>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</si>
  <si>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</si>
  <si>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</si>
  <si>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</si>
  <si>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</si>
  <si>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</si>
  <si>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</si>
  <si>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</si>
  <si>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</si>
  <si>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</si>
  <si>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</si>
  <si>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</si>
  <si>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</si>
  <si>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</si>
  <si>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</si>
  <si>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</si>
  <si>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</si>
  <si>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</si>
  <si>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</si>
  <si>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</si>
  <si>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</si>
  <si>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</si>
  <si>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</si>
  <si>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</si>
  <si>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</si>
  <si>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</si>
  <si>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</si>
  <si>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</si>
  <si>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</si>
  <si>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</si>
  <si>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</si>
  <si>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</si>
  <si>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</si>
  <si>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</si>
  <si>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</si>
  <si>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</si>
  <si>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</si>
  <si>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</si>
  <si>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</si>
  <si>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</si>
  <si>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</si>
  <si>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</si>
  <si>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</si>
  <si>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</si>
  <si>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</si>
  <si>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</si>
  <si>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</si>
  <si>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</si>
  <si>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</si>
  <si>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</si>
  <si>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</si>
  <si>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</si>
  <si>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</si>
  <si>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</si>
  <si>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</si>
  <si>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</si>
  <si>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</si>
  <si>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</si>
  <si>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</si>
  <si>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</si>
  <si>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</si>
  <si>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</si>
  <si>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</si>
  <si>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</si>
  <si>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</si>
  <si>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</si>
  <si>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</si>
  <si>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</si>
  <si>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</si>
  <si>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</si>
  <si>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</si>
  <si>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</si>
  <si>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</si>
  <si>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</si>
  <si>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</si>
  <si>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</si>
  <si>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</si>
  <si>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</si>
  <si>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</si>
  <si>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</si>
  <si>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</si>
  <si>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</si>
  <si>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</si>
  <si>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</si>
  <si>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</si>
  <si>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</si>
  <si>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</si>
  <si>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</si>
  <si>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</si>
  <si>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</si>
  <si>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</si>
  <si>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</si>
  <si>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</si>
  <si>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</si>
  <si>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</si>
  <si>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</si>
  <si>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</si>
  <si>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</si>
  <si>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</si>
  <si>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</si>
  <si>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</si>
  <si>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</si>
  <si>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</si>
  <si>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</si>
  <si>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</si>
  <si>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</si>
  <si>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</si>
  <si>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</si>
  <si>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</si>
  <si>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</si>
  <si>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</si>
  <si>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</si>
  <si>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</si>
  <si>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</si>
  <si>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</si>
  <si>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</si>
  <si>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</si>
  <si>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</si>
  <si>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</si>
  <si>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</si>
  <si>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</si>
  <si>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</si>
  <si>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</si>
  <si>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</si>
  <si>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</si>
  <si>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</si>
  <si>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</si>
  <si>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</si>
  <si>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</si>
  <si>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</si>
  <si>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</si>
  <si>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</si>
  <si>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</si>
  <si>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</si>
  <si>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</si>
  <si>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</si>
  <si>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</si>
  <si>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</si>
  <si>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</si>
  <si>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</si>
  <si>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</si>
  <si>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</si>
  <si>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</si>
  <si>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</si>
  <si>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</si>
  <si>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</si>
  <si>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</si>
  <si>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</si>
  <si>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</si>
  <si>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</si>
  <si>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</si>
  <si>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</si>
  <si>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</si>
  <si>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</si>
  <si>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</si>
  <si>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</si>
  <si>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</si>
  <si>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</si>
  <si>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</si>
  <si>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</si>
  <si>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</si>
  <si>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</si>
  <si>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</si>
  <si>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</si>
  <si>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</si>
  <si>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</si>
  <si>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</si>
  <si>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</si>
  <si>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</si>
  <si>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</si>
  <si>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</si>
  <si>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</si>
  <si>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</si>
  <si>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</si>
  <si>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</si>
  <si>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</si>
  <si>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</si>
  <si>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</si>
  <si>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</si>
  <si>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</si>
  <si>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</si>
  <si>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</si>
  <si>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</si>
  <si>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</si>
  <si>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</si>
  <si>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</si>
  <si>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</si>
  <si>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</si>
  <si>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</si>
  <si>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</si>
  <si>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</si>
  <si>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</si>
  <si>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</si>
  <si>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</si>
  <si>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</si>
  <si>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</si>
  <si>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</si>
  <si>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</si>
  <si>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</si>
  <si>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</si>
  <si>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</si>
  <si>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</si>
  <si>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</si>
  <si>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</si>
  <si>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</si>
  <si>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</si>
  <si>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</si>
  <si>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</si>
  <si>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</si>
  <si>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</si>
  <si>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</si>
  <si>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</si>
  <si>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</si>
  <si>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</si>
  <si>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</si>
  <si>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</si>
  <si>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</si>
  <si>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</si>
  <si>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</si>
  <si>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</si>
  <si>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</si>
  <si>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</si>
  <si>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</si>
  <si>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</si>
  <si>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</si>
  <si>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</si>
  <si>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</si>
  <si>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</si>
  <si>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</si>
  <si>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</si>
  <si>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</si>
  <si>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</si>
  <si>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</si>
  <si>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</si>
  <si>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</si>
  <si>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</si>
  <si>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</si>
  <si>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</si>
  <si>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</si>
  <si>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</si>
  <si>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</si>
  <si>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</si>
  <si>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</si>
  <si>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</si>
  <si>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</si>
  <si>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</si>
  <si>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</si>
  <si>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</si>
  <si>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</si>
  <si>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</si>
  <si>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</si>
  <si>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</si>
  <si>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</si>
  <si>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</si>
  <si>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</si>
  <si>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</si>
  <si>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</si>
  <si>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</si>
  <si>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</si>
  <si>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</si>
  <si>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</si>
  <si>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</si>
  <si>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</si>
  <si>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</si>
  <si>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</si>
  <si>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</si>
  <si>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</si>
  <si>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</si>
  <si>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</si>
  <si>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</si>
  <si>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</si>
  <si>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</si>
  <si>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</si>
  <si>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</si>
  <si>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</si>
  <si>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</si>
  <si>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</si>
  <si>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</si>
  <si>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</si>
  <si>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</si>
  <si>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</si>
  <si>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</si>
  <si>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</si>
  <si>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</si>
  <si>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</si>
  <si>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</si>
  <si>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</si>
  <si>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</si>
  <si>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</si>
  <si>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</si>
  <si>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</si>
  <si>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</si>
  <si>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</si>
  <si>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</si>
  <si>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</si>
  <si>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</si>
  <si>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</si>
  <si>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</si>
  <si>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</si>
  <si>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</si>
  <si>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</si>
  <si>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</si>
  <si>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</si>
  <si>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</si>
  <si>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</si>
  <si>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</si>
  <si>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</si>
  <si>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</si>
  <si>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</si>
  <si>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</si>
  <si>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</si>
  <si>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</si>
  <si>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</si>
  <si>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</si>
  <si>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</si>
  <si>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</si>
  <si>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</si>
  <si>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</si>
  <si>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</si>
  <si>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</si>
  <si>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</si>
  <si>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</si>
  <si>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</si>
  <si>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</si>
  <si>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</si>
  <si>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</si>
  <si>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</si>
  <si>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</si>
  <si>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</si>
  <si>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</si>
  <si>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</si>
  <si>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</si>
  <si>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</si>
  <si>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</si>
  <si>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</si>
  <si>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</si>
  <si>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</si>
  <si>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</si>
  <si>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</si>
  <si>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</si>
  <si>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</si>
  <si>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</si>
  <si>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</si>
  <si>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</si>
  <si>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</si>
  <si>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</si>
  <si>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</si>
  <si>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</si>
  <si>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</si>
  <si>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</si>
  <si>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</si>
  <si>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</si>
  <si>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</si>
  <si>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</si>
  <si>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</si>
  <si>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</si>
  <si>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</si>
  <si>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</si>
  <si>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</si>
  <si>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</si>
  <si>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</si>
  <si>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</si>
  <si>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</si>
  <si>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</si>
  <si>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</si>
  <si>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</si>
  <si>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</si>
  <si>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</si>
  <si>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</si>
  <si>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</si>
  <si>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</si>
  <si>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</si>
  <si>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</si>
  <si>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</si>
  <si>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</si>
  <si>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</si>
  <si>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</si>
  <si>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</si>
  <si>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</si>
  <si>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</si>
  <si>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</si>
  <si>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</si>
  <si>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</si>
  <si>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</si>
  <si>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</si>
  <si>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</si>
  <si>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</si>
  <si>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</si>
  <si>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</si>
  <si>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</si>
  <si>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</si>
  <si>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</si>
  <si>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</si>
  <si>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</si>
  <si>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</si>
  <si>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</si>
  <si>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</si>
  <si>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</si>
  <si>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</si>
  <si>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</si>
  <si>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</si>
  <si>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</si>
  <si>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</si>
  <si>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</si>
  <si>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</si>
  <si>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</si>
  <si>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</si>
  <si>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</si>
  <si>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</si>
  <si>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</si>
  <si>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</si>
  <si>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</si>
  <si>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</si>
  <si>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</si>
  <si>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</si>
  <si>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</si>
  <si>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</si>
  <si>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</si>
  <si>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</si>
  <si>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</si>
  <si>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</si>
  <si>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</si>
  <si>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</si>
  <si>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</si>
  <si>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</si>
  <si>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</si>
  <si>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</si>
  <si>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</si>
  <si>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</si>
  <si>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</si>
  <si>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</si>
  <si>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</si>
  <si>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</si>
  <si>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</si>
  <si>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</si>
  <si>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</si>
  <si>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</si>
  <si>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</si>
  <si>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</si>
  <si>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</si>
  <si>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</si>
  <si>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</si>
  <si>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</si>
  <si>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</si>
  <si>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</si>
  <si>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</si>
  <si>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</si>
  <si>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</si>
  <si>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</si>
  <si>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</si>
  <si>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</si>
  <si>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</si>
  <si>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</si>
  <si>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</si>
  <si>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</si>
  <si>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</si>
  <si>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</si>
  <si>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</si>
  <si>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</si>
  <si>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</si>
  <si>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</si>
  <si>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</si>
  <si>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</si>
  <si>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</si>
  <si>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</si>
  <si>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</si>
  <si>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</si>
  <si>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</si>
  <si>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</si>
  <si>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</si>
  <si>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</si>
  <si>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</si>
  <si>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</si>
  <si>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</si>
  <si>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</si>
  <si>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</si>
  <si>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</si>
  <si>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</si>
  <si>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</si>
  <si>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</si>
  <si>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</si>
  <si>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</si>
  <si>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</si>
  <si>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</si>
  <si>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</si>
  <si>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</si>
  <si>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</si>
  <si>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</si>
  <si>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</si>
  <si>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</si>
  <si>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</si>
  <si>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</si>
  <si>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</si>
  <si>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</si>
  <si>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</si>
  <si>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</si>
  <si>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</si>
  <si>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</si>
  <si>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</si>
  <si>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</si>
  <si>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</si>
  <si>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</si>
  <si>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</si>
  <si>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</si>
  <si>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</si>
  <si>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</si>
  <si>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</si>
  <si>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</si>
  <si>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</si>
  <si>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</si>
  <si>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</si>
  <si>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</si>
  <si>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</si>
  <si>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</si>
  <si>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</si>
  <si>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</si>
  <si>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</si>
  <si>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</si>
  <si>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</si>
  <si>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</si>
  <si>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</si>
  <si>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</si>
  <si>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</si>
  <si>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</si>
  <si>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</si>
  <si>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</si>
  <si>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</si>
  <si>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</si>
  <si>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</si>
  <si>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</si>
  <si>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</si>
  <si>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</si>
  <si>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</si>
  <si>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</si>
  <si>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</si>
  <si>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</si>
  <si>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</si>
  <si>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</si>
  <si>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</si>
  <si>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</si>
  <si>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</si>
  <si>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</si>
  <si>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</si>
  <si>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</si>
  <si>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</si>
  <si>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</si>
  <si>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</si>
  <si>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</si>
  <si>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</si>
  <si>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</si>
  <si>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</si>
  <si>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</si>
  <si>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</si>
  <si>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</si>
  <si>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</si>
  <si>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</si>
  <si>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</si>
  <si>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</si>
  <si>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</si>
  <si>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</si>
  <si>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</si>
  <si>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</si>
  <si>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</si>
  <si>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</si>
  <si>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</si>
  <si>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</si>
  <si>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</si>
  <si>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</si>
  <si>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</si>
  <si>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</si>
  <si>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</si>
  <si>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</si>
  <si>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</si>
  <si>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</si>
  <si>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</si>
  <si>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</si>
  <si>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</si>
  <si>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</si>
  <si>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</si>
  <si>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</si>
  <si>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</si>
  <si>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</si>
  <si>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</si>
  <si>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</si>
  <si>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</si>
  <si>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</si>
  <si>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</si>
  <si>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</si>
  <si>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</si>
  <si>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</si>
  <si>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</si>
  <si>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</si>
  <si>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</si>
  <si>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</si>
  <si>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</si>
  <si>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</si>
  <si>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</si>
  <si>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</si>
  <si>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</si>
  <si>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</si>
  <si>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</si>
  <si>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</si>
  <si>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</si>
  <si>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</si>
  <si>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</si>
  <si>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</si>
  <si>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</si>
  <si>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</si>
  <si>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</si>
  <si>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</si>
  <si>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</si>
  <si>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</si>
  <si>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</si>
  <si>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</si>
  <si>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</si>
  <si>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</si>
  <si>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</si>
  <si>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</si>
  <si>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</si>
  <si>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</si>
  <si>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</si>
  <si>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</si>
  <si>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</si>
  <si>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</si>
  <si>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</si>
  <si>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</si>
  <si>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</si>
  <si>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</si>
  <si>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</si>
  <si>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</si>
  <si>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</si>
  <si>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</si>
  <si>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</si>
  <si>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</si>
  <si>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</si>
  <si>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</si>
  <si>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</si>
  <si>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</si>
  <si>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</si>
  <si>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</si>
  <si>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</si>
  <si>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</si>
  <si>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</si>
  <si>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</si>
  <si>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</si>
  <si>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</si>
  <si>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</si>
  <si>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</si>
  <si>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</si>
  <si>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</si>
  <si>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</si>
  <si>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</si>
  <si>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</si>
  <si>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</si>
  <si>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</si>
  <si>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</si>
  <si>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</si>
  <si>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</si>
  <si>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</si>
  <si>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</si>
  <si>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</si>
  <si>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</si>
  <si>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</si>
  <si>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</si>
  <si>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</si>
  <si>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</si>
  <si>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</si>
  <si>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</si>
  <si>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</si>
  <si>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</si>
  <si>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</si>
  <si>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</si>
  <si>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</si>
  <si>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</si>
  <si>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</si>
  <si>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</si>
  <si>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</si>
  <si>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</si>
  <si>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</si>
  <si>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</si>
  <si>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</si>
  <si>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</si>
  <si>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</si>
  <si>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</si>
  <si>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</si>
  <si>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</si>
  <si>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</si>
  <si>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</si>
  <si>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</si>
  <si>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</si>
  <si>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</si>
  <si>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</si>
  <si>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</si>
  <si>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</si>
  <si>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</si>
  <si>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</si>
  <si>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</si>
  <si>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</si>
  <si>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</si>
  <si>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</si>
  <si>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</si>
  <si>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</si>
  <si>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</si>
  <si>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</si>
  <si>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</si>
  <si>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</si>
  <si>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</si>
  <si>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</si>
  <si>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</si>
  <si>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</si>
  <si>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</si>
  <si>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</si>
  <si>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</si>
  <si>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</si>
  <si>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</si>
  <si>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</si>
  <si>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</si>
  <si>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</si>
  <si>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</si>
  <si>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</si>
  <si>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</si>
  <si>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</si>
  <si>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</si>
  <si>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</si>
  <si>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</si>
  <si>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</si>
  <si>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</si>
  <si>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</si>
  <si>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</si>
  <si>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</si>
  <si>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</si>
  <si>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</si>
  <si>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</si>
  <si>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</si>
  <si>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</si>
  <si>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</si>
  <si>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</si>
  <si>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</si>
  <si>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</si>
  <si>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</si>
  <si>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</si>
  <si>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</si>
  <si>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</si>
  <si>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</si>
  <si>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</si>
  <si>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</si>
  <si>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</si>
  <si>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</si>
  <si>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</si>
  <si>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</si>
  <si>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</si>
  <si>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</si>
  <si>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</si>
  <si>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</si>
  <si>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</si>
  <si>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</si>
  <si>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</si>
  <si>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</si>
  <si>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</si>
  <si>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</si>
  <si>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</si>
  <si>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</si>
  <si>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</si>
  <si>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</si>
  <si>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</si>
  <si>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</si>
  <si>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</si>
  <si>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</si>
  <si>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</si>
  <si>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</si>
  <si>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</si>
  <si>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</si>
  <si>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</si>
  <si>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</si>
  <si>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</si>
  <si>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</si>
  <si>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</si>
  <si>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</si>
  <si>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</si>
  <si>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</si>
  <si>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</si>
  <si>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</si>
  <si>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</si>
  <si>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</si>
  <si>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</si>
  <si>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</si>
  <si>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</si>
  <si>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</si>
  <si>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</si>
  <si>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</si>
  <si>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</si>
  <si>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</si>
  <si>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</si>
  <si>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</si>
  <si>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</si>
  <si>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</si>
  <si>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</si>
  <si>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</si>
  <si>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</si>
  <si>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</si>
  <si>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</si>
  <si>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</si>
  <si>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</si>
  <si>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</si>
  <si>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</si>
  <si>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</si>
  <si>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</si>
  <si>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</si>
  <si>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</si>
  <si>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</si>
  <si>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</si>
  <si>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</si>
  <si>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</si>
  <si>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</si>
  <si>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</si>
  <si>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</si>
  <si>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</si>
  <si>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</si>
  <si>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</si>
  <si>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</si>
  <si>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</si>
  <si>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</si>
  <si>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</si>
  <si>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</si>
  <si>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</si>
  <si>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</si>
  <si>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</si>
  <si>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</si>
  <si>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</si>
  <si>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</si>
  <si>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</si>
  <si>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</si>
  <si>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</si>
  <si>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</si>
  <si>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</si>
  <si>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</si>
  <si>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</si>
  <si>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</si>
  <si>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</si>
  <si>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</si>
  <si>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</si>
  <si>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</si>
  <si>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</si>
  <si>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</si>
  <si>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</si>
  <si>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</si>
  <si>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</si>
  <si>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</si>
  <si>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</si>
  <si>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</si>
  <si>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</si>
  <si>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</si>
  <si>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</si>
  <si>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</si>
  <si>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</si>
  <si>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</si>
  <si>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</si>
  <si>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</si>
  <si>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</si>
  <si>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</si>
  <si>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</si>
  <si>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</si>
  <si>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</si>
  <si>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</si>
  <si>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</si>
  <si>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</si>
  <si>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</si>
  <si>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</si>
  <si>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</si>
  <si>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</si>
  <si>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</si>
  <si>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</si>
  <si>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</si>
  <si>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</si>
  <si>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</si>
  <si>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</si>
  <si>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</si>
  <si>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</si>
  <si>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</si>
  <si>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</si>
  <si>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</si>
  <si>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</si>
  <si>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</si>
  <si>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</si>
  <si>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</si>
  <si>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</si>
  <si>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</si>
  <si>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</si>
  <si>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</si>
  <si>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</si>
  <si>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</si>
  <si>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</si>
  <si>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</si>
  <si>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</si>
  <si>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</si>
  <si>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</si>
  <si>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</si>
  <si>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</si>
  <si>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</si>
  <si>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</si>
  <si>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</si>
  <si>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</si>
  <si>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</si>
  <si>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</si>
  <si>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</si>
  <si>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</si>
  <si>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</si>
  <si>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</si>
  <si>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</si>
  <si>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</si>
  <si>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</si>
  <si>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</si>
  <si>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</si>
  <si>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</si>
  <si>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</si>
  <si>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</si>
  <si>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</si>
  <si>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</si>
  <si>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</si>
  <si>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</si>
  <si>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</si>
  <si>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</si>
  <si>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</si>
  <si>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</si>
  <si>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</si>
  <si>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</si>
  <si>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</si>
  <si>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</si>
  <si>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</si>
  <si>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</si>
  <si>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</si>
  <si>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</si>
  <si>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</si>
  <si>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</si>
  <si>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</si>
  <si>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</si>
  <si>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</si>
  <si>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</si>
  <si>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</si>
  <si>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</si>
  <si>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</si>
  <si>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</si>
  <si>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</si>
  <si>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</si>
  <si>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</si>
  <si>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</si>
  <si>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</si>
  <si>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</si>
  <si>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</si>
  <si>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</si>
  <si>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</si>
  <si>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</si>
  <si>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</si>
  <si>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</si>
  <si>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</si>
  <si>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</si>
  <si>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</si>
  <si>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</si>
  <si>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</si>
  <si>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</si>
  <si>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</si>
  <si>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</si>
  <si>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</si>
  <si>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</si>
  <si>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</si>
  <si>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</si>
  <si>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</si>
  <si>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</si>
  <si>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</si>
  <si>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</si>
  <si>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</si>
  <si>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</si>
  <si>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</si>
  <si>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</si>
  <si>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</si>
  <si>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</si>
  <si>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</si>
  <si>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</si>
  <si>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</si>
  <si>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</si>
  <si>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</si>
  <si>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</si>
  <si>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</si>
  <si>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</si>
  <si>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</si>
  <si>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</si>
  <si>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</si>
  <si>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</si>
  <si>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</si>
  <si>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</si>
  <si>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</si>
  <si>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</si>
  <si>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</si>
  <si>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</si>
  <si>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</si>
  <si>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</si>
  <si>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</si>
  <si>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</si>
  <si>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</si>
  <si>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</si>
  <si>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</si>
  <si>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</si>
  <si>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</si>
  <si>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</si>
  <si>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</si>
  <si>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</si>
  <si>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</si>
  <si>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</si>
  <si>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</si>
  <si>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</si>
  <si>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</si>
  <si>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</si>
  <si>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</si>
  <si>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</si>
  <si>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</si>
  <si>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</si>
  <si>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</si>
  <si>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</si>
  <si>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</si>
  <si>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</si>
  <si>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</si>
  <si>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</si>
  <si>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</si>
  <si>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</si>
  <si>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</si>
  <si>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</si>
  <si>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</si>
  <si>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</si>
  <si>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</si>
  <si>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</si>
  <si>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</si>
  <si>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</si>
  <si>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</si>
  <si>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</si>
  <si>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</si>
  <si>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</si>
  <si>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</si>
  <si>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</si>
  <si>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</si>
  <si>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</si>
  <si>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</si>
  <si>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</si>
  <si>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</si>
  <si>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</si>
  <si>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</si>
  <si>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</si>
  <si>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</si>
  <si>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</si>
  <si>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</si>
  <si>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</si>
  <si>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</si>
  <si>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</si>
  <si>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</si>
  <si>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</si>
  <si>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</si>
  <si>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</si>
  <si>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</si>
  <si>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</si>
  <si>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</si>
  <si>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</si>
  <si>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</si>
  <si>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</si>
  <si>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</si>
  <si>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</si>
  <si>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</si>
  <si>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</si>
  <si>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</si>
  <si>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</si>
  <si>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</si>
  <si>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</si>
  <si>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</si>
  <si>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</si>
  <si>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</si>
  <si>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</si>
  <si>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</si>
  <si>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</si>
  <si>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</si>
  <si>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</si>
  <si>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</si>
  <si>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</si>
  <si>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</si>
  <si>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</si>
  <si>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</si>
  <si>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</si>
  <si>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</si>
  <si>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</si>
  <si>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</si>
  <si>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</si>
  <si>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</si>
  <si>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</si>
  <si>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</si>
  <si>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</si>
  <si>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</si>
  <si>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</si>
  <si>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</si>
  <si>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</si>
  <si>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</si>
  <si>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</si>
  <si>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</si>
  <si>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</si>
  <si>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</si>
  <si>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</si>
  <si>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</si>
  <si>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</si>
  <si>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</si>
  <si>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</si>
  <si>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</si>
  <si>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</si>
  <si>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</si>
  <si>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</si>
  <si>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</si>
  <si>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</si>
  <si>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</si>
  <si>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</si>
  <si>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</si>
  <si>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</si>
  <si>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</si>
  <si>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</si>
  <si>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</si>
  <si>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</si>
  <si>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</si>
  <si>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</si>
  <si>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</si>
  <si>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</si>
  <si>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</si>
  <si>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</si>
  <si>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</si>
  <si>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</si>
  <si>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</si>
  <si>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</si>
  <si>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</si>
  <si>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</si>
  <si>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</si>
  <si>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</si>
  <si>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</si>
  <si>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</si>
  <si>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</si>
  <si>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</si>
  <si>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</si>
  <si>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</si>
  <si>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</si>
  <si>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</si>
  <si>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</si>
  <si>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</si>
  <si>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</si>
  <si>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</si>
  <si>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</si>
  <si>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</si>
  <si>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</si>
  <si>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</si>
  <si>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</si>
  <si>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</si>
  <si>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</si>
  <si>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</si>
  <si>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</si>
  <si>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</si>
  <si>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</si>
  <si>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</si>
  <si>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</si>
  <si>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</si>
  <si>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</si>
  <si>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</si>
  <si>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</si>
  <si>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</si>
  <si>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</si>
  <si>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</si>
  <si>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</si>
  <si>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</si>
  <si>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</si>
  <si>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</si>
  <si>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</si>
  <si>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</si>
  <si>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</si>
  <si>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</si>
  <si>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</si>
  <si>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</si>
  <si>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</si>
  <si>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</si>
  <si>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</si>
  <si>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</si>
  <si>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</si>
  <si>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</si>
  <si>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</si>
  <si>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</si>
  <si>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</si>
  <si>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</si>
  <si>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</si>
  <si>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</si>
  <si>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</si>
  <si>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</si>
  <si>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</si>
  <si>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</si>
  <si>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</si>
  <si>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</si>
  <si>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</si>
  <si>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</si>
  <si>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</si>
  <si>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</si>
  <si>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</si>
  <si>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</si>
  <si>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</si>
  <si>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</si>
  <si>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</si>
  <si>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</si>
  <si>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</si>
  <si>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</si>
  <si>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</si>
  <si>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</si>
  <si>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</si>
  <si>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</si>
  <si>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</si>
  <si>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</si>
  <si>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</si>
  <si>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</si>
  <si>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</si>
  <si>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</si>
  <si>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</si>
  <si>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</si>
  <si>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</si>
  <si>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</si>
  <si>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</si>
  <si>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</si>
  <si>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</si>
  <si>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</si>
  <si>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</si>
  <si>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</si>
  <si>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</si>
  <si>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</si>
  <si>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</si>
  <si>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</si>
  <si>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</si>
  <si>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</si>
  <si>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</si>
  <si>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</si>
  <si>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</si>
  <si>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</si>
  <si>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</si>
  <si>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</si>
  <si>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</si>
  <si>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</si>
  <si>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</si>
  <si>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</si>
  <si>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</si>
  <si>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</si>
  <si>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</si>
  <si>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</si>
  <si>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</si>
  <si>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</si>
  <si>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</si>
  <si>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</si>
  <si>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</si>
  <si>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</si>
  <si>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</si>
  <si>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</si>
  <si>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</si>
  <si>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</si>
  <si>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</si>
  <si>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</si>
  <si>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</si>
  <si>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</si>
  <si>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</si>
  <si>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</si>
  <si>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</si>
  <si>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</si>
  <si>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</si>
  <si>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</si>
  <si>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</si>
  <si>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</si>
  <si>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</si>
  <si>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</si>
  <si>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</si>
  <si>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</si>
  <si>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</si>
  <si>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</si>
  <si>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</si>
  <si>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</si>
  <si>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</si>
  <si>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</si>
  <si>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</si>
  <si>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</si>
  <si>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</si>
  <si>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</si>
  <si>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</si>
  <si>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</si>
  <si>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</si>
  <si>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</si>
  <si>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</si>
  <si>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</si>
  <si>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</si>
  <si>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</si>
  <si>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</si>
  <si>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</si>
  <si>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</si>
  <si>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</si>
  <si>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</si>
  <si>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</si>
  <si>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</si>
  <si>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</si>
  <si>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</si>
  <si>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</si>
  <si>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</si>
  <si>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</si>
  <si>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</si>
  <si>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</si>
  <si>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</si>
  <si>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</si>
  <si>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</si>
  <si>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</si>
  <si>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</si>
  <si>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</si>
  <si>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</si>
  <si>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</si>
  <si>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</si>
  <si>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</si>
  <si>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</si>
  <si>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</si>
  <si>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</si>
  <si>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</si>
  <si>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</si>
  <si>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</si>
  <si>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</si>
  <si>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</si>
  <si>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</si>
  <si>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</si>
  <si>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</si>
  <si>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</si>
  <si>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</si>
  <si>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</si>
  <si>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</si>
  <si>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</si>
  <si>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</si>
  <si>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</si>
  <si>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</si>
  <si>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</si>
  <si>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</si>
  <si>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</si>
  <si>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</si>
  <si>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</si>
  <si>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</si>
  <si>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</si>
  <si>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</si>
  <si>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</si>
  <si>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</si>
  <si>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</si>
  <si>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</si>
  <si>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</si>
  <si>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</si>
  <si>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</si>
  <si>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</si>
  <si>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</si>
  <si>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</si>
  <si>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</si>
  <si>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</si>
  <si>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</si>
  <si>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</si>
  <si>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</si>
  <si>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</si>
  <si>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</si>
  <si>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</si>
  <si>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</si>
  <si>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</si>
  <si>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</si>
  <si>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</si>
  <si>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</si>
  <si>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</si>
  <si>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</si>
  <si>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</si>
  <si>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</si>
  <si>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</si>
  <si>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</si>
  <si>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</si>
  <si>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</si>
  <si>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</si>
  <si>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</si>
  <si>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</si>
  <si>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</si>
  <si>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</si>
  <si>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</si>
  <si>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</si>
  <si>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</si>
  <si>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</si>
  <si>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</si>
  <si>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</si>
  <si>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</si>
  <si>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</si>
  <si>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</si>
  <si>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</si>
  <si>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</si>
  <si>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</si>
  <si>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</si>
  <si>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</si>
  <si>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</si>
  <si>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</si>
  <si>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</si>
  <si>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</si>
  <si>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</si>
  <si>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</si>
  <si>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</si>
  <si>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</si>
  <si>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</si>
  <si>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</si>
  <si>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</si>
  <si>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</si>
  <si>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</si>
  <si>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</si>
  <si>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</si>
  <si>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</si>
  <si>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</si>
  <si>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</si>
  <si>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</si>
  <si>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</si>
  <si>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</si>
  <si>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</si>
  <si>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</si>
  <si>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</si>
  <si>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</si>
  <si>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</si>
  <si>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</si>
  <si>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</si>
  <si>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</si>
  <si>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</si>
  <si>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</si>
  <si>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</si>
  <si>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</si>
  <si>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</si>
  <si>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</si>
  <si>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</si>
  <si>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</si>
  <si>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</si>
  <si>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</si>
  <si>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</si>
  <si>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</si>
  <si>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</si>
  <si>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</si>
  <si>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</si>
  <si>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</si>
  <si>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</si>
  <si>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</si>
  <si>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</si>
  <si>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</si>
  <si>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</si>
  <si>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</si>
  <si>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</si>
  <si>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</si>
  <si>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</si>
  <si>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</si>
  <si>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</si>
  <si>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</si>
  <si>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</si>
  <si>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</si>
  <si>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</si>
  <si>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</si>
  <si>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</si>
  <si>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</si>
  <si>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</si>
  <si>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</si>
  <si>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</si>
  <si>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</si>
  <si>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</si>
  <si>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</si>
  <si>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</si>
  <si>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</si>
  <si>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</si>
  <si>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</si>
  <si>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</si>
  <si>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</si>
  <si>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</si>
  <si>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</si>
  <si>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</si>
  <si>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</si>
  <si>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</si>
  <si>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</si>
  <si>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</si>
  <si>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</si>
  <si>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</si>
  <si>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</si>
  <si>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</si>
  <si>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</si>
  <si>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</si>
  <si>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</si>
  <si>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</si>
  <si>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</si>
  <si>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</si>
  <si>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</si>
  <si>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</si>
  <si>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</si>
  <si>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</si>
  <si>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</si>
  <si>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</si>
  <si>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</si>
  <si>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</si>
  <si>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</si>
  <si>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</si>
  <si>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</si>
  <si>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</si>
  <si>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</si>
  <si>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</si>
  <si>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</si>
  <si>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</si>
  <si>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</si>
  <si>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</si>
  <si>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</si>
  <si>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</si>
  <si>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</si>
  <si>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</si>
  <si>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</si>
  <si>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</si>
  <si>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</si>
  <si>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</si>
  <si>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</si>
  <si>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</si>
  <si>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</si>
  <si>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</si>
  <si>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</si>
  <si>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</si>
  <si>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</si>
  <si>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</si>
  <si>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</si>
  <si>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</si>
  <si>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</si>
  <si>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</si>
  <si>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</si>
  <si>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</si>
  <si>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</si>
  <si>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</si>
  <si>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</si>
  <si>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</si>
  <si>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</si>
  <si>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</si>
  <si>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</si>
  <si>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</si>
  <si>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</si>
  <si>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</si>
  <si>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</si>
  <si>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</si>
  <si>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</si>
  <si>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</si>
  <si>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</si>
  <si>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</si>
  <si>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</si>
  <si>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</si>
  <si>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</si>
  <si>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</si>
  <si>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</si>
  <si>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</si>
  <si>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</si>
  <si>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</si>
  <si>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</si>
  <si>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</si>
  <si>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</si>
  <si>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</si>
  <si>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</si>
  <si>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</si>
  <si>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</si>
  <si>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</si>
  <si>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</si>
  <si>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</si>
  <si>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</si>
  <si>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</si>
  <si>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</si>
  <si>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</si>
  <si>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</si>
  <si>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</si>
  <si>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</si>
  <si>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</si>
  <si>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</si>
  <si>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</si>
  <si>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</si>
  <si>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</si>
  <si>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</si>
  <si>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</si>
  <si>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</si>
  <si>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</si>
  <si>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</si>
  <si>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</si>
  <si>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</si>
  <si>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</si>
  <si>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</si>
  <si>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</si>
  <si>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</si>
  <si>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</si>
  <si>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</si>
  <si>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</si>
  <si>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</si>
  <si>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</si>
  <si>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</si>
  <si>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</si>
  <si>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</si>
  <si>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</si>
  <si>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</si>
  <si>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</si>
  <si>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</si>
  <si>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</si>
  <si>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</si>
  <si>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</si>
  <si>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</si>
  <si>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</si>
  <si>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</si>
  <si>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</si>
  <si>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</si>
  <si>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</si>
  <si>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</si>
  <si>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</si>
  <si>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</si>
  <si>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</si>
  <si>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</si>
  <si>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</si>
  <si>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</si>
  <si>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</si>
  <si>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</si>
  <si>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</si>
  <si>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</si>
  <si>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</si>
  <si>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</si>
  <si>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</si>
  <si>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</si>
  <si>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</si>
  <si>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</si>
  <si>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</si>
  <si>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</si>
  <si>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</si>
  <si>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</si>
  <si>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</si>
  <si>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</si>
  <si>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</si>
  <si>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</si>
  <si>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</si>
  <si>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</si>
  <si>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</si>
  <si>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</si>
  <si>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</si>
  <si>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</si>
  <si>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</si>
  <si>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</si>
  <si>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</si>
  <si>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</si>
  <si>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</si>
  <si>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</si>
  <si>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</si>
  <si>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</si>
  <si>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</si>
  <si>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</si>
  <si>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</si>
  <si>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</si>
  <si>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</si>
  <si>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</si>
  <si>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</si>
  <si>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</si>
  <si>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</si>
  <si>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</si>
  <si>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</si>
  <si>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</si>
  <si>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</si>
  <si>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</si>
  <si>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</si>
  <si>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</si>
  <si>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</si>
  <si>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</si>
  <si>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</si>
  <si>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</si>
  <si>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</si>
  <si>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</si>
  <si>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</si>
  <si>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</si>
  <si>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</si>
  <si>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</si>
  <si>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</si>
  <si>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</si>
  <si>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</si>
  <si>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</si>
  <si>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</si>
  <si>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</si>
  <si>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</si>
  <si>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</si>
  <si>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</si>
  <si>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</si>
  <si>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</si>
  <si>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</si>
  <si>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</si>
  <si>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</si>
  <si>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</si>
  <si>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</si>
  <si>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</si>
  <si>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</si>
  <si>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</si>
  <si>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</si>
  <si>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</si>
  <si>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</si>
  <si>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</si>
  <si>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</si>
  <si>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</si>
  <si>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</si>
  <si>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</si>
  <si>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</si>
  <si>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</si>
  <si>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</si>
  <si>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</si>
  <si>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</si>
  <si>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</si>
  <si>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</si>
  <si>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</si>
  <si>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</si>
  <si>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</si>
  <si>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</si>
  <si>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</si>
  <si>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</si>
  <si>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</si>
  <si>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</si>
  <si>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</si>
  <si>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</si>
  <si>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</si>
  <si>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</si>
  <si>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</si>
  <si>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</si>
  <si>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</si>
  <si>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</si>
  <si>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</si>
  <si>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</si>
  <si>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</si>
  <si>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</si>
  <si>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</si>
  <si>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</si>
  <si>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</si>
  <si>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</si>
  <si>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</si>
  <si>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</si>
  <si>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</si>
  <si>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</si>
  <si>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</si>
  <si>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</si>
  <si>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</si>
  <si>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</si>
  <si>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</si>
  <si>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</si>
  <si>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</si>
  <si>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</si>
  <si>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</si>
  <si>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</si>
  <si>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</si>
  <si>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</si>
  <si>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</si>
  <si>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</si>
  <si>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</si>
  <si>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</si>
  <si>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</si>
  <si>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</si>
  <si>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</si>
  <si>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</si>
  <si>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</si>
  <si>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</si>
  <si>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</si>
  <si>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</si>
  <si>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</si>
  <si>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</si>
  <si>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</si>
  <si>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</si>
  <si>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</si>
  <si>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</si>
  <si>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</si>
  <si>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</si>
  <si>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</si>
  <si>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</si>
  <si>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</si>
  <si>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</si>
  <si>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</si>
  <si>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</si>
  <si>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</si>
  <si>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</si>
  <si>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</si>
  <si>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</si>
  <si>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</si>
  <si>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</si>
  <si>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</si>
  <si>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</si>
  <si>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</si>
  <si>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</si>
  <si>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</si>
  <si>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</si>
  <si>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</si>
  <si>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</si>
  <si>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</si>
  <si>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</si>
  <si>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</si>
  <si>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</si>
  <si>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</si>
  <si>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</si>
  <si>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</si>
  <si>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</si>
  <si>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</si>
  <si>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</si>
  <si>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</si>
  <si>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</si>
  <si>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</si>
  <si>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</si>
  <si>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</si>
  <si>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</si>
  <si>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</si>
  <si>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</si>
  <si>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</si>
  <si>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</si>
  <si>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</si>
  <si>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</si>
  <si>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</si>
  <si>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</si>
  <si>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</si>
  <si>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</si>
  <si>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</si>
  <si>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</si>
  <si>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</si>
  <si>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</si>
  <si>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</si>
  <si>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</si>
  <si>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</si>
  <si>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</si>
  <si>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</si>
  <si>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</si>
  <si>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</si>
  <si>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</si>
  <si>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</si>
  <si>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</si>
  <si>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</si>
  <si>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</si>
  <si>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</si>
  <si>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</si>
  <si>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</si>
  <si>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</si>
  <si>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</si>
  <si>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</si>
  <si>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</si>
  <si>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</si>
  <si>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</si>
  <si>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</si>
  <si>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</si>
  <si>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</si>
  <si>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</si>
  <si>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</si>
  <si>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</si>
  <si>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</si>
  <si>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</si>
  <si>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</si>
  <si>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</si>
  <si>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</si>
  <si>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</si>
  <si>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</si>
  <si>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</si>
  <si>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</si>
  <si>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</si>
  <si>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</si>
  <si>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</si>
  <si>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</si>
  <si>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</si>
  <si>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</si>
  <si>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</si>
  <si>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</si>
  <si>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</si>
  <si>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</si>
  <si>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</si>
  <si>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</si>
  <si>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</si>
  <si>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</si>
  <si>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</si>
  <si>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</si>
  <si>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</si>
  <si>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</si>
  <si>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</si>
  <si>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</si>
  <si>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</si>
  <si>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</si>
  <si>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</si>
  <si>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</si>
  <si>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</si>
  <si>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</si>
  <si>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</si>
  <si>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</si>
  <si>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</si>
  <si>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</si>
  <si>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</si>
  <si>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</si>
  <si>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</si>
  <si>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</si>
  <si>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</si>
  <si>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</si>
  <si>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</si>
  <si>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</si>
  <si>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</si>
  <si>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</si>
  <si>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</si>
  <si>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</si>
  <si>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</si>
  <si>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</si>
  <si>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</si>
  <si>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</si>
  <si>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</si>
  <si>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</si>
  <si>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</si>
  <si>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</si>
  <si>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</si>
  <si>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</si>
  <si>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</si>
  <si>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</si>
  <si>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</si>
  <si>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</si>
  <si>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</si>
  <si>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</si>
  <si>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</si>
  <si>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</si>
  <si>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</si>
  <si>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</si>
  <si>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</si>
  <si>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</si>
  <si>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</si>
  <si>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</si>
  <si>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</si>
  <si>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</si>
  <si>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</si>
  <si>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</si>
  <si>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</si>
  <si>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</si>
  <si>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</si>
  <si>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</si>
  <si>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</si>
  <si>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</si>
  <si>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</si>
  <si>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</si>
  <si>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</si>
  <si>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</si>
  <si>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</si>
  <si>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</si>
  <si>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</si>
  <si>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</si>
  <si>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</si>
  <si>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</si>
  <si>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</si>
  <si>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</si>
  <si>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</si>
  <si>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</si>
  <si>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</si>
  <si>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</si>
  <si>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</si>
  <si>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</si>
  <si>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</si>
  <si>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</si>
  <si>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</si>
  <si>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</si>
  <si>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</si>
  <si>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</si>
  <si>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</si>
  <si>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</si>
  <si>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</si>
  <si>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</si>
  <si>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</si>
  <si>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</si>
  <si>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</si>
  <si>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</si>
  <si>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</si>
  <si>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</si>
  <si>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</si>
  <si>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</si>
  <si>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</si>
  <si>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</si>
  <si>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</si>
  <si>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</si>
  <si>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</si>
  <si>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</si>
  <si>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</si>
  <si>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</si>
  <si>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</si>
  <si>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</si>
  <si>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</si>
  <si>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</si>
  <si>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</si>
  <si>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</si>
  <si>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</si>
  <si>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</si>
  <si>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</si>
  <si>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</si>
  <si>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</si>
  <si>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</si>
  <si>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</si>
  <si>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</si>
  <si>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</si>
  <si>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</si>
  <si>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</si>
  <si>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</si>
  <si>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</si>
  <si>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</si>
  <si>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</si>
  <si>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</si>
  <si>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</si>
  <si>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</si>
  <si>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</si>
  <si>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</si>
  <si>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</si>
  <si>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</si>
  <si>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</si>
  <si>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</si>
  <si>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</si>
  <si>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</si>
  <si>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</si>
  <si>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</si>
  <si>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</si>
  <si>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</si>
  <si>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</si>
  <si>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</si>
  <si>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</si>
  <si>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</si>
  <si>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</si>
  <si>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</si>
  <si>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</si>
  <si>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</si>
  <si>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</si>
  <si>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</si>
  <si>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</si>
  <si>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</si>
  <si>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</si>
  <si>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</si>
  <si>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</si>
  <si>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</si>
  <si>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</si>
  <si>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</si>
  <si>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</si>
  <si>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</si>
  <si>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</si>
  <si>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</si>
  <si>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</si>
  <si>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</si>
  <si>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</si>
  <si>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</si>
  <si>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</si>
  <si>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</si>
  <si>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</si>
  <si>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</si>
  <si>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</si>
  <si>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</si>
  <si>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</si>
  <si>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</si>
  <si>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</si>
  <si>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</si>
  <si>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</si>
  <si>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</si>
  <si>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</si>
  <si>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</si>
  <si>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</si>
  <si>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</si>
  <si>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</si>
  <si>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</si>
  <si>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</si>
  <si>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</si>
  <si>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</si>
  <si>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</si>
  <si>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</si>
  <si>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</si>
  <si>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</si>
  <si>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</si>
  <si>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</si>
  <si>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</si>
  <si>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</si>
  <si>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</si>
  <si>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</si>
  <si>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</si>
  <si>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</si>
  <si>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</si>
  <si>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</si>
  <si>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</si>
  <si>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</si>
  <si>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</si>
  <si>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</si>
  <si>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</si>
  <si>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</si>
  <si>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</si>
  <si>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</si>
  <si>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</si>
  <si>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</si>
  <si>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</si>
  <si>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</si>
  <si>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</si>
  <si>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</si>
  <si>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</si>
  <si>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</si>
  <si>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</si>
  <si>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</si>
  <si>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</si>
  <si>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</si>
  <si>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</si>
  <si>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</si>
  <si>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</si>
  <si>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</si>
  <si>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</si>
  <si>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</si>
  <si>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</si>
  <si>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</si>
  <si>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</si>
  <si>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</si>
  <si>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</si>
  <si>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</si>
  <si>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</si>
  <si>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</si>
  <si>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</si>
  <si>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</si>
  <si>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</si>
  <si>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</si>
  <si>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</si>
  <si>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</si>
  <si>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</si>
  <si>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</si>
  <si>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</si>
  <si>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</si>
  <si>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</si>
  <si>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</si>
  <si>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</si>
  <si>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</si>
  <si>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</si>
  <si>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</si>
  <si>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</si>
  <si>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</si>
  <si>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</si>
  <si>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</si>
  <si>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</si>
  <si>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</si>
  <si>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</si>
  <si>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</si>
  <si>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</si>
  <si>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</si>
  <si>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</si>
  <si>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</si>
  <si>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</si>
  <si>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</si>
  <si>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</si>
  <si>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</si>
  <si>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</si>
  <si>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</si>
  <si>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</si>
  <si>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</si>
  <si>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</si>
  <si>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</si>
  <si>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</si>
  <si>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</si>
  <si>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</si>
  <si>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</si>
  <si>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</si>
  <si>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</si>
  <si>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</si>
  <si>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</si>
  <si>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</si>
  <si>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</si>
  <si>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</si>
  <si>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</si>
  <si>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</si>
  <si>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</si>
  <si>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</si>
  <si>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</si>
  <si>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</si>
  <si>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</si>
  <si>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</si>
  <si>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</si>
  <si>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</si>
  <si>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</si>
  <si>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</si>
  <si>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</si>
  <si>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</si>
  <si>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</si>
  <si>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</si>
  <si>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</si>
  <si>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</si>
  <si>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</si>
  <si>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</si>
  <si>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</si>
  <si>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</si>
  <si>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</si>
  <si>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</si>
  <si>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</si>
  <si>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</si>
  <si>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</si>
  <si>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</si>
  <si>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</si>
  <si>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</si>
  <si>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</si>
  <si>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</si>
  <si>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</si>
  <si>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</si>
  <si>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</si>
  <si>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</si>
  <si>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</si>
  <si>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</si>
  <si>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</si>
  <si>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</si>
  <si>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</si>
  <si>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</si>
  <si>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</si>
  <si>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</si>
  <si>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</si>
  <si>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</si>
  <si>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</si>
  <si>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</si>
  <si>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</si>
  <si>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</si>
  <si>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</si>
  <si>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</si>
  <si>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</si>
  <si>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</si>
  <si>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</si>
  <si>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</si>
  <si>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</si>
  <si>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</si>
  <si>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</si>
  <si>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</si>
  <si>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</si>
  <si>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</si>
  <si>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</si>
  <si>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</si>
  <si>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</si>
  <si>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</si>
  <si>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</si>
  <si>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</si>
  <si>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</si>
  <si>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</si>
  <si>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</si>
  <si>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</si>
  <si>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</si>
  <si>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</si>
  <si>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</si>
  <si>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</si>
  <si>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</si>
  <si>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</si>
  <si>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</si>
  <si>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</si>
  <si>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</si>
  <si>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</si>
  <si>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</si>
  <si>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</si>
  <si>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</si>
  <si>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</si>
  <si>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</si>
  <si>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</si>
  <si>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</si>
  <si>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</si>
  <si>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</si>
  <si>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</si>
  <si>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</si>
  <si>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</si>
  <si>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</si>
  <si>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</si>
  <si>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</si>
  <si>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</si>
  <si>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</si>
  <si>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</si>
  <si>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</si>
  <si>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</si>
  <si>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</si>
  <si>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</si>
  <si>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</si>
  <si>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</si>
  <si>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</si>
  <si>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</si>
  <si>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</si>
  <si>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</si>
  <si>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</si>
  <si>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</si>
  <si>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</si>
  <si>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</si>
  <si>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</si>
  <si>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</si>
  <si>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</si>
  <si>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</si>
  <si>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</si>
  <si>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</si>
  <si>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</si>
  <si>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</si>
  <si>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</si>
  <si>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</si>
  <si>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</si>
  <si>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</si>
  <si>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</si>
  <si>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</si>
  <si>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</si>
  <si>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</si>
  <si>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</si>
  <si>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</si>
  <si>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</si>
  <si>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</si>
  <si>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</si>
  <si>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</si>
  <si>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</si>
  <si>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</si>
  <si>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</si>
  <si>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</si>
  <si>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</si>
  <si>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</si>
  <si>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</si>
  <si>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</si>
  <si>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</si>
  <si>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</si>
  <si>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</si>
  <si>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</si>
  <si>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</si>
  <si>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</si>
  <si>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</si>
  <si>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</si>
  <si>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</si>
  <si>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</si>
  <si>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</si>
  <si>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</si>
  <si>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</si>
  <si>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</si>
  <si>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</si>
  <si>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</si>
  <si>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</si>
  <si>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</si>
  <si>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</si>
  <si>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</si>
  <si>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</si>
  <si>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</si>
  <si>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</si>
  <si>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</si>
  <si>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</si>
  <si>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</si>
  <si>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</si>
  <si>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</si>
  <si>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</si>
  <si>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</si>
  <si>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</si>
  <si>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</si>
  <si>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</si>
  <si>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</si>
  <si>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</si>
  <si>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</si>
  <si>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</si>
  <si>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</si>
  <si>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</si>
  <si>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</si>
  <si>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</si>
  <si>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</si>
  <si>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</si>
  <si>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</si>
  <si>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</si>
  <si>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</si>
  <si>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</si>
  <si>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</si>
  <si>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</si>
  <si>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</si>
  <si>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</si>
  <si>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</si>
  <si>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</si>
  <si>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</si>
  <si>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</si>
  <si>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</si>
  <si>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</si>
  <si>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</si>
  <si>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</si>
  <si>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</si>
  <si>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</si>
  <si>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</si>
  <si>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</si>
  <si>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</si>
  <si>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</si>
  <si>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</si>
  <si>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</si>
  <si>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</si>
  <si>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</si>
  <si>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</si>
  <si>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</si>
  <si>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</si>
  <si>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</si>
  <si>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</si>
  <si>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</si>
  <si>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</si>
  <si>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</si>
  <si>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</si>
  <si>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</si>
  <si>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</si>
  <si>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</si>
  <si>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</si>
  <si>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</si>
  <si>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</si>
  <si>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</si>
  <si>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</si>
  <si>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</si>
  <si>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</si>
  <si>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</si>
  <si>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</si>
  <si>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</si>
  <si>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</si>
  <si>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</si>
  <si>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</si>
  <si>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</si>
  <si>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</si>
  <si>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</si>
  <si>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</si>
  <si>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</si>
  <si>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</si>
  <si>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</si>
  <si>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</si>
  <si>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</si>
  <si>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</si>
  <si>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</si>
  <si>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</si>
  <si>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</si>
  <si>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</si>
  <si>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</si>
  <si>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</si>
  <si>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</si>
  <si>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</si>
  <si>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</si>
  <si>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</si>
  <si>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</si>
  <si>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</si>
  <si>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</si>
  <si>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</si>
  <si>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</si>
  <si>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</si>
  <si>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</si>
  <si>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</si>
  <si>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</si>
  <si>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</si>
  <si>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</si>
  <si>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</si>
  <si>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</si>
  <si>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</si>
  <si>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</si>
  <si>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</si>
  <si>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</si>
  <si>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</si>
  <si>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</si>
  <si>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</si>
  <si>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</si>
  <si>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</si>
  <si>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</si>
  <si>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</si>
  <si>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</si>
  <si>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</si>
  <si>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</si>
  <si>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</si>
  <si>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</si>
  <si>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</si>
  <si>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</si>
  <si>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</si>
  <si>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</si>
  <si>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</si>
  <si>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</si>
  <si>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</si>
  <si>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</si>
  <si>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</si>
  <si>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</si>
  <si>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</si>
  <si>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</si>
  <si>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</si>
  <si>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</si>
  <si>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</si>
  <si>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</si>
  <si>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</si>
  <si>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</si>
  <si>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</si>
  <si>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</si>
  <si>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</si>
  <si>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</si>
  <si>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</si>
  <si>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</si>
  <si>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</si>
  <si>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</si>
  <si>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</si>
  <si>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</si>
  <si>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</si>
  <si>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</si>
  <si>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</si>
  <si>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</si>
  <si>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</si>
  <si>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</si>
  <si>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</si>
  <si>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</si>
  <si>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</si>
  <si>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</si>
  <si>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</si>
  <si>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</si>
  <si>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</si>
  <si>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</si>
  <si>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</si>
  <si>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</si>
  <si>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</si>
  <si>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</si>
  <si>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</si>
  <si>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</si>
  <si>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</si>
  <si>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</si>
  <si>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</si>
  <si>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</si>
  <si>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</si>
  <si>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</si>
  <si>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</si>
  <si>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</si>
  <si>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</si>
  <si>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</si>
  <si>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</si>
  <si>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</si>
  <si>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</si>
  <si>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</si>
  <si>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</si>
  <si>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</si>
  <si>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</si>
  <si>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</si>
  <si>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</si>
  <si>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</si>
  <si>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</si>
  <si>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</si>
  <si>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</si>
  <si>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</si>
  <si>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</si>
  <si>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</si>
  <si>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</si>
  <si>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</si>
  <si>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</si>
  <si>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</si>
  <si>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</si>
  <si>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</si>
  <si>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</si>
  <si>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</si>
  <si>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</si>
  <si>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</si>
  <si>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</si>
  <si>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</si>
  <si>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</si>
  <si>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</si>
  <si>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</si>
  <si>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</si>
  <si>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</si>
  <si>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</si>
  <si>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</si>
  <si>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</si>
  <si>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</si>
  <si>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</si>
  <si>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</si>
  <si>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</si>
  <si>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</si>
  <si>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</si>
  <si>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</si>
  <si>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</si>
  <si>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</si>
  <si>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</si>
  <si>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</si>
  <si>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</si>
  <si>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</si>
  <si>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</si>
  <si>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</si>
  <si>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</si>
  <si>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</si>
  <si>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</si>
  <si>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</si>
  <si>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</si>
  <si>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</si>
  <si>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</si>
  <si>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</si>
  <si>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</si>
  <si>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</si>
  <si>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</si>
  <si>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</si>
  <si>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</si>
  <si>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</si>
  <si>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</si>
  <si>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</si>
  <si>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</si>
  <si>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</si>
  <si>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</si>
  <si>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</si>
  <si>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</si>
  <si>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</si>
  <si>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</si>
  <si>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</si>
  <si>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</si>
  <si>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</si>
  <si>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</si>
  <si>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</si>
  <si>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</si>
  <si>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</si>
  <si>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</si>
  <si>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</si>
  <si>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</si>
  <si>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</si>
  <si>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</si>
  <si>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</si>
  <si>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</si>
  <si>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</si>
  <si>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</si>
  <si>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</si>
  <si>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</si>
  <si>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</si>
  <si>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</si>
  <si>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</si>
  <si>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</si>
  <si>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</si>
  <si>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</si>
  <si>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</si>
  <si>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</si>
  <si>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</si>
  <si>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</si>
  <si>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</si>
  <si>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</si>
  <si>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</si>
  <si>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</si>
  <si>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</si>
  <si>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</si>
  <si>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</si>
  <si>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</si>
  <si>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</si>
  <si>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</si>
  <si>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</si>
  <si>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</si>
  <si>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</si>
  <si>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</si>
  <si>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</si>
  <si>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</si>
  <si>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</si>
  <si>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</si>
  <si>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</si>
  <si>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</si>
  <si>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</si>
  <si>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</si>
  <si>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</si>
  <si>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</si>
  <si>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</si>
  <si>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</si>
  <si>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</si>
  <si>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</si>
  <si>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</si>
  <si>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</si>
  <si>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</si>
  <si>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</si>
  <si>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</si>
  <si>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</si>
  <si>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</si>
  <si>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</si>
  <si>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</si>
  <si>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</si>
  <si>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</si>
  <si>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</si>
  <si>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</si>
  <si>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</si>
  <si>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</si>
  <si>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</si>
  <si>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</si>
  <si>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</si>
  <si>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</si>
  <si>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</si>
  <si>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</si>
  <si>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</si>
  <si>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</si>
  <si>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</si>
  <si>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</si>
  <si>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</si>
  <si>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</si>
  <si>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</si>
  <si>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</si>
  <si>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</si>
  <si>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</si>
  <si>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</si>
  <si>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</si>
  <si>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</si>
  <si>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</si>
  <si>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</si>
  <si>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</si>
  <si>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</si>
  <si>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</si>
  <si>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</si>
  <si>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</si>
  <si>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</si>
  <si>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</si>
  <si>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</si>
  <si>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</si>
  <si>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</si>
  <si>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</si>
  <si>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</si>
  <si>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</si>
  <si>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</si>
  <si>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</si>
  <si>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</si>
  <si>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</si>
  <si>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</si>
  <si>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</si>
  <si>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</si>
  <si>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</si>
  <si>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</si>
  <si>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</si>
  <si>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</si>
  <si>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</si>
  <si>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</si>
  <si>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</si>
  <si>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</si>
  <si>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</si>
  <si>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</si>
  <si>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</si>
  <si>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</si>
  <si>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</si>
  <si>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</si>
  <si>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</si>
  <si>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</si>
  <si>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</si>
  <si>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</si>
  <si>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</si>
  <si>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</si>
  <si>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</si>
  <si>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</si>
  <si>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</si>
  <si>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</si>
  <si>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</si>
  <si>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</si>
  <si>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</si>
  <si>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</si>
  <si>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</si>
  <si>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</si>
  <si>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</si>
  <si>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</si>
  <si>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</si>
  <si>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</si>
  <si>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</si>
  <si>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</si>
  <si>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</si>
  <si>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</si>
  <si>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</si>
  <si>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</si>
  <si>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</si>
  <si>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</si>
  <si>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</si>
  <si>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</si>
  <si>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</si>
  <si>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</si>
  <si>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</si>
  <si>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</si>
  <si>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</si>
  <si>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</si>
  <si>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</si>
  <si>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</si>
  <si>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</si>
  <si>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</si>
  <si>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</si>
  <si>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</si>
  <si>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</si>
  <si>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</si>
  <si>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</si>
  <si>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</si>
  <si>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</si>
  <si>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</si>
  <si>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</si>
  <si>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</si>
  <si>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</si>
  <si>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</si>
  <si>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</si>
  <si>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</si>
  <si>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</si>
  <si>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</si>
  <si>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</si>
  <si>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</si>
  <si>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</si>
  <si>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</si>
  <si>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</si>
  <si>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</si>
  <si>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</si>
  <si>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</si>
  <si>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</si>
  <si>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</si>
  <si>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</si>
  <si>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</si>
  <si>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</si>
  <si>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</si>
  <si>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</si>
  <si>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</si>
  <si>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</si>
  <si>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</si>
  <si>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</si>
  <si>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</si>
  <si>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</si>
  <si>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</si>
  <si>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</si>
  <si>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</si>
  <si>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</si>
  <si>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</si>
  <si>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</si>
  <si>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</si>
  <si>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</si>
  <si>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</si>
  <si>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</si>
  <si>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</si>
  <si>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</si>
  <si>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</si>
  <si>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</si>
  <si>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</si>
  <si>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</si>
  <si>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</si>
  <si>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</si>
  <si>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</si>
  <si>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</si>
  <si>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</si>
  <si>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</si>
  <si>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</si>
  <si>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</si>
  <si>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</si>
  <si>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</si>
  <si>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</si>
  <si>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</si>
  <si>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</si>
  <si>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</si>
  <si>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</si>
  <si>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</si>
  <si>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</si>
  <si>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</si>
  <si>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</si>
  <si>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</si>
  <si>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</si>
  <si>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</si>
  <si>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</si>
  <si>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</si>
  <si>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</si>
  <si>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</si>
  <si>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</si>
  <si>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</si>
  <si>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</si>
  <si>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</si>
  <si>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</si>
  <si>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</si>
  <si>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</si>
  <si>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</si>
  <si>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</si>
  <si>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</si>
  <si>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</si>
  <si>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</si>
  <si>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</si>
  <si>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</si>
  <si>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</si>
  <si>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</si>
  <si>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</si>
  <si>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</si>
  <si>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</si>
  <si>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</si>
  <si>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</si>
  <si>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</si>
  <si>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</si>
  <si>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</si>
  <si>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</si>
  <si>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</si>
  <si>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</si>
  <si>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</si>
  <si>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</si>
  <si>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</si>
  <si>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</si>
  <si>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</si>
  <si>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</si>
  <si>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</si>
  <si>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</si>
  <si>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</si>
  <si>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</si>
  <si>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</si>
  <si>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</si>
  <si>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</si>
  <si>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</si>
  <si>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</si>
  <si>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</si>
  <si>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</si>
  <si>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</si>
  <si>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</si>
  <si>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</si>
  <si>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</si>
  <si>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</si>
  <si>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</si>
  <si>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</si>
  <si>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</si>
  <si>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</si>
  <si>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</si>
  <si>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</si>
  <si>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</si>
  <si>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</si>
  <si>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</si>
  <si>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</si>
  <si>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</si>
  <si>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</si>
  <si>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</si>
  <si>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</si>
  <si>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</si>
  <si>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</si>
  <si>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</si>
  <si>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</si>
  <si>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</si>
  <si>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</si>
  <si>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</si>
  <si>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</si>
  <si>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</si>
  <si>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</si>
  <si>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</si>
  <si>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</si>
  <si>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</si>
  <si>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</si>
  <si>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</si>
  <si>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</si>
  <si>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</si>
  <si>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</si>
  <si>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</si>
  <si>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</si>
  <si>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</si>
  <si>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</si>
  <si>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</si>
  <si>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</si>
  <si>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</si>
  <si>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</si>
  <si>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</si>
  <si>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</si>
  <si>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</si>
  <si>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</si>
  <si>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</si>
  <si>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</si>
  <si>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</si>
  <si>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</si>
  <si>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</si>
  <si>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</si>
  <si>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</si>
  <si>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</si>
  <si>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</si>
  <si>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</si>
  <si>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</si>
  <si>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</si>
  <si>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</si>
  <si>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</si>
  <si>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</si>
  <si>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</si>
  <si>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</si>
  <si>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</si>
  <si>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</si>
  <si>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</si>
  <si>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</si>
  <si>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</si>
  <si>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</si>
  <si>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</si>
  <si>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</si>
  <si>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</si>
  <si>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</si>
  <si>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</si>
  <si>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</si>
  <si>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</si>
  <si>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</si>
  <si>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</si>
  <si>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</si>
  <si>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</si>
  <si>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</si>
  <si>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</si>
  <si>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</si>
  <si>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</si>
  <si>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</si>
  <si>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</si>
  <si>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</si>
  <si>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</si>
  <si>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</si>
  <si>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</si>
  <si>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</si>
  <si>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</si>
  <si>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</si>
  <si>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</si>
  <si>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</si>
  <si>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</si>
  <si>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</si>
  <si>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</si>
  <si>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</si>
  <si>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</si>
  <si>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</si>
  <si>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</si>
  <si>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</si>
  <si>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</si>
  <si>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</si>
  <si>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</si>
  <si>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</si>
  <si>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</si>
  <si>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</si>
  <si>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</si>
  <si>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</si>
  <si>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</si>
  <si>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</si>
  <si>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</si>
  <si>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</si>
  <si>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</si>
  <si>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</si>
  <si>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</si>
  <si>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</si>
  <si>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</si>
  <si>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</si>
  <si>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</si>
  <si>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</si>
  <si>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</si>
  <si>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</si>
  <si>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</si>
  <si>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</si>
  <si>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</si>
  <si>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</si>
  <si>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</si>
  <si>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</si>
  <si>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</si>
  <si>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</si>
  <si>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</si>
  <si>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</si>
  <si>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</si>
  <si>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</si>
  <si>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</si>
  <si>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</si>
  <si>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</si>
  <si>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</si>
  <si>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</si>
  <si>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</si>
  <si>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</si>
  <si>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</si>
  <si>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</si>
  <si>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</si>
  <si>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</si>
  <si>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</si>
  <si>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</si>
  <si>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</si>
  <si>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</si>
  <si>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</si>
  <si>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</si>
  <si>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</si>
  <si>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</si>
  <si>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</si>
  <si>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</si>
  <si>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</si>
  <si>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</si>
  <si>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</si>
  <si>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</si>
  <si>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</si>
  <si>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</si>
  <si>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</si>
  <si>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</si>
  <si>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</si>
  <si>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</si>
  <si>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</si>
  <si>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</si>
  <si>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</si>
  <si>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</si>
  <si>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</si>
  <si>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</si>
  <si>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</si>
  <si>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</si>
  <si>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</si>
  <si>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</si>
  <si>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</si>
  <si>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</si>
  <si>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</si>
  <si>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</si>
  <si>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</si>
  <si>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</si>
  <si>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</si>
  <si>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</si>
  <si>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</si>
  <si>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</si>
  <si>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</si>
  <si>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</si>
  <si>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</si>
  <si>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</si>
  <si>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</si>
  <si>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</si>
  <si>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</si>
  <si>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</si>
  <si>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</si>
  <si>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</si>
  <si>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</si>
  <si>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</si>
  <si>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</si>
  <si>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</si>
  <si>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</si>
  <si>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</si>
  <si>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</si>
  <si>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</si>
  <si>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</si>
  <si>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</si>
  <si>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</si>
  <si>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</si>
  <si>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</si>
  <si>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</si>
  <si>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</si>
  <si>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</si>
  <si>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</si>
  <si>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</si>
  <si>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</si>
  <si>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</si>
  <si>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</si>
  <si>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</si>
  <si>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</si>
  <si>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</si>
  <si>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</si>
  <si>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</si>
  <si>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</si>
  <si>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</si>
  <si>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</si>
  <si>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</si>
  <si>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</si>
  <si>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</si>
  <si>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</si>
  <si>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</si>
  <si>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</si>
  <si>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</si>
  <si>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</si>
  <si>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</si>
  <si>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</si>
  <si>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</si>
  <si>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</si>
  <si>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</si>
  <si>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</si>
  <si>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</si>
  <si>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</si>
  <si>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</si>
  <si>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</si>
  <si>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</si>
  <si>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</si>
  <si>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</si>
  <si>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</si>
  <si>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</si>
  <si>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</si>
  <si>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</si>
  <si>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</si>
  <si>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</si>
  <si>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</si>
  <si>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</si>
  <si>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</si>
  <si>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</si>
  <si>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</si>
  <si>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</si>
  <si>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</si>
  <si>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</si>
  <si>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</si>
  <si>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</si>
  <si>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</si>
  <si>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</si>
  <si>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</si>
  <si>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</si>
  <si>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</si>
  <si>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</si>
  <si>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</si>
  <si>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</si>
  <si>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</si>
  <si>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</si>
  <si>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</si>
  <si>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</si>
  <si>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</si>
  <si>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</si>
  <si>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</si>
  <si>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</si>
  <si>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</si>
  <si>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</si>
  <si>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</si>
  <si>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</si>
  <si>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</si>
  <si>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</si>
  <si>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</si>
  <si>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</si>
  <si>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</si>
  <si>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</si>
  <si>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</si>
  <si>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</si>
  <si>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</si>
  <si>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</si>
  <si>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</si>
  <si>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</si>
  <si>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</si>
  <si>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</si>
  <si>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</si>
  <si>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</si>
  <si>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</si>
  <si>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</si>
  <si>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</si>
  <si>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</si>
  <si>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</si>
  <si>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</si>
  <si>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</si>
  <si>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</si>
  <si>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</si>
  <si>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</si>
  <si>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</si>
  <si>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</si>
  <si>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</si>
  <si>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</si>
  <si>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</si>
  <si>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</si>
  <si>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</si>
  <si>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</si>
  <si>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</si>
  <si>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</si>
  <si>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</si>
  <si>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</si>
  <si>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</si>
  <si>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</si>
  <si>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</si>
  <si>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</si>
  <si>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</si>
  <si>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</si>
  <si>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</si>
  <si>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</si>
  <si>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</si>
  <si>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</si>
  <si>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</si>
  <si>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</si>
  <si>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</si>
  <si>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</si>
  <si>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</si>
  <si>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</si>
  <si>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</si>
  <si>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</si>
  <si>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</si>
  <si>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</si>
  <si>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</si>
  <si>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</si>
  <si>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</si>
  <si>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</si>
  <si>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</si>
  <si>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</si>
  <si>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</si>
  <si>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</si>
  <si>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</si>
  <si>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</si>
  <si>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</si>
  <si>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</si>
  <si>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</si>
  <si>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</si>
  <si>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</si>
  <si>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</si>
  <si>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</si>
  <si>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</si>
  <si>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</si>
  <si>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</si>
  <si>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</si>
  <si>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</si>
  <si>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</si>
  <si>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</si>
  <si>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</si>
  <si>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</si>
  <si>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</si>
  <si>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</si>
  <si>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</si>
  <si>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</si>
  <si>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</si>
  <si>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</si>
  <si>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</si>
  <si>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</si>
  <si>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</si>
  <si>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</si>
  <si>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</si>
  <si>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</si>
  <si>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</si>
  <si>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</si>
  <si>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</si>
  <si>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</si>
  <si>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</si>
  <si>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</si>
  <si>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</si>
  <si>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</si>
  <si>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</si>
  <si>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</si>
  <si>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</si>
  <si>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</si>
  <si>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</si>
  <si>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</si>
  <si>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</si>
  <si>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</si>
  <si>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</si>
  <si>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</si>
  <si>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</si>
  <si>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</si>
  <si>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</si>
  <si>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</si>
  <si>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</si>
  <si>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</si>
  <si>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</si>
  <si>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</si>
  <si>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</si>
  <si>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</si>
  <si>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</si>
  <si>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</si>
  <si>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</si>
  <si>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</si>
  <si>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</si>
  <si>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</si>
  <si>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</si>
  <si>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</si>
  <si>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</si>
  <si>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</si>
  <si>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</si>
  <si>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</si>
  <si>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</si>
  <si>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</si>
  <si>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</si>
  <si>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</si>
  <si>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</si>
  <si>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</si>
  <si>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</si>
  <si>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</si>
  <si>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</si>
  <si>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</si>
  <si>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</si>
  <si>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</si>
  <si>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</si>
  <si>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</si>
  <si>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</si>
  <si>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</si>
  <si>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</si>
  <si>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</si>
  <si>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</si>
  <si>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</si>
  <si>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</si>
  <si>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</si>
  <si>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</si>
  <si>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</si>
  <si>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</si>
  <si>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</si>
  <si>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</si>
  <si>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</si>
  <si>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</si>
  <si>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</si>
  <si>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</si>
  <si>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</si>
  <si>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</si>
  <si>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</si>
  <si>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</si>
  <si>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</si>
  <si>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</si>
  <si>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</si>
  <si>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</si>
  <si>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</si>
  <si>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</si>
  <si>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</si>
  <si>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</si>
  <si>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</si>
  <si>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</si>
  <si>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</si>
  <si>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</si>
  <si>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</si>
  <si>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</si>
  <si>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</si>
  <si>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</si>
  <si>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</si>
  <si>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</si>
  <si>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</si>
  <si>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</si>
  <si>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</si>
  <si>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</si>
  <si>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</si>
  <si>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</si>
  <si>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</si>
  <si>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</si>
  <si>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</si>
  <si>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</si>
  <si>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</si>
  <si>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</si>
  <si>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</si>
  <si>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</si>
  <si>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</si>
  <si>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</si>
  <si>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</si>
  <si>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</si>
  <si>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</si>
  <si>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</si>
  <si>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</si>
  <si>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</si>
  <si>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</si>
  <si>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</si>
  <si>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</si>
  <si>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</si>
  <si>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</si>
  <si>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</si>
  <si>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</si>
  <si>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</si>
  <si>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</si>
  <si>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</si>
  <si>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</si>
  <si>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</si>
  <si>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</si>
  <si>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</si>
  <si>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</si>
  <si>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</si>
  <si>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</si>
  <si>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</si>
  <si>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</si>
  <si>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</si>
  <si>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</si>
  <si>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</si>
  <si>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</si>
  <si>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</si>
  <si>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</si>
  <si>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</si>
  <si>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</si>
  <si>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</si>
  <si>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</si>
  <si>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</si>
  <si>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</si>
  <si>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</si>
  <si>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</si>
  <si>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</si>
  <si>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</si>
  <si>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</si>
  <si>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</si>
  <si>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</si>
  <si>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</si>
  <si>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</si>
  <si>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</si>
  <si>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</si>
  <si>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</si>
  <si>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</si>
  <si>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</si>
  <si>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</si>
  <si>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</si>
  <si>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</si>
  <si>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</si>
  <si>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</si>
  <si>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</si>
  <si>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</si>
  <si>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</si>
  <si>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</si>
  <si>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</si>
  <si>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</si>
  <si>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</si>
  <si>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</si>
  <si>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</si>
  <si>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</si>
  <si>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</si>
  <si>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</si>
  <si>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</si>
  <si>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</si>
  <si>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</si>
  <si>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</si>
  <si>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</si>
  <si>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</si>
  <si>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</si>
  <si>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</si>
  <si>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</si>
  <si>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</si>
  <si>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</si>
  <si>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</si>
  <si>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</si>
  <si>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</si>
  <si>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</si>
  <si>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</si>
  <si>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</si>
  <si>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</si>
  <si>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</si>
  <si>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</si>
  <si>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</si>
  <si>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</si>
  <si>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</si>
  <si>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</si>
  <si>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</si>
  <si>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</si>
  <si>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</si>
  <si>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</si>
  <si>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</si>
  <si>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</si>
  <si>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</si>
  <si>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</si>
  <si>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</si>
  <si>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</si>
  <si>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</si>
  <si>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</si>
  <si>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</si>
  <si>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</si>
  <si>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</si>
  <si>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</si>
  <si>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</si>
  <si>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</si>
  <si>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</si>
  <si>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</si>
  <si>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</si>
  <si>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</si>
  <si>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</si>
  <si>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</si>
  <si>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</si>
  <si>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</si>
  <si>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</si>
  <si>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</si>
  <si>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</si>
  <si>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</si>
  <si>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</si>
  <si>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</si>
  <si>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</si>
  <si>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</si>
  <si>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</si>
  <si>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</si>
  <si>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</si>
  <si>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</si>
  <si>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</si>
  <si>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</si>
  <si>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</si>
  <si>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</si>
  <si>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</si>
  <si>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</si>
  <si>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</si>
  <si>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</si>
  <si>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</si>
  <si>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</si>
  <si>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</si>
  <si>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</si>
  <si>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</si>
  <si>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</si>
  <si>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</si>
  <si>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</si>
  <si>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</si>
  <si>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</si>
  <si>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</si>
  <si>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</si>
  <si>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</si>
  <si>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</si>
  <si>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</si>
  <si>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</si>
  <si>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</si>
  <si>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</si>
  <si>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</si>
  <si>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</si>
  <si>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</si>
  <si>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</si>
  <si>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</si>
  <si>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</si>
  <si>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</si>
  <si>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</si>
  <si>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</si>
  <si>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</si>
  <si>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</si>
  <si>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</si>
  <si>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</si>
  <si>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</si>
  <si>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</si>
  <si>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</si>
  <si>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</si>
  <si>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</si>
  <si>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</si>
  <si>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</si>
  <si>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</si>
  <si>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</si>
  <si>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</si>
  <si>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</si>
  <si>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</si>
  <si>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</si>
  <si>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</si>
  <si>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</si>
  <si>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</si>
  <si>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</si>
  <si>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</si>
  <si>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</si>
  <si>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</si>
  <si>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</si>
  <si>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</si>
  <si>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</si>
  <si>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</si>
  <si>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</si>
  <si>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</si>
  <si>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</si>
  <si>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</si>
  <si>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</si>
  <si>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</si>
  <si>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</si>
  <si>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</si>
  <si>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</si>
  <si>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</si>
  <si>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</si>
  <si>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</si>
  <si>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</si>
  <si>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</si>
  <si>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</si>
  <si>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</si>
  <si>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</si>
  <si>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</si>
  <si>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</si>
  <si>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</si>
  <si>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</si>
  <si>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</si>
  <si>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</si>
  <si>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</si>
  <si>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</si>
  <si>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</si>
  <si>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</si>
  <si>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</si>
  <si>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</si>
  <si>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</si>
  <si>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</si>
  <si>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</si>
  <si>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</si>
  <si>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</si>
  <si>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</si>
  <si>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</si>
  <si>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</si>
  <si>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</si>
  <si>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</si>
  <si>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</si>
  <si>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</si>
  <si>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</si>
  <si>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</si>
  <si>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</si>
  <si>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</si>
  <si>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</si>
  <si>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</si>
  <si>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</si>
  <si>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</si>
  <si>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</si>
  <si>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</si>
  <si>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</si>
  <si>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</si>
  <si>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</si>
  <si>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</si>
  <si>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</si>
  <si>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</si>
  <si>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</si>
  <si>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</si>
  <si>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</si>
  <si>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</si>
  <si>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</si>
  <si>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</si>
  <si>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</si>
  <si>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</si>
  <si>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</si>
  <si>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</si>
  <si>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</si>
  <si>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</si>
  <si>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</si>
  <si>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</si>
  <si>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</si>
  <si>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</si>
  <si>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</si>
  <si>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</si>
  <si>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</si>
  <si>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</si>
  <si>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</si>
  <si>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</si>
  <si>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</si>
  <si>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</si>
  <si>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</si>
  <si>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</si>
  <si>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</si>
  <si>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</si>
  <si>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</si>
  <si>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</si>
  <si>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</si>
  <si>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</si>
  <si>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</si>
  <si>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</si>
  <si>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</si>
  <si>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</si>
  <si>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</si>
  <si>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</si>
  <si>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</si>
  <si>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</si>
  <si>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</si>
  <si>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</si>
  <si>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</si>
  <si>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</si>
  <si>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</si>
  <si>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</si>
  <si>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</si>
  <si>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</si>
  <si>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</si>
  <si>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</si>
  <si>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</si>
  <si>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</si>
  <si>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</si>
  <si>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</si>
  <si>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</si>
  <si>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</si>
  <si>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</si>
  <si>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</si>
  <si>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</si>
  <si>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</si>
  <si>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</si>
  <si>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</si>
  <si>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</si>
  <si>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</si>
  <si>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</si>
  <si>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</si>
  <si>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</si>
  <si>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</si>
  <si>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</si>
  <si>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</si>
  <si>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</si>
  <si>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</si>
  <si>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</si>
  <si>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</si>
  <si>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</si>
  <si>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</si>
  <si>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</si>
  <si>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</si>
  <si>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</si>
  <si>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</si>
  <si>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</si>
  <si>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</si>
  <si>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</si>
  <si>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</si>
  <si>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</si>
  <si>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</si>
  <si>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</si>
  <si>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</si>
  <si>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</si>
  <si>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</si>
  <si>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</si>
  <si>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</si>
  <si>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</si>
  <si>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</si>
  <si>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</si>
  <si>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</si>
  <si>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</si>
  <si>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</si>
  <si>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</si>
  <si>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</si>
  <si>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</si>
  <si>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</si>
  <si>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</si>
  <si>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</si>
  <si>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</si>
  <si>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</si>
  <si>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</si>
  <si>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</si>
  <si>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</si>
  <si>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</si>
  <si>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</si>
  <si>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</si>
  <si>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</si>
  <si>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</si>
  <si>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</si>
  <si>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</si>
  <si>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</si>
  <si>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</si>
  <si>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</si>
  <si>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</si>
  <si>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</si>
  <si>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</si>
  <si>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</si>
  <si>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</si>
  <si>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</si>
  <si>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</si>
  <si>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</si>
  <si>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</si>
  <si>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</si>
  <si>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</si>
  <si>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</si>
  <si>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</si>
  <si>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</si>
  <si>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</si>
  <si>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</si>
  <si>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</si>
  <si>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</si>
  <si>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</si>
  <si>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</si>
  <si>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</si>
  <si>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</si>
  <si>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</si>
  <si>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</si>
  <si>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</si>
  <si>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</si>
  <si>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</si>
  <si>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</si>
  <si>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</si>
  <si>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</si>
  <si>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</si>
  <si>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</si>
  <si>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</si>
  <si>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</si>
  <si>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</si>
  <si>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</si>
  <si>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</si>
  <si>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</si>
  <si>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</si>
  <si>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</si>
  <si>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</si>
  <si>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</si>
  <si>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</si>
  <si>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</si>
  <si>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</si>
  <si>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</si>
  <si>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</si>
  <si>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</si>
  <si>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</si>
  <si>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</si>
  <si>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</si>
  <si>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</si>
  <si>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</si>
  <si>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</si>
  <si>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</si>
  <si>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</si>
  <si>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</si>
  <si>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</si>
  <si>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</si>
  <si>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</si>
  <si>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</si>
  <si>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</si>
  <si>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</si>
  <si>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</si>
  <si>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</si>
  <si>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</si>
  <si>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</si>
  <si>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</si>
  <si>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</si>
  <si>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</si>
  <si>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</si>
  <si>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</si>
  <si>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</si>
  <si>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</si>
  <si>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</si>
  <si>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</si>
  <si>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</si>
  <si>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</si>
  <si>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</si>
  <si>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</si>
  <si>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</si>
  <si>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</si>
  <si>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</si>
  <si>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</si>
  <si>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</si>
  <si>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</si>
  <si>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</si>
  <si>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</si>
  <si>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</si>
  <si>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</si>
  <si>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</si>
  <si>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</si>
  <si>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</si>
  <si>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</si>
  <si>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</si>
  <si>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</si>
  <si>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</si>
  <si>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</si>
  <si>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</si>
  <si>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</si>
  <si>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</si>
  <si>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</si>
  <si>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</si>
  <si>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</si>
  <si>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</si>
  <si>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</si>
  <si>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</si>
  <si>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</si>
  <si>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</si>
  <si>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</si>
  <si>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</si>
  <si>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</si>
  <si>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</si>
  <si>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</si>
  <si>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</si>
  <si>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</si>
  <si>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</si>
  <si>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</si>
  <si>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</si>
  <si>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</si>
  <si>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</si>
  <si>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</si>
  <si>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</si>
  <si>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</si>
  <si>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</si>
  <si>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</si>
  <si>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</si>
  <si>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</si>
  <si>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</si>
  <si>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</si>
  <si>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</si>
  <si>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</si>
  <si>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</si>
  <si>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</si>
  <si>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</si>
  <si>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</si>
  <si>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</si>
  <si>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</si>
  <si>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</si>
  <si>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</si>
  <si>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</si>
  <si>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</si>
  <si>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</si>
  <si>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</si>
  <si>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</si>
  <si>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</si>
  <si>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</si>
  <si>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</si>
  <si>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</si>
  <si>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</si>
  <si>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</si>
  <si>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</si>
  <si>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</si>
  <si>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</si>
  <si>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</si>
  <si>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</si>
  <si>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</si>
  <si>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</si>
  <si>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</si>
  <si>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</si>
  <si>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</si>
  <si>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</si>
  <si>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</si>
  <si>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</si>
  <si>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</si>
  <si>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</si>
  <si>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</si>
  <si>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</si>
  <si>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</si>
  <si>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</si>
  <si>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</si>
  <si>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</si>
  <si>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</si>
  <si>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</si>
  <si>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</si>
  <si>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</si>
  <si>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</si>
  <si>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</si>
  <si>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</si>
  <si>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</si>
  <si>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</si>
  <si>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</si>
  <si>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</si>
  <si>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</si>
  <si>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</si>
  <si>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</si>
  <si>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</si>
  <si>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</si>
  <si>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</si>
  <si>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</si>
  <si>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</si>
  <si>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</si>
  <si>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</si>
  <si>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</si>
  <si>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</si>
  <si>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</si>
  <si>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</si>
  <si>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</si>
  <si>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</si>
  <si>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</si>
  <si>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</si>
  <si>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</si>
  <si>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</si>
  <si>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</si>
  <si>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</si>
  <si>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</si>
  <si>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</si>
  <si>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</si>
  <si>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</si>
  <si>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</si>
  <si>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</si>
  <si>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</si>
  <si>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</si>
  <si>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</si>
  <si>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</si>
  <si>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</si>
  <si>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</si>
  <si>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</si>
  <si>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</si>
  <si>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</si>
  <si>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</si>
  <si>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</si>
  <si>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</si>
  <si>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</si>
  <si>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</si>
  <si>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</si>
  <si>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</si>
  <si>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</si>
  <si>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</si>
  <si>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</si>
  <si>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</si>
  <si>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</si>
  <si>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</si>
  <si>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</si>
  <si>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</si>
  <si>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</si>
  <si>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</si>
  <si>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</si>
  <si>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</si>
  <si>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</si>
  <si>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</si>
  <si>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</si>
  <si>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</si>
  <si>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</si>
  <si>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</si>
  <si>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</si>
  <si>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</si>
  <si>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</si>
  <si>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</si>
  <si>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</si>
  <si>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</si>
  <si>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</si>
  <si>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</si>
  <si>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</si>
  <si>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</si>
  <si>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</si>
  <si>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</si>
  <si>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</si>
  <si>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</si>
  <si>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</si>
  <si>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</si>
  <si>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</si>
  <si>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</si>
  <si>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</si>
  <si>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</si>
  <si>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</si>
  <si>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</si>
  <si>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</si>
  <si>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</si>
  <si>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</si>
  <si>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</si>
  <si>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</si>
  <si>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</si>
  <si>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</si>
  <si>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</si>
  <si>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</si>
  <si>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</si>
  <si>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</si>
  <si>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</si>
  <si>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</si>
  <si>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</si>
  <si>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</si>
  <si>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</si>
  <si>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</si>
  <si>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</si>
  <si>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</si>
  <si>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</si>
  <si>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</si>
  <si>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</si>
  <si>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</si>
  <si>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</si>
  <si>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</si>
  <si>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</si>
  <si>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</si>
  <si>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</si>
  <si>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</si>
  <si>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</si>
  <si>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</si>
  <si>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</si>
  <si>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</si>
  <si>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</si>
  <si>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</si>
  <si>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</si>
  <si>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</si>
  <si>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</si>
  <si>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</si>
  <si>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</si>
  <si>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</si>
  <si>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</si>
  <si>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</si>
  <si>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</si>
  <si>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</si>
  <si>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</si>
  <si>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</si>
  <si>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</si>
  <si>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</si>
  <si>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</si>
  <si>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</si>
  <si>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</si>
  <si>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</si>
  <si>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</si>
  <si>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</si>
  <si>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</si>
  <si>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</si>
  <si>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</si>
  <si>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</si>
  <si>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</si>
  <si>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</si>
  <si>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</si>
  <si>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</si>
  <si>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</si>
  <si>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</si>
  <si>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</si>
  <si>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</si>
  <si>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</si>
  <si>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</si>
  <si>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</si>
  <si>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</si>
  <si>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</si>
  <si>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</si>
  <si>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</si>
  <si>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</si>
  <si>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</si>
  <si>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</si>
  <si>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</si>
  <si>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</si>
  <si>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</si>
  <si>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</si>
  <si>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</si>
  <si>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</si>
  <si>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</si>
  <si>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</si>
  <si>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</si>
  <si>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</si>
  <si>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</si>
  <si>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</si>
  <si>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</si>
  <si>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</si>
  <si>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</si>
  <si>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</si>
  <si>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</si>
  <si>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</si>
  <si>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</si>
  <si>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</si>
  <si>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</si>
  <si>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</si>
  <si>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</si>
  <si>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</si>
  <si>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</si>
  <si>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</si>
  <si>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</si>
  <si>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</si>
  <si>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</si>
  <si>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</si>
  <si>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</si>
  <si>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</si>
  <si>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</si>
  <si>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</si>
  <si>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</si>
  <si>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</si>
  <si>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</si>
  <si>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</si>
  <si>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</si>
  <si>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</si>
  <si>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</si>
  <si>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</si>
  <si>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</si>
  <si>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</si>
  <si>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</si>
  <si>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</si>
  <si>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</si>
  <si>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</si>
  <si>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</si>
  <si>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</si>
  <si>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</si>
  <si>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</si>
  <si>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</si>
  <si>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</si>
  <si>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</si>
  <si>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</si>
  <si>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</si>
  <si>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</si>
  <si>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</si>
  <si>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</si>
  <si>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</si>
  <si>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</si>
  <si>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</si>
  <si>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</si>
  <si>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</si>
  <si>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</si>
  <si>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</si>
  <si>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</si>
  <si>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</si>
  <si>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</si>
  <si>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</si>
  <si>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</si>
  <si>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</si>
  <si>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</si>
  <si>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</si>
  <si>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</si>
  <si>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</si>
  <si>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</si>
  <si>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</si>
  <si>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</si>
  <si>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</si>
  <si>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</si>
  <si>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</si>
  <si>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</si>
  <si>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</si>
  <si>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</si>
  <si>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</si>
  <si>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</si>
  <si>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</si>
  <si>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</si>
  <si>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</si>
  <si>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</si>
  <si>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</si>
  <si>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</si>
  <si>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</si>
  <si>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</si>
  <si>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</si>
  <si>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</si>
  <si>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</si>
  <si>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</si>
  <si>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</si>
  <si>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</si>
  <si>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</si>
  <si>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</si>
  <si>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</si>
  <si>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</si>
  <si>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</si>
  <si>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</si>
  <si>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</si>
  <si>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</si>
  <si>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</si>
  <si>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</si>
  <si>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</si>
  <si>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</si>
  <si>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</si>
  <si>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</si>
  <si>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</si>
  <si>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</si>
  <si>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</si>
  <si>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</si>
  <si>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</si>
  <si>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</si>
  <si>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</si>
  <si>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</si>
  <si>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</si>
  <si>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</si>
  <si>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</si>
  <si>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</si>
  <si>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</si>
  <si>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</si>
  <si>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</si>
  <si>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</si>
  <si>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</si>
  <si>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</si>
  <si>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</si>
  <si>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</si>
  <si>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</si>
  <si>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</si>
  <si>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</si>
  <si>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</si>
  <si>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</si>
  <si>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</si>
  <si>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</si>
  <si>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</si>
  <si>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</si>
  <si>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</si>
  <si>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</si>
  <si>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</si>
  <si>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</si>
  <si>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</si>
  <si>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</si>
  <si>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</si>
  <si>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</si>
  <si>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</si>
  <si>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</si>
  <si>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</si>
  <si>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</si>
  <si>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</si>
  <si>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</si>
  <si>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</si>
  <si>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</si>
  <si>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</si>
  <si>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</si>
  <si>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</si>
  <si>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</si>
  <si>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</si>
  <si>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</si>
  <si>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</si>
  <si>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</si>
  <si>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</si>
  <si>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</si>
  <si>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</si>
  <si>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</si>
  <si>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</si>
  <si>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</si>
  <si>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</si>
  <si>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</si>
  <si>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</si>
  <si>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</si>
  <si>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</si>
  <si>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</si>
  <si>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</si>
  <si>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</si>
  <si>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</si>
  <si>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</si>
  <si>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</si>
  <si>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</si>
  <si>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</si>
  <si>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</si>
  <si>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</si>
  <si>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</si>
  <si>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</si>
  <si>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</si>
  <si>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</si>
  <si>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</si>
  <si>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</si>
  <si>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</si>
  <si>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</si>
  <si>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</si>
  <si>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</si>
  <si>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</si>
  <si>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</si>
  <si>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</si>
  <si>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</si>
  <si>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</si>
  <si>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</si>
  <si>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</si>
  <si>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</si>
  <si>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</si>
  <si>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</si>
  <si>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</si>
  <si>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</si>
  <si>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</si>
  <si>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</si>
  <si>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</si>
  <si>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</si>
  <si>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</si>
  <si>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</si>
  <si>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</si>
  <si>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</si>
  <si>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</si>
  <si>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</si>
  <si>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</si>
  <si>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</si>
  <si>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</si>
  <si>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</si>
  <si>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</si>
  <si>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</si>
  <si>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</si>
  <si>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</si>
  <si>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</si>
  <si>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</si>
  <si>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</si>
  <si>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</si>
  <si>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</si>
  <si>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</si>
  <si>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</si>
  <si>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</si>
  <si>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</si>
  <si>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</si>
  <si>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</si>
  <si>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</si>
  <si>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</si>
  <si>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</si>
  <si>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</si>
  <si>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</si>
  <si>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</si>
  <si>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</si>
  <si>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</si>
  <si>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</si>
  <si>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</si>
  <si>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</si>
  <si>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</si>
  <si>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</si>
  <si>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</si>
  <si>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</si>
  <si>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</si>
  <si>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</si>
  <si>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</si>
  <si>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</si>
  <si>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</si>
  <si>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</si>
  <si>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</si>
  <si>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</si>
  <si>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</si>
  <si>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</si>
  <si>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</si>
  <si>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</si>
  <si>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</si>
  <si>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</si>
  <si>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</si>
  <si>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</si>
  <si>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</si>
  <si>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</si>
  <si>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</si>
  <si>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</si>
  <si>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</si>
  <si>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</si>
  <si>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</si>
  <si>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</si>
  <si>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</si>
  <si>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</si>
  <si>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</si>
  <si>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</si>
  <si>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</si>
  <si>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</si>
  <si>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</si>
  <si>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</si>
  <si>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</si>
  <si>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</si>
  <si>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</si>
  <si>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</si>
  <si>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</si>
  <si>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</si>
  <si>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</si>
  <si>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</si>
  <si>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</si>
  <si>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</si>
  <si>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</si>
  <si>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</si>
  <si>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</si>
  <si>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</si>
  <si>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</si>
  <si>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</si>
  <si>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</si>
  <si>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</si>
  <si>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</si>
  <si>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</si>
  <si>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</si>
  <si>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</si>
  <si>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</si>
  <si>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</si>
  <si>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</si>
  <si>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</si>
  <si>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</si>
  <si>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</si>
  <si>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</si>
  <si>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</si>
  <si>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</si>
  <si>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</si>
  <si>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</si>
  <si>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</si>
  <si>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</si>
  <si>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</si>
  <si>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</si>
  <si>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</si>
  <si>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</si>
  <si>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</si>
  <si>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</si>
  <si>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</si>
  <si>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</si>
  <si>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</si>
  <si>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</si>
  <si>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</si>
  <si>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</si>
  <si>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</si>
  <si>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</si>
  <si>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</si>
  <si>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</si>
  <si>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</si>
  <si>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</si>
  <si>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</si>
  <si>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</si>
  <si>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</si>
  <si>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</si>
  <si>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</si>
  <si>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</si>
  <si>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</si>
  <si>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</si>
  <si>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</si>
  <si>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</si>
  <si>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</si>
  <si>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</si>
  <si>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</si>
  <si>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</si>
  <si>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</si>
  <si>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</si>
  <si>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</si>
  <si>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</si>
  <si>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</si>
  <si>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</si>
  <si>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</si>
  <si>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</si>
  <si>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</si>
  <si>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</si>
  <si>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</si>
  <si>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</si>
  <si>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</si>
  <si>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</si>
  <si>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</si>
  <si>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</si>
  <si>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</si>
  <si>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</si>
  <si>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</si>
  <si>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</si>
  <si>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</si>
  <si>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</si>
  <si>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</si>
  <si>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</si>
  <si>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</si>
  <si>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</si>
  <si>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</si>
  <si>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</si>
  <si>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</si>
  <si>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</si>
  <si>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</si>
  <si>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</si>
  <si>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</si>
  <si>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</si>
  <si>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</si>
  <si>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</si>
  <si>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</si>
  <si>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</si>
  <si>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</si>
  <si>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</si>
  <si>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</si>
  <si>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</si>
  <si>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</si>
  <si>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</si>
  <si>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</si>
  <si>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</si>
  <si>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</si>
  <si>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</si>
  <si>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</si>
  <si>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</si>
  <si>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</si>
  <si>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</si>
  <si>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</si>
  <si>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</si>
  <si>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</si>
  <si>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</si>
  <si>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</si>
  <si>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</si>
  <si>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</si>
  <si>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</si>
  <si>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</si>
  <si>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</si>
  <si>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</si>
  <si>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</si>
  <si>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</si>
  <si>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</si>
  <si>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</si>
  <si>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</si>
  <si>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</si>
  <si>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</si>
  <si>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</si>
  <si>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</si>
  <si>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</si>
  <si>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</si>
  <si>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</si>
  <si>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</si>
  <si>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</si>
  <si>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</si>
  <si>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</si>
  <si>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</si>
  <si>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</si>
  <si>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</si>
  <si>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</si>
  <si>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</si>
  <si>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</si>
  <si>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</si>
  <si>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</si>
  <si>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</si>
  <si>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</si>
  <si>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</si>
  <si>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</si>
  <si>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</si>
  <si>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</si>
  <si>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</si>
  <si>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</si>
  <si>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</si>
  <si>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</si>
  <si>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</si>
  <si>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</si>
  <si>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</si>
  <si>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</si>
  <si>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</si>
  <si>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</si>
  <si>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</si>
  <si>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</si>
  <si>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</si>
  <si>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</si>
  <si>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</si>
  <si>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</si>
  <si>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</si>
  <si>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</si>
  <si>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</si>
  <si>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</si>
  <si>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</si>
  <si>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</si>
  <si>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</si>
  <si>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</si>
  <si>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</si>
  <si>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</si>
  <si>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</si>
  <si>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</si>
  <si>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</si>
  <si>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</si>
  <si>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</si>
  <si>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</si>
  <si>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</si>
  <si>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</si>
  <si>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</si>
  <si>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</si>
  <si>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</si>
  <si>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</si>
  <si>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</si>
  <si>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</si>
  <si>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</si>
  <si>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</si>
  <si>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</si>
  <si>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</si>
  <si>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</si>
  <si>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</si>
  <si>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</si>
  <si>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</si>
  <si>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</si>
  <si>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</si>
  <si>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</si>
  <si>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</si>
  <si>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</si>
  <si>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</si>
  <si>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</si>
  <si>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</si>
  <si>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</si>
  <si>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</si>
  <si>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</si>
  <si>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</si>
  <si>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</si>
  <si>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</si>
  <si>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</si>
  <si>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</si>
  <si>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</si>
  <si>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</si>
  <si>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</si>
  <si>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</si>
  <si>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</si>
  <si>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</si>
  <si>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</si>
  <si>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</si>
  <si>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</si>
  <si>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</si>
  <si>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</si>
  <si>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</si>
  <si>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</si>
  <si>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</si>
  <si>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</si>
  <si>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</si>
  <si>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</si>
  <si>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</si>
  <si>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</si>
  <si>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</si>
  <si>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</si>
  <si>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</si>
  <si>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</si>
  <si>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</si>
  <si>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</si>
  <si>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</si>
  <si>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</si>
  <si>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</si>
  <si>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</si>
  <si>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</si>
  <si>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</si>
  <si>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</si>
  <si>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</si>
  <si>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</si>
  <si>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</si>
  <si>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</si>
  <si>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</si>
  <si>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</si>
  <si>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</si>
  <si>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</si>
  <si>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</si>
  <si>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</si>
  <si>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</si>
  <si>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</si>
  <si>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</si>
  <si>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</si>
  <si>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</si>
  <si>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</si>
  <si>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</si>
  <si>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</si>
  <si>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</si>
  <si>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</si>
  <si>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</si>
  <si>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</si>
  <si>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</si>
  <si>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</si>
  <si>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</si>
  <si>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</si>
  <si>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</si>
  <si>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</si>
  <si>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</si>
  <si>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</si>
  <si>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</si>
  <si>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</si>
  <si>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</si>
  <si>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</si>
  <si>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</si>
  <si>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</si>
  <si>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</si>
  <si>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</si>
  <si>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</si>
  <si>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</si>
  <si>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</si>
  <si>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</si>
  <si>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</si>
  <si>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</si>
  <si>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</si>
  <si>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</si>
  <si>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</si>
  <si>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</si>
  <si>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</si>
  <si>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</si>
  <si>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</si>
  <si>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</si>
  <si>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</si>
  <si>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</si>
  <si>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</si>
  <si>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</si>
  <si>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</si>
  <si>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</si>
  <si>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</si>
  <si>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</si>
  <si>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</si>
  <si>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</si>
  <si>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</si>
  <si>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</si>
  <si>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</si>
  <si>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</si>
  <si>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</si>
  <si>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</si>
  <si>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</si>
  <si>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</si>
  <si>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</si>
  <si>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</si>
  <si>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</si>
  <si>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</si>
  <si>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</si>
  <si>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</si>
  <si>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</si>
  <si>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</si>
  <si>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</si>
  <si>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</si>
  <si>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</si>
  <si>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</si>
  <si>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</si>
  <si>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</si>
  <si>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</si>
  <si>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</si>
  <si>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</si>
  <si>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</si>
  <si>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</si>
  <si>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</si>
  <si>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</si>
  <si>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</si>
  <si>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</si>
  <si>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</si>
  <si>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</si>
  <si>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</si>
  <si>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</si>
  <si>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</si>
  <si>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</si>
  <si>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</si>
  <si>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</si>
  <si>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</si>
  <si>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</si>
  <si>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</si>
  <si>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</si>
  <si>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</si>
  <si>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</si>
  <si>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</si>
  <si>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</si>
  <si>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</si>
  <si>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</si>
  <si>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</si>
  <si>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</si>
  <si>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</si>
  <si>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</si>
  <si>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</si>
  <si>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</si>
  <si>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</si>
  <si>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</si>
  <si>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</si>
  <si>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</si>
  <si>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</si>
  <si>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</si>
  <si>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</si>
  <si>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</si>
  <si>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</si>
  <si>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</si>
  <si>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</si>
  <si>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</si>
  <si>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</si>
  <si>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</si>
  <si>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</si>
  <si>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</si>
  <si>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</si>
  <si>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</si>
  <si>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</si>
  <si>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</si>
  <si>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</si>
  <si>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</si>
  <si>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</si>
  <si>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</si>
  <si>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</si>
  <si>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</si>
  <si>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</si>
  <si>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</si>
  <si>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</si>
  <si>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</si>
  <si>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</si>
  <si>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</si>
  <si>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</si>
  <si>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</si>
  <si>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</si>
  <si>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</si>
  <si>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</si>
  <si>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</si>
  <si>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</si>
  <si>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</si>
  <si>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</si>
  <si>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</si>
  <si>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</si>
  <si>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</si>
  <si>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</si>
  <si>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</si>
  <si>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</si>
  <si>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</si>
  <si>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</si>
  <si>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</si>
  <si>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</si>
  <si>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</si>
  <si>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</si>
  <si>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</si>
  <si>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</si>
  <si>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</si>
  <si>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</si>
  <si>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</si>
  <si>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</si>
  <si>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</si>
  <si>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</si>
  <si>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</si>
  <si>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</si>
  <si>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</si>
  <si>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</si>
  <si>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</si>
  <si>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</si>
  <si>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</si>
  <si>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</si>
  <si>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</si>
  <si>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</si>
  <si>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</si>
  <si>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</si>
  <si>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</si>
  <si>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</si>
  <si>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</si>
  <si>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</si>
  <si>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</si>
  <si>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</si>
  <si>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</si>
  <si>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</si>
  <si>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</si>
  <si>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</si>
  <si>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</si>
  <si>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</si>
  <si>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</si>
  <si>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</si>
  <si>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</si>
  <si>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</si>
  <si>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</si>
  <si>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</si>
  <si>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</si>
  <si>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</si>
  <si>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</si>
  <si>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</si>
  <si>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</si>
  <si>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</si>
  <si>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</si>
  <si>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</si>
  <si>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</si>
  <si>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</si>
  <si>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</si>
  <si>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</si>
  <si>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</si>
  <si>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</si>
  <si>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</si>
  <si>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</si>
  <si>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</si>
  <si>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</si>
  <si>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</si>
  <si>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</si>
  <si>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</si>
  <si>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</si>
  <si>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</si>
  <si>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</si>
  <si>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</si>
  <si>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</si>
  <si>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</si>
  <si>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</si>
  <si>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</si>
  <si>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</si>
  <si>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</si>
  <si>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</si>
  <si>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</si>
  <si>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</si>
  <si>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</si>
  <si>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</si>
  <si>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</si>
  <si>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</si>
  <si>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</si>
  <si>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</si>
  <si>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</si>
  <si>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</si>
  <si>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</si>
  <si>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</si>
  <si>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</si>
  <si>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</si>
  <si>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</si>
  <si>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</si>
  <si>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</si>
  <si>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</si>
  <si>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</si>
  <si>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</si>
  <si>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</si>
  <si>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</si>
  <si>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</si>
  <si>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</si>
  <si>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</si>
  <si>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</si>
  <si>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</si>
  <si>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</si>
  <si>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</si>
  <si>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</si>
  <si>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</si>
  <si>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</si>
  <si>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</si>
  <si>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</si>
  <si>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</si>
  <si>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</si>
  <si>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</si>
  <si>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</si>
  <si>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</si>
  <si>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</si>
  <si>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</si>
  <si>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</si>
  <si>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</si>
  <si>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</si>
  <si>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</si>
  <si>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</si>
  <si>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</si>
  <si>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</si>
  <si>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</si>
  <si>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</si>
  <si>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</si>
  <si>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</si>
  <si>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</si>
  <si>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</si>
  <si>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</si>
  <si>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</si>
  <si>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</si>
  <si>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</si>
  <si>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</si>
  <si>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</si>
  <si>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</si>
  <si>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</si>
  <si>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</si>
  <si>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</si>
  <si>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</si>
  <si>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</si>
  <si>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</si>
  <si>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</si>
  <si>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</si>
  <si>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</si>
  <si>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</si>
  <si>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</si>
  <si>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</si>
  <si>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</si>
  <si>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</si>
  <si>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</si>
  <si>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</si>
  <si>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</si>
  <si>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</si>
  <si>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</si>
  <si>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</si>
  <si>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</si>
  <si>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</si>
  <si>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</si>
  <si>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</si>
  <si>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</si>
  <si>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</si>
  <si>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</si>
  <si>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</si>
  <si>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</si>
  <si>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</si>
  <si>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</si>
  <si>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</si>
  <si>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</si>
  <si>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</si>
  <si>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</si>
  <si>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</si>
  <si>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</si>
  <si>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</si>
  <si>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</si>
  <si>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</si>
  <si>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</si>
  <si>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</si>
  <si>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</si>
  <si>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</si>
  <si>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</si>
  <si>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</si>
  <si>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</si>
  <si>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</si>
  <si>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</si>
  <si>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</si>
  <si>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</si>
  <si>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</si>
  <si>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</si>
  <si>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</si>
  <si>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</si>
  <si>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</si>
  <si>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</si>
  <si>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</si>
  <si>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</si>
  <si>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</si>
  <si>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</si>
  <si>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</si>
  <si>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</si>
  <si>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</si>
  <si>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</si>
  <si>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</si>
  <si>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</si>
  <si>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</si>
  <si>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</si>
  <si>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</si>
  <si>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</si>
  <si>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</si>
  <si>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</si>
  <si>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</si>
  <si>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</si>
  <si>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</si>
  <si>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</si>
  <si>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</si>
  <si>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</si>
  <si>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</si>
  <si>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</si>
  <si>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</si>
  <si>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</si>
  <si>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</si>
  <si>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</si>
  <si>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</si>
  <si>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</si>
  <si>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</si>
  <si>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</si>
  <si>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</si>
  <si>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</si>
  <si>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</si>
  <si>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</si>
  <si>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</si>
  <si>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</si>
  <si>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</si>
  <si>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</si>
  <si>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</si>
  <si>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</si>
  <si>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</si>
  <si>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</si>
  <si>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</si>
  <si>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</si>
  <si>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</si>
  <si>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</si>
  <si>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</si>
  <si>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</si>
  <si>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</si>
  <si>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</si>
  <si>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</si>
  <si>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</si>
  <si>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</si>
  <si>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</si>
  <si>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</si>
  <si>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</si>
  <si>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</si>
  <si>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</si>
  <si>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</si>
  <si>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</si>
  <si>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</si>
  <si>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</si>
  <si>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</si>
  <si>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</si>
  <si>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</si>
  <si>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</si>
  <si>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</si>
  <si>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</si>
  <si>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</si>
  <si>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</si>
  <si>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</si>
  <si>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</si>
  <si>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</si>
  <si>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</si>
  <si>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</si>
  <si>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</si>
  <si>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</si>
  <si>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</si>
  <si>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</si>
  <si>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</si>
  <si>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</si>
  <si>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</si>
  <si>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</si>
  <si>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</si>
  <si>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</si>
  <si>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</si>
  <si>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</si>
  <si>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</si>
  <si>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</si>
  <si>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</si>
  <si>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</si>
  <si>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</si>
  <si>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</si>
  <si>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</si>
  <si>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</si>
  <si>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</si>
  <si>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</si>
  <si>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</si>
  <si>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</si>
  <si>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</si>
  <si>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</si>
  <si>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</si>
  <si>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</si>
  <si>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</si>
  <si>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</si>
  <si>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</si>
  <si>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</si>
  <si>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</si>
  <si>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</si>
  <si>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</si>
  <si>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</si>
  <si>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</si>
  <si>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</si>
  <si>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</si>
  <si>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</si>
  <si>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</si>
  <si>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</si>
  <si>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</si>
  <si>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</si>
  <si>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</si>
  <si>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</si>
  <si>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</si>
  <si>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</si>
  <si>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</si>
  <si>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</si>
  <si>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</si>
  <si>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</si>
  <si>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</si>
  <si>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</si>
  <si>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</si>
  <si>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</si>
  <si>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</si>
  <si>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</si>
  <si>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</si>
  <si>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</si>
  <si>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</si>
  <si>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</si>
  <si>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</si>
  <si>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</si>
  <si>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</si>
  <si>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</si>
  <si>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</si>
  <si>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</si>
  <si>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</si>
  <si>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</si>
  <si>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</si>
  <si>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</si>
  <si>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</si>
  <si>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</si>
  <si>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</si>
  <si>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</si>
  <si>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</si>
  <si>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</si>
  <si>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</si>
  <si>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</si>
  <si>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</si>
  <si>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</si>
  <si>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</si>
  <si>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</si>
  <si>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</si>
  <si>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</si>
  <si>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</si>
  <si>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</si>
  <si>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</si>
  <si>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</si>
  <si>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</si>
  <si>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</si>
  <si>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</si>
  <si>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</si>
  <si>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</si>
  <si>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</si>
  <si>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</si>
  <si>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</si>
  <si>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</si>
  <si>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</si>
  <si>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</si>
  <si>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</si>
  <si>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</si>
  <si>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</si>
  <si>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</si>
  <si>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</si>
  <si>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</si>
  <si>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</si>
  <si>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</si>
  <si>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</si>
  <si>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</si>
  <si>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</si>
  <si>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</si>
  <si>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</si>
  <si>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</si>
  <si>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</si>
  <si>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</si>
  <si>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</si>
  <si>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</si>
  <si>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</si>
  <si>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</si>
  <si>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</si>
  <si>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</si>
  <si>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</si>
  <si>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</si>
  <si>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</si>
  <si>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</si>
  <si>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</si>
  <si>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</si>
  <si>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</si>
  <si>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</si>
  <si>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</si>
  <si>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</si>
  <si>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</si>
  <si>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</si>
  <si>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</si>
  <si>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</si>
  <si>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</si>
  <si>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</si>
  <si>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</si>
  <si>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</si>
  <si>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</si>
  <si>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</si>
  <si>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</si>
  <si>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</si>
  <si>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</si>
  <si>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</si>
  <si>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</si>
  <si>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</si>
  <si>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</si>
  <si>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</si>
  <si>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</si>
  <si>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</si>
  <si>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</si>
  <si>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</si>
  <si>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</si>
  <si>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</si>
  <si>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</si>
  <si>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</si>
  <si>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</si>
  <si>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</si>
  <si>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</si>
  <si>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</si>
  <si>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</si>
  <si>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</si>
  <si>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</si>
  <si>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</si>
  <si>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</si>
  <si>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</si>
  <si>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</si>
  <si>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</si>
  <si>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</si>
  <si>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</si>
  <si>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</si>
  <si>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</si>
  <si>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</si>
  <si>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</si>
  <si>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</si>
  <si>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</si>
  <si>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</si>
  <si>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</si>
  <si>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</si>
  <si>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</si>
  <si>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</si>
  <si>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</si>
  <si>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</si>
  <si>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</si>
  <si>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</si>
  <si>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</si>
  <si>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</si>
  <si>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</si>
  <si>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</si>
  <si>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</si>
  <si>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</si>
  <si>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</si>
  <si>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</si>
  <si>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</si>
  <si>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</si>
  <si>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</si>
  <si>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</si>
  <si>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</si>
  <si>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</si>
  <si>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</si>
  <si>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</si>
  <si>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</si>
  <si>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</si>
  <si>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</si>
  <si>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</si>
  <si>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</si>
  <si>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</si>
  <si>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</si>
  <si>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</si>
  <si>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</si>
  <si>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</si>
  <si>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</si>
  <si>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</si>
  <si>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</si>
  <si>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</si>
  <si>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</si>
  <si>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</si>
  <si>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</si>
  <si>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</si>
  <si>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</si>
  <si>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</si>
  <si>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</si>
  <si>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</si>
  <si>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</si>
  <si>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</si>
  <si>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</si>
  <si>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</si>
  <si>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</si>
  <si>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</si>
  <si>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</si>
  <si>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</si>
  <si>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</si>
  <si>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</si>
  <si>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</si>
  <si>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</si>
  <si>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</si>
  <si>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</si>
  <si>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</si>
  <si>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</si>
  <si>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</si>
  <si>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</si>
  <si>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</si>
  <si>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</si>
  <si>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</si>
  <si>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</si>
  <si>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</si>
  <si>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</si>
  <si>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</si>
  <si>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</si>
  <si>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</si>
  <si>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</si>
  <si>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</si>
  <si>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</si>
  <si>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</si>
  <si>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</si>
  <si>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</si>
  <si>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</si>
  <si>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</si>
  <si>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</si>
  <si>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</si>
  <si>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</si>
  <si>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</si>
  <si>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</si>
  <si>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</si>
  <si>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</si>
  <si>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</si>
  <si>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</si>
  <si>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</si>
  <si>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</si>
  <si>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</si>
  <si>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</si>
  <si>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</si>
  <si>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</si>
  <si>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</si>
  <si>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</si>
  <si>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</si>
  <si>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</si>
  <si>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</si>
  <si>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</si>
  <si>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</si>
  <si>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</si>
  <si>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</si>
  <si>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</si>
  <si>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</si>
  <si>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</si>
  <si>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</si>
  <si>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</si>
  <si>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</si>
  <si>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</si>
  <si>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</si>
  <si>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</si>
  <si>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</si>
  <si>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</si>
  <si>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</si>
  <si>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</si>
  <si>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</si>
  <si>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</si>
  <si>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</si>
  <si>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</si>
  <si>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</si>
  <si>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</si>
  <si>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</si>
  <si>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</si>
  <si>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</si>
  <si>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</si>
  <si>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</si>
  <si>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</si>
  <si>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</si>
  <si>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</si>
  <si>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</si>
  <si>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</si>
  <si>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</si>
  <si>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</si>
  <si>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</si>
  <si>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</si>
  <si>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</si>
  <si>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</si>
  <si>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</si>
  <si>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</si>
  <si>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</si>
  <si>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</si>
  <si>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</si>
  <si>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</si>
  <si>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</si>
  <si>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</si>
  <si>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</si>
  <si>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</si>
  <si>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</si>
  <si>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</si>
  <si>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</si>
  <si>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</si>
  <si>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</si>
  <si>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</si>
  <si>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</si>
  <si>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</si>
  <si>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</si>
  <si>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</si>
  <si>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</si>
  <si>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</si>
  <si>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</si>
  <si>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</si>
  <si>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</si>
  <si>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</si>
  <si>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</si>
  <si>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</si>
  <si>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</si>
  <si>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</si>
  <si>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</si>
  <si>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</si>
  <si>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</si>
  <si>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</si>
  <si>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</si>
  <si>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</si>
  <si>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</si>
  <si>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</si>
  <si>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</si>
  <si>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</si>
  <si>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</si>
  <si>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</si>
  <si>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</si>
  <si>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</si>
  <si>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</si>
  <si>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</si>
  <si>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</si>
  <si>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</si>
  <si>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</si>
  <si>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</si>
  <si>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</si>
  <si>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</si>
  <si>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</si>
  <si>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</si>
  <si>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</si>
  <si>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</si>
  <si>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</si>
  <si>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</si>
  <si>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</si>
  <si>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</si>
  <si>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</si>
  <si>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</si>
  <si>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</si>
  <si>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</si>
  <si>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</si>
  <si>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</si>
  <si>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</si>
  <si>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</si>
  <si>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</si>
  <si>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</si>
  <si>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</si>
  <si>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</si>
  <si>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</si>
  <si>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</si>
  <si>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</si>
  <si>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</si>
  <si>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</si>
  <si>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</si>
  <si>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</si>
  <si>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</si>
  <si>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</si>
  <si>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</si>
  <si>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</si>
  <si>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</si>
  <si>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</si>
  <si>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</si>
  <si>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</si>
  <si>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</si>
  <si>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</si>
  <si>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</si>
  <si>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</si>
  <si>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</si>
  <si>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</si>
  <si>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</si>
  <si>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</si>
  <si>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</si>
  <si>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</si>
  <si>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</si>
  <si>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</si>
  <si>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</si>
  <si>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</si>
  <si>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</si>
  <si>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</si>
  <si>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</si>
  <si>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</si>
  <si>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</si>
  <si>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</si>
  <si>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</si>
  <si>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</si>
  <si>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</si>
  <si>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</si>
  <si>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</si>
  <si>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</si>
  <si>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</si>
  <si>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</si>
  <si>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</si>
  <si>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</si>
  <si>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</si>
  <si>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</si>
  <si>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</si>
  <si>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</si>
  <si>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</si>
  <si>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</si>
  <si>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</si>
  <si>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</si>
  <si>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</si>
  <si>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</si>
  <si>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</si>
  <si>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</si>
  <si>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</si>
  <si>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</si>
  <si>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</si>
  <si>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</si>
  <si>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</si>
  <si>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</si>
  <si>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</si>
  <si>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</si>
  <si>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</si>
  <si>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</si>
  <si>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</si>
  <si>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</si>
  <si>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</si>
  <si>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</si>
  <si>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</si>
  <si>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</si>
  <si>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</si>
  <si>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</si>
  <si>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</si>
  <si>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</si>
  <si>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</si>
  <si>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</si>
  <si>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</si>
  <si>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</si>
  <si>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</si>
  <si>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</si>
  <si>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</si>
  <si>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</si>
  <si>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</si>
  <si>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</si>
  <si>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</si>
  <si>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</si>
  <si>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</si>
  <si>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</si>
  <si>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</si>
  <si>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</si>
  <si>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</si>
  <si>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</si>
  <si>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</si>
  <si>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</si>
  <si>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</si>
  <si>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</si>
  <si>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</si>
  <si>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</si>
  <si>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</si>
  <si>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</si>
  <si>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</si>
  <si>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</si>
  <si>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</si>
  <si>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</si>
  <si>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</si>
  <si>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</si>
  <si>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</si>
  <si>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</si>
  <si>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</si>
  <si>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</si>
  <si>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</si>
  <si>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</si>
  <si>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</si>
  <si>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</si>
  <si>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</si>
  <si>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</si>
  <si>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</si>
  <si>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</si>
  <si>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</si>
  <si>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</si>
  <si>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</si>
  <si>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</si>
  <si>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</si>
  <si>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</si>
  <si>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</si>
  <si>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</si>
  <si>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</si>
  <si>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</si>
  <si>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</si>
  <si>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</si>
  <si>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</si>
  <si>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</si>
  <si>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</si>
  <si>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</si>
  <si>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</si>
  <si>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</si>
  <si>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</si>
  <si>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</si>
  <si>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</si>
  <si>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</si>
  <si>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</si>
  <si>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</si>
  <si>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</si>
  <si>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</si>
  <si>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</si>
  <si>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</si>
  <si>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</si>
  <si>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</si>
  <si>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</si>
  <si>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</si>
  <si>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</si>
  <si>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</si>
  <si>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</si>
  <si>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</si>
  <si>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</si>
  <si>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</si>
  <si>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</si>
  <si>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</si>
  <si>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</si>
  <si>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</si>
  <si>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</si>
  <si>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</si>
  <si>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</si>
  <si>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</si>
  <si>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</si>
  <si>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</si>
  <si>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</si>
  <si>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</si>
  <si>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</si>
  <si>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</si>
  <si>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</si>
  <si>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</si>
  <si>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</si>
  <si>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</si>
  <si>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</si>
  <si>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</si>
  <si>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</si>
  <si>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</si>
  <si>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</si>
  <si>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</si>
  <si>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</si>
  <si>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</si>
  <si>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</si>
  <si>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</si>
  <si>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</si>
  <si>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</si>
  <si>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</si>
  <si>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</si>
  <si>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</si>
  <si>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</si>
  <si>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</si>
  <si>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</si>
  <si>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</si>
  <si>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</si>
  <si>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</si>
  <si>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</si>
  <si>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</si>
  <si>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</si>
  <si>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</si>
  <si>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</si>
  <si>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</si>
  <si>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</si>
  <si>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</si>
  <si>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</si>
  <si>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</si>
  <si>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</si>
  <si>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</si>
  <si>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</si>
  <si>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</si>
  <si>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</si>
  <si>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</si>
  <si>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</si>
  <si>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</si>
  <si>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</si>
  <si>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</si>
  <si>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</si>
  <si>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</si>
  <si>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</si>
  <si>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</si>
  <si>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</si>
  <si>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</si>
  <si>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</si>
  <si>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</si>
  <si>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</si>
  <si>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</si>
  <si>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</si>
  <si>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</si>
  <si>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</si>
  <si>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</si>
  <si>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</si>
  <si>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</si>
  <si>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</si>
  <si>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</si>
  <si>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</si>
  <si>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</si>
  <si>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</si>
  <si>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</si>
  <si>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</si>
  <si>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</si>
  <si>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</si>
  <si>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</si>
  <si>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</si>
  <si>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</si>
  <si>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</si>
  <si>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</si>
  <si>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</si>
  <si>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</si>
  <si>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</si>
  <si>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</si>
  <si>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</si>
  <si>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</si>
  <si>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</si>
  <si>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</si>
  <si>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</si>
  <si>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</si>
  <si>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</si>
  <si>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</si>
  <si>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</si>
  <si>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</si>
  <si>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</si>
  <si>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</si>
  <si>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</si>
  <si>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</si>
  <si>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</si>
  <si>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</si>
  <si>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</si>
  <si>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</si>
  <si>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</si>
  <si>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</si>
  <si>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</si>
  <si>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</si>
  <si>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</si>
  <si>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</si>
  <si>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</si>
  <si>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</si>
  <si>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</si>
  <si>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</si>
  <si>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</si>
  <si>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</si>
  <si>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</si>
  <si>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</si>
  <si>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</si>
  <si>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</si>
  <si>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</si>
  <si>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</si>
  <si>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</si>
  <si>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</si>
  <si>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</si>
  <si>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</si>
  <si>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</si>
  <si>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</si>
  <si>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</si>
  <si>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</si>
  <si>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</si>
  <si>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</si>
  <si>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</si>
  <si>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</si>
  <si>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</si>
  <si>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</si>
  <si>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</si>
  <si>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</si>
  <si>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</si>
  <si>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</si>
  <si>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</si>
  <si>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</si>
  <si>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</si>
  <si>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</si>
  <si>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</si>
  <si>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</si>
  <si>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</si>
  <si>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</si>
  <si>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</si>
  <si>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</si>
  <si>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</si>
  <si>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</si>
  <si>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</si>
  <si>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</si>
  <si>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</si>
  <si>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</si>
  <si>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</si>
  <si>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</si>
  <si>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</si>
  <si>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</si>
  <si>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</si>
  <si>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</si>
  <si>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</si>
  <si>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</si>
  <si>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</si>
  <si>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</si>
  <si>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</si>
  <si>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</si>
  <si>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</si>
  <si>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</si>
  <si>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</si>
  <si>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</si>
  <si>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</si>
  <si>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</si>
  <si>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</si>
  <si>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</si>
  <si>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</si>
  <si>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</si>
  <si>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</si>
  <si>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</si>
  <si>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</si>
  <si>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</si>
  <si>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</si>
  <si>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</si>
  <si>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</si>
  <si>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</si>
  <si>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</si>
  <si>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</si>
  <si>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</si>
  <si>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</si>
  <si>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</si>
  <si>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</si>
  <si>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</si>
  <si>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</si>
  <si>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</si>
  <si>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</si>
  <si>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</si>
  <si>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</si>
  <si>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</si>
  <si>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</si>
  <si>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</si>
  <si>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</si>
  <si>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</si>
  <si>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</si>
  <si>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</si>
  <si>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</si>
  <si>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</si>
  <si>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</si>
  <si>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</si>
  <si>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</si>
  <si>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</si>
  <si>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</si>
  <si>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</si>
  <si>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</si>
  <si>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</si>
  <si>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</si>
  <si>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</si>
  <si>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</si>
  <si>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</si>
  <si>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</si>
  <si>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</si>
  <si>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</si>
  <si>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</si>
  <si>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</si>
  <si>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</si>
  <si>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</si>
  <si>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</si>
  <si>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</si>
  <si>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</si>
  <si>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</si>
  <si>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</si>
  <si>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</si>
  <si>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</si>
  <si>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</si>
  <si>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</si>
  <si>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</si>
  <si>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</si>
  <si>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</si>
  <si>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</si>
  <si>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</si>
  <si>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</si>
  <si>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</si>
  <si>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</si>
  <si>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</si>
  <si>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</si>
  <si>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</si>
  <si>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</si>
  <si>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</si>
  <si>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</si>
  <si>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</si>
  <si>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</si>
  <si>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</si>
  <si>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</si>
  <si>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</si>
  <si>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</si>
  <si>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</si>
  <si>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</si>
  <si>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</si>
  <si>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</si>
  <si>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</si>
  <si>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</si>
  <si>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</si>
  <si>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</si>
  <si>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</si>
  <si>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</si>
  <si>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</si>
  <si>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</si>
  <si>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</si>
  <si>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</si>
  <si>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</si>
  <si>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</si>
  <si>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</si>
  <si>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</si>
  <si>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</si>
  <si>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</si>
  <si>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</si>
  <si>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</si>
  <si>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</si>
  <si>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</si>
  <si>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</si>
  <si>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</si>
  <si>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</si>
  <si>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</si>
  <si>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</si>
  <si>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</si>
  <si>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</si>
  <si>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</si>
  <si>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</si>
  <si>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</si>
  <si>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</si>
  <si>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</si>
  <si>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</si>
  <si>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</si>
  <si>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</si>
  <si>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</si>
  <si>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</si>
  <si>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</si>
  <si>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</si>
  <si>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</si>
  <si>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</si>
  <si>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</si>
  <si>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</si>
  <si>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</si>
  <si>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</si>
  <si>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</si>
  <si>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</si>
  <si>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</si>
  <si>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</si>
  <si>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</si>
  <si>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</si>
  <si>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</si>
  <si>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</si>
  <si>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</si>
  <si>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</si>
  <si>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</si>
  <si>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</si>
  <si>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</si>
  <si>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</si>
  <si>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</si>
  <si>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</si>
  <si>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</si>
  <si>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</si>
  <si>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</si>
  <si>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</si>
  <si>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</si>
  <si>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</si>
  <si>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</si>
  <si>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</si>
  <si>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</si>
  <si>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</si>
  <si>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</si>
  <si>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</si>
  <si>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</si>
  <si>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</si>
  <si>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</si>
  <si>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</si>
  <si>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</si>
  <si>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</si>
  <si>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</si>
  <si>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</si>
  <si>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</si>
  <si>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</si>
  <si>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</si>
  <si>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</si>
  <si>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</si>
  <si>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</si>
  <si>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</si>
  <si>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</si>
  <si>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</si>
  <si>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</si>
  <si>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</si>
  <si>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</si>
  <si>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</si>
  <si>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</si>
  <si>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</si>
  <si>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</si>
  <si>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</si>
  <si>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</si>
  <si>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</si>
  <si>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</si>
  <si>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</si>
  <si>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</si>
  <si>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</si>
  <si>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</si>
  <si>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</si>
  <si>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</si>
  <si>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</si>
  <si>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</si>
  <si>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</si>
  <si>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</si>
  <si>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</si>
  <si>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</si>
  <si>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</si>
  <si>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</si>
  <si>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</si>
  <si>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</si>
  <si>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</si>
  <si>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</si>
  <si>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</si>
  <si>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</si>
  <si>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</si>
  <si>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</si>
  <si>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</si>
  <si>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</si>
  <si>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</si>
  <si>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</si>
  <si>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</si>
  <si>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</si>
  <si>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</si>
  <si>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</si>
  <si>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</si>
  <si>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</si>
  <si>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</si>
  <si>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</si>
  <si>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</si>
  <si>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</si>
  <si>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</si>
  <si>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</si>
  <si>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</si>
  <si>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</si>
  <si>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</si>
  <si>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</si>
  <si>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</si>
  <si>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</si>
  <si>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</si>
  <si>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</si>
  <si>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</si>
  <si>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</si>
  <si>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</si>
  <si>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</si>
  <si>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</si>
  <si>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</si>
  <si>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</si>
  <si>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</si>
  <si>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</si>
  <si>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</si>
  <si>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</si>
  <si>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</si>
  <si>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</si>
  <si>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</si>
  <si>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</si>
  <si>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</si>
  <si>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</si>
  <si>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</si>
  <si>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</si>
  <si>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</si>
  <si>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</si>
  <si>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</si>
  <si>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</si>
  <si>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</si>
  <si>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</si>
  <si>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</si>
  <si>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</si>
  <si>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</si>
  <si>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</si>
  <si>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</si>
  <si>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</si>
  <si>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</si>
  <si>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</si>
  <si>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</si>
  <si>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</si>
  <si>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</si>
  <si>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</si>
  <si>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</si>
  <si>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</si>
  <si>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</si>
  <si>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</si>
  <si>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</si>
  <si>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</si>
  <si>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</si>
  <si>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</si>
  <si>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</si>
  <si>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</si>
  <si>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</si>
  <si>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</si>
  <si>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</si>
  <si>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</si>
  <si>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</si>
  <si>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</si>
  <si>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</si>
  <si>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</si>
  <si>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</si>
  <si>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</si>
  <si>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</si>
  <si>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</si>
  <si>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</si>
  <si>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</si>
  <si>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</si>
  <si>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</si>
  <si>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</si>
  <si>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</si>
  <si>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</si>
  <si>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</si>
  <si>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</si>
  <si>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</si>
  <si>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</si>
  <si>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</si>
  <si>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</si>
  <si>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</si>
  <si>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</si>
  <si>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</si>
  <si>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</si>
  <si>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</si>
  <si>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</si>
  <si>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</si>
  <si>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</si>
  <si>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</si>
  <si>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</si>
  <si>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</si>
  <si>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</si>
  <si>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</si>
  <si>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</si>
  <si>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</si>
  <si>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</si>
  <si>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</si>
  <si>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</si>
  <si>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</si>
  <si>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</si>
  <si>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</si>
  <si>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</si>
  <si>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</si>
  <si>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</si>
  <si>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</si>
  <si>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</si>
  <si>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</si>
  <si>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</si>
  <si>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</si>
  <si>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</si>
  <si>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</si>
  <si>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</si>
  <si>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</si>
  <si>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</si>
  <si>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</si>
  <si>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</si>
  <si>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</si>
  <si>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</si>
  <si>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</si>
  <si>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</si>
  <si>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</si>
  <si>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</si>
  <si>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</si>
  <si>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</si>
  <si>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</si>
  <si>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</si>
  <si>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</si>
  <si>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</si>
  <si>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</si>
  <si>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</si>
  <si>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</si>
  <si>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</si>
  <si>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</si>
  <si>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</si>
  <si>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</si>
  <si>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</si>
  <si>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</si>
  <si>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</si>
  <si>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</si>
  <si>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</si>
  <si>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</si>
  <si>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</si>
  <si>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</si>
  <si>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</si>
  <si>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</si>
  <si>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</si>
  <si>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</si>
  <si>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</si>
  <si>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</si>
  <si>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</si>
  <si>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</si>
  <si>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</si>
  <si>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</si>
  <si>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</si>
  <si>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</si>
  <si>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</si>
  <si>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</si>
  <si>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</si>
  <si>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</si>
  <si>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</si>
  <si>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</si>
  <si>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</si>
  <si>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</si>
  <si>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</si>
  <si>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</si>
  <si>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</si>
  <si>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</si>
  <si>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</si>
  <si>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</si>
  <si>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</si>
  <si>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</si>
  <si>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</si>
  <si>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</si>
  <si>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</si>
  <si>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</si>
  <si>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</si>
  <si>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</si>
  <si>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</si>
  <si>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</si>
  <si>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</si>
  <si>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</si>
  <si>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</si>
  <si>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</si>
  <si>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</si>
  <si>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</si>
  <si>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</si>
  <si>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</si>
  <si>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</si>
  <si>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</si>
  <si>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</si>
  <si>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</si>
  <si>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</si>
  <si>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</si>
  <si>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</si>
  <si>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</si>
  <si>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</si>
  <si>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</si>
  <si>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</si>
  <si>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</si>
  <si>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</si>
  <si>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</si>
  <si>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</si>
  <si>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</si>
  <si>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</si>
  <si>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</si>
  <si>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</si>
  <si>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</si>
  <si>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</si>
  <si>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</si>
  <si>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</si>
  <si>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</si>
  <si>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</si>
  <si>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</si>
  <si>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</si>
  <si>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</si>
  <si>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</si>
  <si>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</si>
  <si>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</si>
  <si>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</si>
  <si>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</si>
  <si>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</si>
  <si>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</si>
  <si>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</si>
  <si>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</si>
  <si>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</si>
  <si>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</si>
  <si>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</si>
  <si>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</si>
  <si>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</si>
  <si>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</si>
  <si>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</si>
  <si>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</si>
  <si>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</si>
  <si>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</si>
  <si>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</si>
  <si>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</si>
  <si>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</si>
  <si>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</si>
  <si>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</si>
  <si>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</si>
  <si>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</si>
  <si>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</si>
  <si>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</si>
  <si>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</si>
  <si>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</si>
  <si>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</si>
  <si>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</si>
  <si>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</si>
  <si>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</si>
  <si>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</si>
  <si>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</si>
  <si>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</si>
  <si>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</si>
  <si>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</si>
  <si>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</si>
  <si>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</si>
  <si>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</si>
  <si>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</si>
  <si>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</si>
  <si>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</si>
  <si>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</si>
  <si>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</si>
  <si>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</si>
  <si>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</si>
  <si>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</si>
  <si>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</si>
  <si>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</si>
  <si>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</si>
  <si>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</si>
  <si>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</si>
  <si>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</si>
  <si>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</si>
  <si>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</si>
  <si>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</si>
  <si>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</si>
  <si>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</si>
  <si>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</si>
  <si>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</si>
  <si>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</si>
  <si>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</si>
  <si>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</si>
  <si>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</si>
  <si>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</si>
  <si>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</si>
  <si>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</si>
  <si>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</si>
  <si>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</si>
  <si>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</si>
  <si>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</si>
  <si>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</si>
  <si>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</si>
  <si>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</si>
  <si>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</si>
  <si>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</si>
  <si>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</si>
  <si>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</si>
  <si>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</si>
  <si>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</si>
  <si>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</si>
  <si>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</si>
  <si>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</si>
  <si>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</si>
  <si>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</si>
  <si>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</si>
  <si>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</si>
  <si>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</si>
  <si>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</si>
  <si>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</si>
  <si>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</si>
  <si>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</si>
  <si>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</si>
  <si>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</si>
  <si>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</si>
  <si>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</si>
  <si>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</si>
  <si>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</si>
  <si>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</si>
  <si>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</si>
  <si>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</si>
  <si>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</si>
  <si>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</si>
  <si>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</si>
  <si>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</si>
  <si>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</si>
  <si>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</si>
  <si>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</si>
  <si>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</si>
  <si>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</si>
  <si>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</si>
  <si>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</si>
  <si>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</si>
  <si>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</si>
  <si>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</si>
  <si>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</si>
  <si>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</si>
  <si>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</si>
  <si>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</si>
  <si>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</si>
  <si>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</si>
  <si>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</si>
  <si>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</si>
  <si>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</si>
  <si>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</si>
  <si>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</si>
  <si>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</si>
  <si>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</si>
  <si>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</si>
  <si>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</si>
  <si>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</si>
  <si>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</si>
  <si>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</si>
  <si>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</si>
  <si>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</si>
  <si>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</si>
  <si>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</si>
  <si>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</si>
  <si>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</si>
  <si>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</si>
  <si>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</si>
  <si>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</si>
  <si>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</si>
  <si>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</si>
  <si>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</si>
  <si>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</si>
  <si>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</si>
  <si>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</si>
  <si>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</si>
  <si>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</si>
  <si>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</si>
  <si>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</si>
  <si>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</si>
  <si>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</si>
  <si>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</si>
  <si>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</si>
  <si>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</si>
  <si>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</si>
  <si>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</si>
  <si>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</si>
  <si>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</si>
  <si>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</si>
  <si>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</si>
  <si>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</si>
  <si>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</si>
  <si>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</si>
  <si>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</si>
  <si>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</si>
  <si>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</si>
  <si>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</si>
  <si>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</si>
  <si>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</si>
  <si>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</si>
  <si>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</si>
  <si>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</si>
  <si>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</si>
  <si>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</si>
  <si>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</si>
  <si>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</si>
  <si>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</si>
  <si>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</si>
  <si>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</si>
  <si>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</si>
  <si>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</si>
  <si>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</si>
  <si>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</si>
  <si>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</si>
  <si>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</si>
  <si>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</si>
  <si>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</si>
  <si>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</si>
  <si>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</si>
  <si>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</si>
  <si>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</si>
  <si>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</si>
  <si>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</si>
  <si>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</si>
  <si>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</si>
  <si>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</si>
  <si>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</si>
  <si>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</si>
  <si>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</si>
  <si>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</si>
  <si>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</si>
  <si>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</si>
  <si>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</si>
  <si>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</si>
  <si>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</si>
  <si>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</si>
  <si>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</si>
  <si>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</si>
  <si>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</si>
  <si>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</si>
  <si>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</si>
  <si>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</si>
  <si>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</si>
  <si>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</si>
  <si>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</si>
  <si>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</si>
  <si>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</si>
  <si>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</si>
  <si>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</si>
  <si>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</si>
  <si>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</si>
  <si>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</si>
  <si>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</si>
  <si>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</si>
  <si>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</si>
  <si>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</si>
  <si>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</si>
  <si>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</si>
  <si>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</si>
  <si>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</si>
  <si>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</si>
  <si>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</si>
  <si>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</si>
  <si>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</si>
  <si>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</si>
  <si>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</si>
  <si>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</si>
  <si>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</si>
  <si>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</si>
  <si>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</si>
  <si>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</si>
  <si>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</si>
  <si>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</si>
  <si>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</si>
  <si>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</si>
  <si>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</si>
  <si>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</si>
  <si>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</si>
  <si>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</si>
  <si>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</si>
  <si>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</si>
  <si>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</si>
  <si>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</si>
  <si>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</si>
  <si>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</si>
  <si>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</si>
  <si>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</si>
  <si>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</si>
  <si>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</si>
  <si>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</si>
  <si>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</si>
  <si>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</si>
  <si>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</si>
  <si>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</si>
  <si>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</si>
  <si>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</si>
  <si>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</si>
  <si>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</si>
  <si>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</si>
  <si>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</si>
  <si>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</si>
  <si>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</si>
  <si>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</si>
  <si>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</si>
  <si>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</si>
  <si>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</si>
  <si>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</si>
  <si>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</si>
  <si>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</si>
  <si>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</si>
  <si>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</si>
  <si>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</si>
  <si>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</si>
  <si>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</si>
  <si>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</si>
  <si>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</si>
  <si>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</si>
  <si>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</si>
  <si>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</si>
  <si>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</si>
  <si>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</si>
  <si>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</si>
  <si>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</si>
  <si>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</si>
  <si>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</si>
  <si>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</si>
  <si>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</si>
  <si>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</si>
  <si>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</si>
  <si>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</si>
  <si>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</si>
  <si>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</si>
  <si>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</si>
  <si>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</si>
  <si>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</si>
  <si>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</si>
  <si>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</si>
  <si>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</si>
  <si>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</si>
  <si>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</si>
  <si>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</si>
  <si>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</si>
  <si>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</si>
  <si>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</si>
  <si>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</si>
  <si>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</si>
  <si>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</si>
  <si>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</si>
  <si>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</si>
  <si>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</si>
  <si>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</si>
  <si>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</si>
  <si>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</si>
  <si>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</si>
  <si>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</si>
  <si>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</si>
  <si>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</si>
  <si>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</si>
  <si>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</si>
  <si>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</si>
  <si>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</si>
  <si>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</si>
  <si>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</si>
  <si>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</si>
  <si>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</si>
  <si>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</si>
  <si>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</si>
  <si>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</si>
  <si>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</si>
  <si>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</si>
  <si>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</si>
  <si>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</si>
  <si>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</si>
  <si>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</si>
  <si>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</si>
  <si>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</si>
  <si>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</si>
  <si>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</si>
  <si>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</si>
  <si>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</si>
  <si>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</si>
  <si>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</si>
  <si>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</si>
  <si>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</si>
  <si>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</si>
  <si>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</si>
  <si>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</si>
  <si>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</si>
  <si>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</si>
  <si>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</si>
  <si>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</si>
  <si>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</si>
  <si>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</si>
  <si>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</si>
  <si>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</si>
  <si>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</si>
  <si>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</si>
  <si>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</si>
  <si>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</si>
  <si>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</si>
  <si>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</si>
  <si>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</si>
  <si>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</si>
  <si>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</si>
  <si>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</si>
  <si>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</si>
  <si>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</si>
  <si>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</si>
  <si>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</si>
  <si>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</si>
  <si>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</si>
  <si>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</si>
  <si>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</si>
  <si>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</si>
  <si>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</si>
  <si>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</si>
  <si>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</si>
  <si>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</si>
  <si>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</si>
  <si>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</si>
  <si>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</si>
  <si>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</si>
  <si>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</si>
  <si>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</si>
  <si>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</si>
  <si>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</si>
  <si>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</si>
  <si>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</si>
  <si>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</si>
  <si>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</si>
  <si>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</si>
  <si>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</si>
  <si>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</si>
  <si>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</si>
  <si>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</si>
  <si>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</si>
  <si>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</si>
  <si>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</si>
  <si>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</si>
  <si>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</si>
  <si>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</si>
  <si>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</si>
  <si>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</si>
  <si>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</si>
  <si>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</si>
  <si>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</si>
  <si>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</si>
  <si>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</si>
  <si>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</si>
  <si>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</si>
  <si>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</si>
  <si>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</si>
  <si>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</si>
  <si>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</si>
  <si>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</si>
  <si>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</si>
  <si>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</si>
  <si>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</si>
  <si>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</si>
  <si>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</si>
  <si>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</si>
  <si>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</si>
  <si>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</si>
  <si>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</si>
  <si>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</si>
  <si>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</si>
  <si>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</si>
  <si>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</si>
  <si>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</si>
  <si>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</si>
  <si>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</si>
  <si>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</si>
  <si>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</si>
  <si>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</si>
  <si>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</si>
  <si>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</si>
  <si>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</si>
  <si>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</si>
  <si>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</si>
  <si>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</si>
  <si>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</si>
  <si>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</si>
  <si>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</si>
  <si>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</si>
  <si>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</si>
  <si>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</si>
  <si>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</si>
  <si>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</si>
  <si>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</si>
  <si>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</si>
  <si>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</si>
  <si>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</si>
  <si>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</si>
  <si>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</si>
  <si>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</si>
  <si>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</si>
  <si>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</si>
  <si>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</si>
  <si>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</si>
  <si>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</si>
  <si>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</si>
  <si>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</si>
  <si>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</si>
  <si>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</si>
  <si>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</si>
  <si>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</si>
  <si>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</si>
  <si>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</si>
  <si>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</si>
  <si>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</si>
  <si>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</si>
  <si>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</si>
  <si>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</si>
  <si>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</si>
  <si>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</si>
  <si>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</si>
  <si>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</si>
  <si>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</si>
  <si>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</si>
  <si>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</si>
  <si>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</si>
  <si>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</si>
  <si>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</si>
  <si>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</si>
  <si>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</si>
  <si>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</si>
  <si>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</si>
  <si>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</si>
  <si>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</si>
  <si>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</si>
  <si>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</si>
  <si>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</si>
  <si>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</si>
  <si>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</si>
  <si>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</si>
  <si>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</si>
  <si>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</si>
  <si>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</si>
  <si>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</si>
  <si>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</si>
  <si>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</si>
  <si>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</si>
  <si>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</si>
  <si>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</si>
  <si>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</si>
  <si>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</si>
  <si>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</si>
  <si>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</si>
  <si>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</si>
  <si>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</si>
  <si>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</si>
  <si>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</si>
  <si>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</si>
  <si>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</si>
  <si>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</si>
  <si>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</si>
  <si>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</si>
  <si>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</si>
  <si>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</si>
  <si>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</si>
  <si>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</si>
  <si>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</si>
  <si>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</si>
  <si>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</si>
  <si>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</si>
  <si>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</si>
  <si>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</si>
  <si>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</si>
  <si>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</si>
  <si>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</si>
  <si>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</si>
  <si>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</si>
  <si>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</si>
  <si>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</si>
  <si>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</si>
  <si>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</si>
  <si>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</si>
  <si>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</si>
  <si>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</si>
  <si>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</si>
  <si>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</si>
  <si>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</si>
  <si>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</si>
  <si>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</si>
  <si>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</si>
  <si>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</si>
  <si>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</si>
  <si>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</si>
  <si>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</si>
  <si>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</si>
  <si>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</si>
  <si>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</si>
  <si>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</si>
  <si>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</si>
  <si>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</si>
  <si>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</si>
  <si>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</si>
  <si>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</si>
  <si>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</si>
  <si>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</si>
  <si>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</si>
  <si>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</si>
  <si>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</si>
  <si>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</si>
  <si>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</si>
  <si>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</si>
  <si>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</si>
  <si>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</si>
  <si>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</si>
  <si>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</si>
  <si>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</si>
  <si>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</si>
  <si>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</si>
  <si>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</si>
  <si>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</si>
  <si>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</si>
  <si>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</si>
  <si>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</si>
  <si>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</si>
  <si>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</si>
  <si>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</si>
  <si>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</si>
  <si>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</si>
  <si>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</si>
  <si>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</si>
  <si>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</si>
  <si>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</si>
  <si>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</si>
  <si>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</si>
  <si>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</si>
  <si>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</si>
  <si>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</si>
  <si>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</si>
  <si>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</si>
  <si>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</si>
  <si>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</si>
  <si>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</si>
  <si>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</si>
  <si>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</si>
  <si>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</si>
  <si>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</si>
  <si>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</si>
  <si>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</si>
  <si>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</si>
  <si>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</si>
  <si>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</si>
  <si>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</si>
  <si>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</si>
  <si>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</si>
  <si>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</si>
  <si>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</si>
  <si>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</si>
  <si>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</si>
  <si>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</si>
  <si>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</si>
  <si>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</si>
  <si>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</si>
  <si>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</si>
  <si>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</si>
  <si>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</si>
  <si>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</si>
  <si>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</si>
  <si>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</si>
  <si>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</si>
  <si>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</si>
  <si>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</si>
  <si>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</si>
  <si>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</si>
  <si>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</si>
  <si>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</si>
  <si>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</si>
  <si>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</si>
  <si>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</si>
  <si>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</si>
  <si>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</si>
  <si>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</si>
  <si>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</si>
  <si>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</si>
  <si>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</si>
  <si>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</si>
  <si>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</si>
  <si>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</si>
  <si>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</si>
  <si>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</si>
  <si>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</si>
  <si>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</si>
  <si>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</si>
  <si>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</si>
  <si>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</si>
  <si>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</si>
  <si>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</si>
  <si>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</si>
  <si>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</si>
  <si>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</si>
  <si>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</si>
  <si>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</si>
  <si>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</si>
  <si>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</si>
  <si>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</si>
  <si>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</si>
  <si>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</si>
  <si>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</si>
  <si>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</si>
  <si>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</si>
  <si>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</si>
  <si>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</si>
  <si>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</si>
  <si>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</si>
  <si>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</si>
  <si>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</si>
  <si>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</si>
  <si>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</si>
  <si>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</si>
  <si>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</si>
  <si>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</si>
  <si>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</si>
  <si>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</si>
  <si>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</si>
  <si>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</si>
  <si>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</si>
  <si>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</si>
  <si>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</si>
  <si>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</si>
  <si>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</si>
  <si>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</si>
  <si>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</si>
  <si>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</si>
  <si>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</si>
  <si>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</si>
  <si>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</si>
  <si>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</si>
  <si>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</si>
  <si>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</si>
  <si>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</si>
  <si>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</si>
  <si>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</si>
  <si>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</si>
  <si>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</si>
  <si>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</si>
  <si>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</si>
  <si>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</si>
  <si>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</si>
  <si>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</si>
  <si>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</si>
  <si>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</si>
  <si>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</si>
  <si>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</si>
  <si>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</si>
  <si>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</si>
  <si>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</si>
  <si>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</si>
  <si>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</si>
  <si>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</si>
  <si>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</si>
  <si>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</si>
  <si>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</si>
  <si>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</si>
  <si>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</si>
  <si>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</si>
  <si>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</si>
  <si>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</si>
  <si>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</si>
  <si>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</si>
  <si>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</si>
  <si>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</si>
  <si>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</si>
  <si>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</si>
  <si>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</si>
  <si>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</si>
  <si>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</si>
  <si>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</si>
  <si>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</si>
  <si>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</si>
  <si>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</si>
  <si>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</si>
  <si>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</si>
  <si>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</si>
  <si>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</si>
  <si>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</si>
  <si>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</si>
  <si>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</si>
  <si>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</si>
  <si>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</si>
  <si>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</si>
  <si>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</si>
  <si>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</si>
  <si>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</si>
  <si>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</si>
  <si>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</si>
  <si>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</si>
  <si>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</si>
  <si>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</si>
  <si>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</si>
  <si>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</si>
  <si>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</si>
  <si>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</si>
  <si>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</si>
  <si>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</si>
  <si>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</si>
  <si>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</si>
  <si>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</si>
  <si>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</si>
  <si>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</si>
  <si>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</si>
  <si>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</si>
  <si>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</si>
  <si>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</si>
  <si>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</si>
  <si>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</si>
  <si>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</si>
  <si>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</si>
  <si>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</si>
  <si>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</si>
  <si>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</si>
  <si>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</si>
  <si>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</si>
  <si>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</si>
  <si>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</si>
  <si>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</si>
  <si>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</si>
  <si>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</si>
  <si>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</si>
  <si>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</si>
  <si>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</si>
  <si>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</si>
  <si>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</si>
  <si>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</si>
  <si>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</si>
  <si>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</si>
  <si>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</si>
  <si>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</si>
  <si>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</si>
  <si>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</si>
  <si>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</si>
  <si>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</si>
  <si>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</si>
  <si>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</si>
  <si>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</si>
  <si>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</si>
  <si>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</si>
  <si>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</si>
  <si>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</si>
  <si>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</si>
  <si>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</si>
  <si>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</si>
  <si>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</si>
  <si>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</si>
  <si>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</si>
  <si>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</si>
  <si>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</si>
  <si>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</si>
  <si>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</si>
  <si>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</si>
  <si>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</si>
  <si>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</si>
  <si>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</si>
  <si>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</si>
  <si>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</si>
  <si>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</si>
  <si>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</si>
  <si>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</si>
  <si>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</si>
  <si>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</si>
  <si>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</si>
  <si>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</si>
  <si>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</si>
  <si>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</si>
  <si>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</si>
  <si>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</si>
  <si>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</si>
  <si>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</si>
  <si>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</si>
  <si>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</si>
  <si>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</si>
  <si>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</si>
  <si>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</si>
  <si>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</si>
  <si>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</si>
  <si>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</si>
  <si>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</si>
  <si>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</si>
  <si>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</si>
  <si>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</si>
  <si>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</si>
  <si>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</si>
  <si>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</si>
  <si>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</si>
  <si>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</si>
  <si>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</si>
  <si>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</si>
  <si>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</si>
  <si>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</si>
  <si>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</si>
  <si>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</si>
  <si>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</si>
  <si>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</si>
  <si>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</si>
  <si>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</si>
  <si>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</si>
  <si>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</si>
  <si>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</si>
  <si>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</si>
  <si>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</si>
  <si>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</si>
  <si>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</si>
  <si>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</si>
  <si>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</si>
  <si>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</si>
  <si>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</si>
  <si>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</si>
  <si>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</si>
  <si>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</si>
  <si>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</si>
  <si>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</si>
  <si>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</si>
  <si>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</si>
  <si>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</si>
  <si>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</si>
  <si>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</si>
  <si>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</si>
  <si>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</si>
  <si>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</si>
  <si>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</si>
  <si>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</si>
  <si>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</si>
  <si>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</si>
  <si>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</si>
  <si>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</si>
  <si>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</si>
  <si>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</si>
  <si>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</si>
  <si>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</si>
  <si>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</si>
  <si>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</si>
  <si>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</si>
  <si>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</si>
  <si>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</si>
  <si>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</si>
  <si>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</si>
  <si>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</si>
  <si>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</si>
  <si>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</si>
  <si>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</si>
  <si>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</si>
  <si>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</si>
  <si>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</si>
  <si>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</si>
  <si>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</si>
  <si>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</si>
  <si>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</si>
  <si>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</si>
  <si>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</si>
  <si>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</si>
  <si>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</si>
  <si>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</si>
  <si>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</si>
  <si>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</si>
  <si>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</si>
  <si>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</si>
  <si>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</si>
  <si>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</si>
  <si>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</si>
  <si>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</si>
  <si>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</si>
  <si>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</si>
  <si>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</si>
  <si>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</si>
  <si>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</si>
  <si>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</si>
  <si>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</si>
  <si>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</si>
  <si>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</si>
  <si>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</si>
  <si>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</si>
  <si>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</si>
  <si>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</si>
  <si>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</si>
  <si>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</si>
  <si>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</si>
  <si>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</si>
  <si>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</si>
  <si>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</si>
  <si>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</si>
  <si>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</si>
  <si>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</si>
  <si>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</si>
  <si>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</si>
  <si>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</si>
  <si>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</si>
  <si>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</si>
  <si>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</si>
  <si>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</si>
  <si>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</si>
  <si>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</si>
  <si>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</si>
  <si>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</si>
  <si>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</si>
  <si>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</si>
  <si>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</si>
  <si>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</si>
  <si>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</si>
  <si>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</si>
  <si>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</si>
  <si>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</si>
  <si>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</si>
  <si>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</si>
  <si>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</si>
  <si>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</si>
  <si>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</si>
  <si>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</si>
  <si>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</si>
  <si>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</si>
  <si>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</si>
  <si>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</si>
  <si>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</si>
  <si>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</si>
  <si>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</si>
  <si>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</si>
  <si>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</si>
  <si>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</si>
  <si>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</si>
  <si>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</si>
  <si>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</si>
  <si>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</si>
  <si>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</si>
  <si>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</si>
  <si>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</si>
  <si>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</si>
  <si>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</si>
  <si>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</si>
  <si>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</si>
  <si>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</si>
  <si>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</si>
  <si>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</si>
  <si>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</si>
  <si>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</si>
  <si>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</si>
  <si>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</si>
  <si>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</si>
  <si>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</si>
  <si>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</si>
  <si>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</si>
  <si>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</si>
  <si>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</si>
  <si>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</si>
  <si>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</si>
  <si>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</si>
  <si>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</si>
  <si>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</si>
  <si>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</si>
  <si>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</si>
  <si>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</si>
  <si>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</si>
  <si>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</si>
  <si>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</si>
  <si>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</si>
  <si>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</si>
  <si>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</si>
  <si>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</si>
  <si>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</si>
  <si>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</si>
  <si>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</si>
  <si>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</si>
  <si>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</si>
  <si>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</si>
  <si>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</si>
  <si>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</si>
  <si>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</si>
  <si>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</si>
  <si>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</si>
  <si>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</si>
  <si>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</si>
  <si>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</si>
  <si>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</si>
  <si>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</si>
  <si>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</si>
  <si>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</si>
  <si>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</si>
  <si>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</si>
  <si>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</si>
  <si>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</si>
  <si>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</si>
  <si>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</si>
  <si>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</si>
  <si>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</si>
  <si>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</si>
  <si>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</si>
  <si>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</si>
  <si>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</si>
  <si>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</si>
  <si>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</si>
  <si>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</si>
  <si>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</si>
  <si>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</si>
  <si>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</si>
  <si>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</si>
  <si>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</si>
  <si>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</si>
  <si>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</si>
  <si>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</si>
  <si>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</si>
  <si>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</si>
  <si>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</si>
  <si>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</si>
  <si>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</si>
  <si>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</si>
  <si>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</si>
  <si>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</si>
  <si>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</si>
  <si>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</si>
  <si>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</si>
  <si>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</si>
  <si>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</si>
  <si>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</si>
  <si>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</si>
  <si>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</si>
  <si>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</si>
  <si>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</si>
  <si>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</si>
  <si>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</si>
  <si>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</si>
  <si>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</si>
  <si>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</si>
  <si>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</si>
  <si>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</si>
  <si>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</si>
  <si>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</si>
  <si>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</si>
  <si>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</si>
  <si>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</si>
  <si>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</si>
  <si>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</si>
  <si>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</si>
  <si>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</si>
  <si>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</si>
  <si>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</si>
  <si>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</si>
  <si>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</si>
  <si>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</si>
  <si>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</si>
  <si>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</si>
  <si>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</si>
  <si>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</si>
  <si>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</si>
  <si>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</si>
  <si>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</si>
  <si>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</si>
  <si>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</si>
  <si>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</si>
  <si>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</si>
  <si>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</si>
  <si>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</si>
  <si>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</si>
  <si>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</si>
  <si>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</si>
  <si>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</si>
  <si>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</si>
  <si>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</si>
  <si>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</si>
  <si>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</si>
  <si>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</si>
  <si>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</si>
  <si>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</si>
  <si>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</si>
  <si>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</si>
  <si>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</si>
  <si>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</si>
  <si>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</si>
  <si>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</si>
  <si>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</si>
  <si>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</si>
  <si>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</si>
  <si>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</si>
  <si>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</si>
  <si>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</si>
  <si>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</si>
  <si>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</si>
  <si>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</si>
  <si>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</si>
  <si>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</si>
  <si>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</si>
  <si>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</si>
  <si>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</si>
  <si>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</si>
  <si>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</si>
  <si>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</si>
  <si>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</si>
  <si>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</si>
  <si>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</si>
  <si>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</si>
  <si>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</si>
  <si>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</si>
  <si>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</si>
  <si>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</si>
  <si>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</si>
  <si>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</si>
  <si>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</si>
  <si>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</si>
  <si>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</si>
  <si>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</si>
  <si>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</si>
  <si>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</si>
  <si>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</si>
  <si>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</si>
  <si>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</si>
  <si>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</si>
  <si>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</si>
  <si>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</si>
  <si>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</si>
  <si>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</si>
  <si>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</si>
  <si>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</si>
  <si>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</si>
  <si>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</si>
  <si>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</si>
  <si>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</si>
  <si>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</si>
  <si>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</si>
  <si>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</si>
  <si>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</si>
  <si>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</si>
  <si>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</si>
  <si>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</si>
  <si>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</si>
  <si>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</si>
  <si>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</si>
  <si>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</si>
  <si>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</si>
  <si>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</si>
  <si>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</si>
  <si>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</si>
  <si>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</si>
  <si>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</si>
  <si>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</si>
  <si>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</si>
  <si>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</si>
  <si>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</si>
  <si>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</si>
  <si>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</si>
  <si>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</si>
  <si>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</si>
  <si>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</si>
  <si>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</si>
  <si>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</si>
  <si>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</si>
  <si>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</si>
  <si>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</si>
  <si>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</si>
  <si>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</si>
  <si>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</si>
  <si>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</si>
  <si>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</si>
  <si>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</si>
  <si>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</si>
  <si>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</si>
  <si>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</si>
  <si>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</si>
  <si>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</si>
  <si>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</si>
  <si>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</si>
  <si>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</si>
  <si>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</si>
  <si>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</si>
  <si>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</si>
  <si>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</si>
  <si>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</si>
  <si>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</si>
  <si>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</si>
  <si>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</si>
  <si>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</si>
  <si>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</si>
  <si>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</si>
  <si>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</si>
  <si>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</si>
  <si>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</si>
  <si>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</si>
  <si>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</si>
  <si>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</si>
  <si>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</si>
  <si>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</si>
  <si>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</si>
  <si>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</si>
  <si>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</si>
  <si>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</si>
  <si>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</si>
  <si>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</si>
  <si>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</si>
  <si>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</si>
  <si>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</si>
  <si>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</si>
  <si>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</si>
  <si>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</si>
  <si>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</si>
  <si>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</si>
  <si>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</si>
  <si>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</si>
  <si>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</si>
  <si>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</si>
  <si>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</si>
  <si>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</si>
  <si>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Goal`</t>
  </si>
  <si>
    <t>Number Successful`</t>
  </si>
  <si>
    <t>Number Failed`</t>
  </si>
  <si>
    <t>Number Canceled`</t>
  </si>
  <si>
    <t>Total Projects`</t>
  </si>
  <si>
    <t>Percentage Successful`</t>
  </si>
  <si>
    <t>Percentage Failed`</t>
  </si>
  <si>
    <t>Percentage Canceled`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</si>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</sst>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41" fontId="0" fillId="0" borderId="0" xfId="1" applyNumberFormat="1" applyFont="1"/>
    <xf numFmtId="41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C7CE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33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Category Stats !PivotTable1</c:name>
    <c:fmtId val="5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Stats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B-4557-A62D-00D76EF66992}"/>
            </c:ext>
          </c:extLst>
        </c:ser>
        <c:ser>
          <c:idx val="1"/>
          <c:order val="1"/>
          <c:tx>
            <c:strRef>
              <c:f>' Category Stats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B-4557-A62D-00D76EF66992}"/>
            </c:ext>
          </c:extLst>
        </c:ser>
        <c:ser>
          <c:idx val="2"/>
          <c:order val="2"/>
          <c:tx>
            <c:strRef>
              <c:f>' Category Stats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B-4557-A62D-00D76EF66992}"/>
            </c:ext>
          </c:extLst>
        </c:ser>
        <c:ser>
          <c:idx val="3"/>
          <c:order val="3"/>
          <c:tx>
            <c:strRef>
              <c:f>' Category Stats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 Category Stats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B-4557-A62D-00D76EF66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468440"/>
        <c:axId val="552459584"/>
      </c:barChart>
      <c:catAx>
        <c:axId val="5524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59584"/>
        <c:crosses val="autoZero"/>
        <c:auto val="1"/>
        <c:lblAlgn val="ctr"/>
        <c:lblOffset val="100"/>
        <c:noMultiLvlLbl val="0"/>
      </c:catAx>
      <c:valAx>
        <c:axId val="5524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68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F-427F-9549-E772549F818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F-427F-9549-E772549F818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F-427F-9549-E772549F818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F-427F-9549-E772549F8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479288"/>
        <c:axId val="732477976"/>
      </c:barChart>
      <c:catAx>
        <c:axId val="73247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7976"/>
        <c:crosses val="autoZero"/>
        <c:auto val="1"/>
        <c:lblAlgn val="ctr"/>
        <c:lblOffset val="100"/>
        <c:noMultiLvlLbl val="0"/>
      </c:catAx>
      <c:valAx>
        <c:axId val="7324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33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3-4FF8-87EB-7ABD842DC0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13-4FF8-87EB-7ABD842DC0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13-4FF8-87EB-7ABD842DC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186576"/>
        <c:axId val="772189528"/>
      </c:lineChart>
      <c:catAx>
        <c:axId val="77218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89528"/>
        <c:crosses val="autoZero"/>
        <c:auto val="1"/>
        <c:lblAlgn val="ctr"/>
        <c:lblOffset val="100"/>
        <c:noMultiLvlLbl val="0"/>
      </c:catAx>
      <c:valAx>
        <c:axId val="77218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18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based on 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D7-421A-8907-77671A861E7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D7-421A-8907-77671A861E7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D7-421A-8907-77671A861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447016"/>
        <c:axId val="734447672"/>
      </c:lineChart>
      <c:catAx>
        <c:axId val="73444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47672"/>
        <c:crosses val="autoZero"/>
        <c:auto val="1"/>
        <c:lblAlgn val="ctr"/>
        <c:lblOffset val="100"/>
        <c:noMultiLvlLbl val="0"/>
      </c:catAx>
      <c:valAx>
        <c:axId val="7344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4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288924</xdr:colOff>
      <xdr:row>0</xdr:row>
      <xdr:rowOff>0</xdr:rowOff>
    </xdr:from>
    <xdr:to>
      <xdr:col>22</xdr:col>
      <xdr:colOff>25400</xdr:colOff>
      <xdr:row>31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6AF4C2-707D-44C5-B026-2DC0D5F25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0</xdr:rowOff>
    </xdr:from>
    <xdr:to>
      <xdr:col>29</xdr:col>
      <xdr:colOff>88900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34696-725E-439F-B7CE-1FDC8D925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0</xdr:row>
      <xdr:rowOff>146050</xdr:rowOff>
    </xdr:from>
    <xdr:to>
      <xdr:col>21</xdr:col>
      <xdr:colOff>107950</xdr:colOff>
      <xdr:row>32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45880-4965-4589-A36F-A51C7D43A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269874</xdr:colOff>
      <xdr:row>16</xdr:row>
      <xdr:rowOff>63500</xdr:rowOff>
    </xdr:from>
    <xdr:to>
      <xdr:col>10</xdr:col>
      <xdr:colOff>457200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7DE5D1-9975-4987-A8FB-236F7B3B5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atramani, Satish" refreshedDate="43784.830965740737" createdVersion="6" refreshedVersion="6" minRefreshableVersion="3" recordCount="4114" xr:uid="{D3E20D3F-D31D-4397-A780-E75A868795B4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watramani, Satish" refreshedDate="43784.847881712965" createdVersion="6" refreshedVersion="6" minRefreshableVersion="3" recordCount="4114" xr:uid="{899708ED-00F6-401A-91B8-FF37101C1D24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4DFBDF-C728-4BFE-97AF-B7C3A6F1D7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F1CB2-D193-463F-BFA3-271C8C56064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BD5ED-84EA-477F-A7E5-B04A6AA354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82" zoomScaleNormal="82" workbookViewId="0">
      <selection activeCell="P1" sqref="P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6328125" style="9" bestFit="1" customWidth="1"/>
    <col min="16" max="16" width="17.6328125" style="8" bestFit="1" customWidth="1"/>
    <col min="17" max="17" width="11.6328125" bestFit="1" customWidth="1"/>
    <col min="18" max="18" width="15.6328125" bestFit="1" customWidth="1"/>
    <col min="19" max="19" width="22.9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7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8">
        <f>IF(L2&gt;0,E2/L2,0)</f>
        <v>63.917582417582416</v>
      </c>
      <c r="Q2" t="str">
        <f>LEFT(N2,FIND("/",N2,1)-1)</f>
        <v>film &amp; video</v>
      </c>
      <c r="R2" t="str">
        <f>RIGHT(N2,(LEN(N2)-FIND("/",N2)))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8">
        <f t="shared" ref="P3:P66" si="1">IF(L3&gt;0,E3/L3,0)</f>
        <v>185.48101265822785</v>
      </c>
      <c r="Q3" t="str">
        <f t="shared" ref="Q3:Q66" si="2">LEFT(N3,FIND("/",N3,1)-1)</f>
        <v>film &amp; video</v>
      </c>
      <c r="R3" t="str">
        <f t="shared" ref="R3:R66" si="3">RIGHT(N3,(LEN(N3)-FIND("/",N3)))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 s="8">
        <f t="shared" ref="P67:P130" si="7">IF(L67&gt;0,E67/L67,0)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RIGHT(N67,(LEN(N67)-FIND("/",N67)))</f>
        <v>shorts</v>
      </c>
      <c r="S67" s="5">
        <f t="shared" ref="S67:S130" si="10">(((J67/60)/60)/24)+DATE(1970,1,1)</f>
        <v>41835.821226851855</v>
      </c>
      <c r="T67" s="5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s="8">
        <f t="shared" ref="P131:P194" si="13">IF(L131&gt;0,E131/L131,0)</f>
        <v>0</v>
      </c>
      <c r="Q131" t="str">
        <f t="shared" ref="Q131:Q194" si="14">LEFT(N131,FIND("/",N131,1)-1)</f>
        <v>film &amp; video</v>
      </c>
      <c r="R131" t="str">
        <f t="shared" ref="R131:R194" si="15">RIGHT(N131,(LEN(N131)-FIND("/",N131)))</f>
        <v>science fiction</v>
      </c>
      <c r="S131" s="5">
        <f t="shared" ref="S131:S194" si="16">(((J131/60)/60)/24)+DATE(1970,1,1)</f>
        <v>41882.937303240738</v>
      </c>
      <c r="T131" s="5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s="8">
        <f t="shared" ref="P195:P258" si="19">IF(L195&gt;0,E195/L195,0)</f>
        <v>0</v>
      </c>
      <c r="Q195" t="str">
        <f t="shared" ref="Q195:Q258" si="20">LEFT(N195,FIND("/",N195,1)-1)</f>
        <v>film &amp; video</v>
      </c>
      <c r="R195" t="str">
        <f t="shared" ref="R195:R258" si="21">RIGHT(N195,(LEN(N195)-FIND("/",N195)))</f>
        <v>drama</v>
      </c>
      <c r="S195" s="5">
        <f t="shared" ref="S195:S258" si="22">(((J195/60)/60)/24)+DATE(1970,1,1)</f>
        <v>41911.934791666667</v>
      </c>
      <c r="T195" s="5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 s="8">
        <f t="shared" ref="P259:P322" si="25">IF(L259&gt;0,E259/L259,0)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RIGHT(N259,(LEN(N259)-FIND("/",N259)))</f>
        <v>documentary</v>
      </c>
      <c r="S259" s="5">
        <f t="shared" ref="S259:S322" si="28">(((J259/60)/60)/24)+DATE(1970,1,1)</f>
        <v>42479.626875000002</v>
      </c>
      <c r="T259" s="5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 s="8">
        <f t="shared" ref="P323:P386" si="31">IF(L323&gt;0,E323/L323,0)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RIGHT(N323,(LEN(N323)-FIND("/",N323)))</f>
        <v>documentary</v>
      </c>
      <c r="S323" s="5">
        <f t="shared" ref="S323:S386" si="34">(((J323/60)/60)/24)+DATE(1970,1,1)</f>
        <v>42647.446597222224</v>
      </c>
      <c r="T323" s="5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 s="8">
        <f t="shared" ref="P387:P450" si="37">IF(L387&gt;0,E387/L387,0)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RIGHT(N387,(LEN(N387)-FIND("/",N387)))</f>
        <v>documentary</v>
      </c>
      <c r="S387" s="5">
        <f t="shared" ref="S387:S450" si="40">(((J387/60)/60)/24)+DATE(1970,1,1)</f>
        <v>41934.584502314814</v>
      </c>
      <c r="T387" s="5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 s="8">
        <f t="shared" ref="P451:P514" si="43">IF(L451&gt;0,E451/L451,0)</f>
        <v>9</v>
      </c>
      <c r="Q451" t="str">
        <f t="shared" ref="Q451:Q514" si="44">LEFT(N451,FIND("/",N451,1)-1)</f>
        <v>film &amp; video</v>
      </c>
      <c r="R451" t="str">
        <f t="shared" ref="R451:R514" si="45">RIGHT(N451,(LEN(N451)-FIND("/",N451)))</f>
        <v>animation</v>
      </c>
      <c r="S451" s="5">
        <f t="shared" ref="S451:S514" si="46">(((J451/60)/60)/24)+DATE(1970,1,1)</f>
        <v>41534.568113425928</v>
      </c>
      <c r="T451" s="5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 s="8">
        <f t="shared" ref="P515:P578" si="49">IF(L515&gt;0,E515/L515,0)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RIGHT(N515,(LEN(N515)-FIND("/",N515)))</f>
        <v>animation</v>
      </c>
      <c r="S515" s="5">
        <f t="shared" ref="S515:S578" si="52">(((J515/60)/60)/24)+DATE(1970,1,1)</f>
        <v>42552.653993055559</v>
      </c>
      <c r="T515" s="5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 s="8">
        <f t="shared" ref="P579:P642" si="55">IF(L579&gt;0,E579/L579,0)</f>
        <v>10</v>
      </c>
      <c r="Q579" t="str">
        <f t="shared" ref="Q579:Q642" si="56">LEFT(N579,FIND("/",N579,1)-1)</f>
        <v>technology</v>
      </c>
      <c r="R579" t="str">
        <f t="shared" ref="R579:R642" si="57">RIGHT(N579,(LEN(N579)-FIND("/",N579)))</f>
        <v>web</v>
      </c>
      <c r="S579" s="5">
        <f t="shared" ref="S579:S642" si="58">(((J579/60)/60)/24)+DATE(1970,1,1)</f>
        <v>42450.589143518519</v>
      </c>
      <c r="T579" s="5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 s="8">
        <f t="shared" ref="P643:P706" si="61">IF(L643&gt;0,E643/L643,0)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RIGHT(N643,(LEN(N643)-FIND("/",N643)))</f>
        <v>wearables</v>
      </c>
      <c r="S643" s="5">
        <f t="shared" ref="S643:S706" si="64">(((J643/60)/60)/24)+DATE(1970,1,1)</f>
        <v>42199.57</v>
      </c>
      <c r="T643" s="5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 s="8">
        <f t="shared" ref="P707:P770" si="67">IF(L707&gt;0,E707/L707,0)</f>
        <v>195.4</v>
      </c>
      <c r="Q707" t="str">
        <f t="shared" ref="Q707:Q770" si="68">LEFT(N707,FIND("/",N707,1)-1)</f>
        <v>technology</v>
      </c>
      <c r="R707" t="str">
        <f t="shared" ref="R707:R770" si="69">RIGHT(N707,(LEN(N707)-FIND("/",N707)))</f>
        <v>wearables</v>
      </c>
      <c r="S707" s="5">
        <f t="shared" ref="S707:S770" si="70">(((J707/60)/60)/24)+DATE(1970,1,1)</f>
        <v>42726.491643518515</v>
      </c>
      <c r="T707" s="5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 s="8">
        <f t="shared" ref="P771:P834" si="73">IF(L771&gt;0,E771/L771,0)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RIGHT(N771,(LEN(N771)-FIND("/",N771)))</f>
        <v>fiction</v>
      </c>
      <c r="S771" s="5">
        <f t="shared" ref="S771:S834" si="76">(((J771/60)/60)/24)+DATE(1970,1,1)</f>
        <v>41604.996458333335</v>
      </c>
      <c r="T771" s="5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 s="8">
        <f t="shared" ref="P835:P898" si="79">IF(L835&gt;0,E835/L835,0)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RIGHT(N835,(LEN(N835)-FIND("/",N835)))</f>
        <v>rock</v>
      </c>
      <c r="S835" s="5">
        <f t="shared" ref="S835:S898" si="82">(((J835/60)/60)/24)+DATE(1970,1,1)</f>
        <v>41718.878182870372</v>
      </c>
      <c r="T835" s="5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s="8">
        <f t="shared" ref="P899:P962" si="85">IF(L899&gt;0,E899/L899,0)</f>
        <v>0</v>
      </c>
      <c r="Q899" t="str">
        <f t="shared" ref="Q899:Q962" si="86">LEFT(N899,FIND("/",N899,1)-1)</f>
        <v>music</v>
      </c>
      <c r="R899" t="str">
        <f t="shared" ref="R899:R962" si="87">RIGHT(N899,(LEN(N899)-FIND("/",N899)))</f>
        <v>indie rock</v>
      </c>
      <c r="S899" s="5">
        <f t="shared" ref="S899:S962" si="88">(((J899/60)/60)/24)+DATE(1970,1,1)</f>
        <v>41211.688750000001</v>
      </c>
      <c r="T899" s="5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 s="8">
        <f t="shared" ref="P963:P1026" si="91">IF(L963&gt;0,E963/L963,0)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RIGHT(N963,(LEN(N963)-FIND("/",N963)))</f>
        <v>wearables</v>
      </c>
      <c r="S963" s="5">
        <f t="shared" ref="S963:S1026" si="94">(((J963/60)/60)/24)+DATE(1970,1,1)</f>
        <v>42740.693692129629</v>
      </c>
      <c r="T963" s="5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 s="8">
        <f t="shared" ref="P1027:P1090" si="97">IF(L1027&gt;0,E1027/L1027,0)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RIGHT(N1027,(LEN(N1027)-FIND("/",N1027)))</f>
        <v>electronic music</v>
      </c>
      <c r="S1027" s="5">
        <f t="shared" ref="S1027:S1090" si="100">(((J1027/60)/60)/24)+DATE(1970,1,1)</f>
        <v>42049.833761574075</v>
      </c>
      <c r="T1027" s="5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 s="8">
        <f t="shared" ref="P1091:P1154" si="103">IF(L1091&gt;0,E1091/L1091,0)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RIGHT(N1091,(LEN(N1091)-FIND("/",N1091)))</f>
        <v>video games</v>
      </c>
      <c r="S1091" s="5">
        <f t="shared" ref="S1091:S1154" si="106">(((J1091/60)/60)/24)+DATE(1970,1,1)</f>
        <v>42151.189525462964</v>
      </c>
      <c r="T1091" s="5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 s="8">
        <f t="shared" ref="P1155:P1218" si="109">IF(L1155&gt;0,E1155/L1155,0)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RIGHT(N1155,(LEN(N1155)-FIND("/",N1155)))</f>
        <v>food trucks</v>
      </c>
      <c r="S1155" s="5">
        <f t="shared" ref="S1155:S1218" si="112">(((J1155/60)/60)/24)+DATE(1970,1,1)</f>
        <v>42143.714178240742</v>
      </c>
      <c r="T1155" s="5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 s="8">
        <f t="shared" ref="P1219:P1282" si="115">IF(L1219&gt;0,E1219/L1219,0)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RIGHT(N1219,(LEN(N1219)-FIND("/",N1219)))</f>
        <v>photobooks</v>
      </c>
      <c r="S1219" s="5">
        <f t="shared" ref="S1219:S1282" si="118">(((J1219/60)/60)/24)+DATE(1970,1,1)</f>
        <v>42535.809490740736</v>
      </c>
      <c r="T1219" s="5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 s="8">
        <f t="shared" ref="P1283:P1346" si="121">IF(L1283&gt;0,E1283/L1283,0)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RIGHT(N1283,(LEN(N1283)-FIND("/",N1283)))</f>
        <v>rock</v>
      </c>
      <c r="S1283" s="5">
        <f t="shared" ref="S1283:S1346" si="124">(((J1283/60)/60)/24)+DATE(1970,1,1)</f>
        <v>41463.743472222224</v>
      </c>
      <c r="T1283" s="5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 s="8">
        <f t="shared" ref="P1347:P1410" si="127">IF(L1347&gt;0,E1347/L1347,0)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RIGHT(N1347,(LEN(N1347)-FIND("/",N1347)))</f>
        <v>nonfiction</v>
      </c>
      <c r="S1347" s="5">
        <f t="shared" ref="S1347:S1410" si="130">(((J1347/60)/60)/24)+DATE(1970,1,1)</f>
        <v>41799.814340277779</v>
      </c>
      <c r="T1347" s="5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s="8">
        <f t="shared" ref="P1411:P1474" si="133">IF(L1411&gt;0,E1411/L1411,0)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RIGHT(N1411,(LEN(N1411)-FIND("/",N1411)))</f>
        <v>translations</v>
      </c>
      <c r="S1411" s="5">
        <f t="shared" ref="S1411:S1474" si="136">(((J1411/60)/60)/24)+DATE(1970,1,1)</f>
        <v>41945.133506944447</v>
      </c>
      <c r="T1411" s="5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 s="8">
        <f t="shared" ref="P1475:P1538" si="139">IF(L1475&gt;0,E1475/L1475,0)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RIGHT(N1475,(LEN(N1475)-FIND("/",N1475)))</f>
        <v>radio &amp; podcasts</v>
      </c>
      <c r="S1475" s="5">
        <f t="shared" ref="S1475:S1538" si="142">(((J1475/60)/60)/24)+DATE(1970,1,1)</f>
        <v>40939.979618055557</v>
      </c>
      <c r="T1475" s="5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 s="8">
        <f t="shared" ref="P1539:P1602" si="145">IF(L1539&gt;0,E1539/L1539,0)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RIGHT(N1539,(LEN(N1539)-FIND("/",N1539)))</f>
        <v>photobooks</v>
      </c>
      <c r="S1539" s="5">
        <f t="shared" ref="S1539:S1602" si="148">(((J1539/60)/60)/24)+DATE(1970,1,1)</f>
        <v>42552.315127314811</v>
      </c>
      <c r="T1539" s="5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 s="8">
        <f t="shared" ref="P1603:P1666" si="151">IF(L1603&gt;0,E1603/L1603,0)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RIGHT(N1603,(LEN(N1603)-FIND("/",N1603)))</f>
        <v>rock</v>
      </c>
      <c r="S1603" s="5">
        <f t="shared" ref="S1603:S1666" si="154">(((J1603/60)/60)/24)+DATE(1970,1,1)</f>
        <v>40638.092974537038</v>
      </c>
      <c r="T1603" s="5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 s="8">
        <f t="shared" ref="P1667:P1730" si="157">IF(L1667&gt;0,E1667/L1667,0)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RIGHT(N1667,(LEN(N1667)-FIND("/",N1667)))</f>
        <v>pop</v>
      </c>
      <c r="S1667" s="5">
        <f t="shared" ref="S1667:S1730" si="160">(((J1667/60)/60)/24)+DATE(1970,1,1)</f>
        <v>40564.649456018517</v>
      </c>
      <c r="T1667" s="5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s="8">
        <f t="shared" ref="P1731:P1794" si="163">IF(L1731&gt;0,E1731/L1731,0)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RIGHT(N1731,(LEN(N1731)-FIND("/",N1731)))</f>
        <v>faith</v>
      </c>
      <c r="S1731" s="5">
        <f t="shared" ref="S1731:S1794" si="166">(((J1731/60)/60)/24)+DATE(1970,1,1)</f>
        <v>42471.052152777775</v>
      </c>
      <c r="T1731" s="5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 s="8">
        <f t="shared" ref="P1795:P1858" si="169">IF(L1795&gt;0,E1795/L1795,0)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RIGHT(N1795,(LEN(N1795)-FIND("/",N1795)))</f>
        <v>photobooks</v>
      </c>
      <c r="S1795" s="5">
        <f t="shared" ref="S1795:S1858" si="172">(((J1795/60)/60)/24)+DATE(1970,1,1)</f>
        <v>41940.89166666667</v>
      </c>
      <c r="T1795" s="5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 s="8">
        <f t="shared" ref="P1859:P1922" si="175">IF(L1859&gt;0,E1859/L1859,0)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RIGHT(N1859,(LEN(N1859)-FIND("/",N1859)))</f>
        <v>rock</v>
      </c>
      <c r="S1859" s="5">
        <f t="shared" ref="S1859:S1922" si="178">(((J1859/60)/60)/24)+DATE(1970,1,1)</f>
        <v>41864.76866898148</v>
      </c>
      <c r="T1859" s="5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 s="8">
        <f t="shared" ref="P1923:P1986" si="181">IF(L1923&gt;0,E1923/L1923,0)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RIGHT(N1923,(LEN(N1923)-FIND("/",N1923)))</f>
        <v>indie rock</v>
      </c>
      <c r="S1923" s="5">
        <f t="shared" ref="S1923:S1986" si="184">(((J1923/60)/60)/24)+DATE(1970,1,1)</f>
        <v>41074.221562500003</v>
      </c>
      <c r="T1923" s="5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 s="8">
        <f t="shared" ref="P1987:P2050" si="187">IF(L1987&gt;0,E1987/L1987,0)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RIGHT(N1987,(LEN(N1987)-FIND("/",N1987)))</f>
        <v>people</v>
      </c>
      <c r="S1987" s="5">
        <f t="shared" ref="S1987:S2050" si="190">(((J1987/60)/60)/24)+DATE(1970,1,1)</f>
        <v>42555.698738425926</v>
      </c>
      <c r="T1987" s="5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 s="8">
        <f t="shared" ref="P2051:P2114" si="193">IF(L2051&gt;0,E2051/L2051,0)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RIGHT(N2051,(LEN(N2051)-FIND("/",N2051)))</f>
        <v>hardware</v>
      </c>
      <c r="S2051" s="5">
        <f t="shared" ref="S2051:S2114" si="196">(((J2051/60)/60)/24)+DATE(1970,1,1)</f>
        <v>41575.527349537035</v>
      </c>
      <c r="T2051" s="5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 s="8">
        <f t="shared" ref="P2115:P2178" si="199">IF(L2115&gt;0,E2115/L2115,0)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RIGHT(N2115,(LEN(N2115)-FIND("/",N2115)))</f>
        <v>indie rock</v>
      </c>
      <c r="S2115" s="5">
        <f t="shared" ref="S2115:S2178" si="202">(((J2115/60)/60)/24)+DATE(1970,1,1)</f>
        <v>41870.86546296296</v>
      </c>
      <c r="T2115" s="5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 s="8">
        <f t="shared" ref="P2179:P2242" si="205">IF(L2179&gt;0,E2179/L2179,0)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RIGHT(N2179,(LEN(N2179)-FIND("/",N2179)))</f>
        <v>rock</v>
      </c>
      <c r="S2179" s="5">
        <f t="shared" ref="S2179:S2242" si="208">(((J2179/60)/60)/24)+DATE(1970,1,1)</f>
        <v>42502.250775462962</v>
      </c>
      <c r="T2179" s="5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 s="8">
        <f t="shared" ref="P2243:P2306" si="211">IF(L2243&gt;0,E2243/L2243,0)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RIGHT(N2243,(LEN(N2243)-FIND("/",N2243)))</f>
        <v>tabletop games</v>
      </c>
      <c r="S2243" s="5">
        <f t="shared" ref="S2243:S2306" si="214">(((J2243/60)/60)/24)+DATE(1970,1,1)</f>
        <v>42766.827546296292</v>
      </c>
      <c r="T2243" s="5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 s="8">
        <f t="shared" ref="P2307:P2370" si="217">IF(L2307&gt;0,E2307/L2307,0)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RIGHT(N2307,(LEN(N2307)-FIND("/",N2307)))</f>
        <v>indie rock</v>
      </c>
      <c r="S2307" s="5">
        <f t="shared" ref="S2307:S2370" si="220">(((J2307/60)/60)/24)+DATE(1970,1,1)</f>
        <v>41834.695277777777</v>
      </c>
      <c r="T2307" s="5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s="8">
        <f t="shared" ref="P2371:P2434" si="223">IF(L2371&gt;0,E2371/L2371,0)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RIGHT(N2371,(LEN(N2371)-FIND("/",N2371)))</f>
        <v>web</v>
      </c>
      <c r="S2371" s="5">
        <f t="shared" ref="S2371:S2434" si="226">(((J2371/60)/60)/24)+DATE(1970,1,1)</f>
        <v>42380.812627314815</v>
      </c>
      <c r="T2371" s="5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s="8">
        <f t="shared" ref="P2435:P2498" si="229">IF(L2435&gt;0,E2435/L2435,0)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RIGHT(N2435,(LEN(N2435)-FIND("/",N2435)))</f>
        <v>food trucks</v>
      </c>
      <c r="S2435" s="5">
        <f t="shared" ref="S2435:S2498" si="232">(((J2435/60)/60)/24)+DATE(1970,1,1)</f>
        <v>42397.89980324074</v>
      </c>
      <c r="T2435" s="5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 s="8">
        <f t="shared" ref="P2499:P2562" si="235">IF(L2499&gt;0,E2499/L2499,0)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RIGHT(N2499,(LEN(N2499)-FIND("/",N2499)))</f>
        <v>indie rock</v>
      </c>
      <c r="S2499" s="5">
        <f t="shared" ref="S2499:S2562" si="238">(((J2499/60)/60)/24)+DATE(1970,1,1)</f>
        <v>40730.878912037035</v>
      </c>
      <c r="T2499" s="5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s="8">
        <f t="shared" ref="P2563:P2626" si="241">IF(L2563&gt;0,E2563/L2563,0)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RIGHT(N2563,(LEN(N2563)-FIND("/",N2563)))</f>
        <v>food trucks</v>
      </c>
      <c r="S2563" s="5">
        <f t="shared" ref="S2563:S2626" si="244">(((J2563/60)/60)/24)+DATE(1970,1,1)</f>
        <v>42260.528807870374</v>
      </c>
      <c r="T2563" s="5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 s="8">
        <f t="shared" ref="P2627:P2690" si="247">IF(L2627&gt;0,E2627/L2627,0)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RIGHT(N2627,(LEN(N2627)-FIND("/",N2627)))</f>
        <v>space exploration</v>
      </c>
      <c r="S2627" s="5">
        <f t="shared" ref="S2627:S2690" si="250">(((J2627/60)/60)/24)+DATE(1970,1,1)</f>
        <v>42658.810277777782</v>
      </c>
      <c r="T2627" s="5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 s="8">
        <f t="shared" ref="P2691:P2754" si="253">IF(L2691&gt;0,E2691/L2691,0)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RIGHT(N2691,(LEN(N2691)-FIND("/",N2691)))</f>
        <v>food trucks</v>
      </c>
      <c r="S2691" s="5">
        <f t="shared" ref="S2691:S2754" si="256">(((J2691/60)/60)/24)+DATE(1970,1,1)</f>
        <v>42551.961689814809</v>
      </c>
      <c r="T2691" s="5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 s="8">
        <f t="shared" ref="P2755:P2818" si="259">IF(L2755&gt;0,E2755/L2755,0)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RIGHT(N2755,(LEN(N2755)-FIND("/",N2755)))</f>
        <v>children's books</v>
      </c>
      <c r="S2755" s="5">
        <f t="shared" ref="S2755:S2818" si="262">(((J2755/60)/60)/24)+DATE(1970,1,1)</f>
        <v>41117.900729166664</v>
      </c>
      <c r="T2755" s="5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 s="8">
        <f t="shared" ref="P2819:P2882" si="265">IF(L2819&gt;0,E2819/L2819,0)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RIGHT(N2819,(LEN(N2819)-FIND("/",N2819)))</f>
        <v>plays</v>
      </c>
      <c r="S2819" s="5">
        <f t="shared" ref="S2819:S2882" si="268">(((J2819/60)/60)/24)+DATE(1970,1,1)</f>
        <v>42023.634976851856</v>
      </c>
      <c r="T2819" s="5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s="8">
        <f t="shared" ref="P2883:P2946" si="271">IF(L2883&gt;0,E2883/L2883,0)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RIGHT(N2883,(LEN(N2883)-FIND("/",N2883)))</f>
        <v>plays</v>
      </c>
      <c r="S2883" s="5">
        <f t="shared" ref="S2883:S2946" si="274">(((J2883/60)/60)/24)+DATE(1970,1,1)</f>
        <v>41916.597638888888</v>
      </c>
      <c r="T2883" s="5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s="8">
        <f t="shared" ref="P2947:P3010" si="277">IF(L2947&gt;0,E2947/L2947,0)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RIGHT(N2947,(LEN(N2947)-FIND("/",N2947)))</f>
        <v>spaces</v>
      </c>
      <c r="S2947" s="5">
        <f t="shared" ref="S2947:S3010" si="280">(((J2947/60)/60)/24)+DATE(1970,1,1)</f>
        <v>42118.139583333337</v>
      </c>
      <c r="T2947" s="5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 s="8">
        <f t="shared" ref="P3011:P3074" si="283">IF(L3011&gt;0,E3011/L3011,0)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RIGHT(N3011,(LEN(N3011)-FIND("/",N3011)))</f>
        <v>spaces</v>
      </c>
      <c r="S3011" s="5">
        <f t="shared" ref="S3011:S3074" si="286">(((J3011/60)/60)/24)+DATE(1970,1,1)</f>
        <v>41939.569907407407</v>
      </c>
      <c r="T3011" s="5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 s="8">
        <f t="shared" ref="P3075:P3138" si="289">IF(L3075&gt;0,E3075/L3075,0)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RIGHT(N3075,(LEN(N3075)-FIND("/",N3075)))</f>
        <v>spaces</v>
      </c>
      <c r="S3075" s="5">
        <f t="shared" ref="S3075:S3138" si="292">(((J3075/60)/60)/24)+DATE(1970,1,1)</f>
        <v>42111.684027777781</v>
      </c>
      <c r="T3075" s="5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 s="8">
        <f t="shared" ref="P3139:P3202" si="295">IF(L3139&gt;0,E3139/L3139,0)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RIGHT(N3139,(LEN(N3139)-FIND("/",N3139)))</f>
        <v>plays</v>
      </c>
      <c r="S3139" s="5">
        <f t="shared" ref="S3139:S3202" si="298">(((J3139/60)/60)/24)+DATE(1970,1,1)</f>
        <v>42807.885057870371</v>
      </c>
      <c r="T3139" s="5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 s="8">
        <f t="shared" ref="P3203:P3266" si="301">IF(L3203&gt;0,E3203/L3203,0)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RIGHT(N3203,(LEN(N3203)-FIND("/",N3203)))</f>
        <v>musical</v>
      </c>
      <c r="S3203" s="5">
        <f t="shared" ref="S3203:S3266" si="304">(((J3203/60)/60)/24)+DATE(1970,1,1)</f>
        <v>41861.767094907409</v>
      </c>
      <c r="T3203" s="5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 s="8">
        <f t="shared" ref="P3267:P3330" si="307">IF(L3267&gt;0,E3267/L3267,0)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RIGHT(N3267,(LEN(N3267)-FIND("/",N3267)))</f>
        <v>plays</v>
      </c>
      <c r="S3267" s="5">
        <f t="shared" ref="S3267:S3330" si="310">(((J3267/60)/60)/24)+DATE(1970,1,1)</f>
        <v>42311.711979166663</v>
      </c>
      <c r="T3267" s="5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 s="8">
        <f t="shared" ref="P3331:P3394" si="313">IF(L3331&gt;0,E3331/L3331,0)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RIGHT(N3331,(LEN(N3331)-FIND("/",N3331)))</f>
        <v>plays</v>
      </c>
      <c r="S3331" s="5">
        <f t="shared" ref="S3331:S3394" si="316">(((J3331/60)/60)/24)+DATE(1970,1,1)</f>
        <v>41837.323009259257</v>
      </c>
      <c r="T3331" s="5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 s="8">
        <f t="shared" ref="P3395:P3458" si="319">IF(L3395&gt;0,E3395/L3395,0)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RIGHT(N3395,(LEN(N3395)-FIND("/",N3395)))</f>
        <v>plays</v>
      </c>
      <c r="S3395" s="5">
        <f t="shared" ref="S3395:S3458" si="322">(((J3395/60)/60)/24)+DATE(1970,1,1)</f>
        <v>41923.921643518523</v>
      </c>
      <c r="T3395" s="5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 s="8">
        <f t="shared" ref="P3459:P3522" si="325">IF(L3459&gt;0,E3459/L3459,0)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RIGHT(N3459,(LEN(N3459)-FIND("/",N3459)))</f>
        <v>plays</v>
      </c>
      <c r="S3459" s="5">
        <f t="shared" ref="S3459:S3522" si="328">(((J3459/60)/60)/24)+DATE(1970,1,1)</f>
        <v>42016.706678240742</v>
      </c>
      <c r="T3459" s="5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 s="8">
        <f t="shared" ref="P3523:P3586" si="331">IF(L3523&gt;0,E3523/L3523,0)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RIGHT(N3523,(LEN(N3523)-FIND("/",N3523)))</f>
        <v>plays</v>
      </c>
      <c r="S3523" s="5">
        <f t="shared" ref="S3523:S3586" si="334">(((J3523/60)/60)/24)+DATE(1970,1,1)</f>
        <v>41881.361342592594</v>
      </c>
      <c r="T3523" s="5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 s="8">
        <f t="shared" ref="P3587:P3650" si="337">IF(L3587&gt;0,E3587/L3587,0)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RIGHT(N3587,(LEN(N3587)-FIND("/",N3587)))</f>
        <v>plays</v>
      </c>
      <c r="S3587" s="5">
        <f t="shared" ref="S3587:S3650" si="340">(((J3587/60)/60)/24)+DATE(1970,1,1)</f>
        <v>41964.716319444444</v>
      </c>
      <c r="T3587" s="5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 s="8">
        <f t="shared" ref="P3651:P3714" si="343">IF(L3651&gt;0,E3651/L3651,0)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RIGHT(N3651,(LEN(N3651)-FIND("/",N3651)))</f>
        <v>plays</v>
      </c>
      <c r="S3651" s="5">
        <f t="shared" ref="S3651:S3714" si="346">(((J3651/60)/60)/24)+DATE(1970,1,1)</f>
        <v>41780.712893518517</v>
      </c>
      <c r="T3651" s="5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 s="8">
        <f t="shared" ref="P3715:P3778" si="349">IF(L3715&gt;0,E3715/L3715,0)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RIGHT(N3715,(LEN(N3715)-FIND("/",N3715)))</f>
        <v>plays</v>
      </c>
      <c r="S3715" s="5">
        <f t="shared" ref="S3715:S3778" si="352">(((J3715/60)/60)/24)+DATE(1970,1,1)</f>
        <v>42505.738032407404</v>
      </c>
      <c r="T3715" s="5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 s="8">
        <f t="shared" ref="P3779:P3842" si="355">IF(L3779&gt;0,E3779/L3779,0)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RIGHT(N3779,(LEN(N3779)-FIND("/",N3779)))</f>
        <v>musical</v>
      </c>
      <c r="S3779" s="5">
        <f t="shared" ref="S3779:S3842" si="358">(((J3779/60)/60)/24)+DATE(1970,1,1)</f>
        <v>41887.111354166671</v>
      </c>
      <c r="T3779" s="5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 s="8">
        <f t="shared" ref="P3843:P3906" si="361">IF(L3843&gt;0,E3843/L3843,0)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RIGHT(N3843,(LEN(N3843)-FIND("/",N3843)))</f>
        <v>plays</v>
      </c>
      <c r="S3843" s="5">
        <f t="shared" ref="S3843:S3906" si="364">(((J3843/60)/60)/24)+DATE(1970,1,1)</f>
        <v>41780.785729166666</v>
      </c>
      <c r="T3843" s="5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 s="8">
        <f t="shared" ref="P3907:P3970" si="367">IF(L3907&gt;0,E3907/L3907,0)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RIGHT(N3907,(LEN(N3907)-FIND("/",N3907)))</f>
        <v>plays</v>
      </c>
      <c r="S3907" s="5">
        <f t="shared" ref="S3907:S3970" si="370">(((J3907/60)/60)/24)+DATE(1970,1,1)</f>
        <v>42124.623877314814</v>
      </c>
      <c r="T3907" s="5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 s="8">
        <f t="shared" ref="P3971:P4034" si="373">IF(L3971&gt;0,E3971/L3971,0)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RIGHT(N3971,(LEN(N3971)-FIND("/",N3971)))</f>
        <v>plays</v>
      </c>
      <c r="S3971" s="5">
        <f t="shared" ref="S3971:S4034" si="376">(((J3971/60)/60)/24)+DATE(1970,1,1)</f>
        <v>42601.854699074072</v>
      </c>
      <c r="T3971" s="5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 s="8">
        <f t="shared" ref="P4035:P4098" si="379">IF(L4035&gt;0,E4035/L4035,0)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RIGHT(N4035,(LEN(N4035)-FIND("/",N4035)))</f>
        <v>plays</v>
      </c>
      <c r="S4035" s="5">
        <f t="shared" ref="S4035:S4098" si="382">(((J4035/60)/60)/24)+DATE(1970,1,1)</f>
        <v>42614.268796296295</v>
      </c>
      <c r="T4035" s="5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s="8">
        <f t="shared" ref="P4099:P4115" si="385">IF(L4099&gt;0,E4099/L4099,0)</f>
        <v>0</v>
      </c>
      <c r="Q4099" t="str">
        <f t="shared" ref="Q4099:Q4115" si="386">LEFT(N4099,FIND("/",N4099,1)-1)</f>
        <v>theater</v>
      </c>
      <c r="R4099" t="str">
        <f t="shared" ref="R4099:R4115" si="387">RIGHT(N4099,(LEN(N4099)-FIND("/",N4099)))</f>
        <v>plays</v>
      </c>
      <c r="S4099" s="5">
        <f t="shared" ref="S4099:S4115" si="388">(((J4099/60)/60)/24)+DATE(1970,1,1)</f>
        <v>42344.824502314819</v>
      </c>
      <c r="T4099" s="5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failed">
      <formula>NOT(ISERROR(SEARCH("failed",F1)))</formula>
    </cfRule>
  </conditionalFormatting>
  <conditionalFormatting sqref="O1:O4115">
    <cfRule type="colorScale" priority="5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P1">
    <cfRule type="colorScale" priority="4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Q1:R1">
    <cfRule type="colorScale" priority="3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formula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4D2D-1980-464B-B7F1-F9BBAF641F49}">
  <sheetPr codeName="Sheet2"/>
  <dimension ref="A1:F14"/>
  <sheetViews>
    <sheetView workbookViewId="0">
      <selection activeCell="F25" sqref="F2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8310</v>
      </c>
    </row>
    <row r="3" spans="1:6" x14ac:dyDescent="0.35">
      <c r="A3" s="11" t="s">
        <v>8311</v>
      </c>
      <c r="B3" s="11" t="s">
        <v>8323</v>
      </c>
    </row>
    <row r="4" spans="1:6" x14ac:dyDescent="0.35">
      <c r="A4" s="11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35">
      <c r="A5" s="13" t="s">
        <v>8313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5">
      <c r="A6" s="13" t="s">
        <v>8314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5">
      <c r="A7" s="13" t="s">
        <v>8315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5">
      <c r="A8" s="13" t="s">
        <v>8316</v>
      </c>
      <c r="B8" s="12"/>
      <c r="C8" s="12"/>
      <c r="D8" s="12"/>
      <c r="E8" s="12">
        <v>24</v>
      </c>
      <c r="F8" s="12">
        <v>24</v>
      </c>
    </row>
    <row r="9" spans="1:6" x14ac:dyDescent="0.35">
      <c r="A9" s="13" t="s">
        <v>8317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5">
      <c r="A10" s="13" t="s">
        <v>8318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5">
      <c r="A11" s="13" t="s">
        <v>8319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5">
      <c r="A12" s="13" t="s">
        <v>8320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5">
      <c r="A13" s="13" t="s">
        <v>8321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5">
      <c r="A14" s="13" t="s">
        <v>8322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7C6A-84AD-45A6-B010-236D9CEB73FC}">
  <sheetPr codeName="Sheet3"/>
  <dimension ref="A1:F47"/>
  <sheetViews>
    <sheetView workbookViewId="0">
      <selection activeCell="E8" sqref="E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8310</v>
      </c>
    </row>
    <row r="2" spans="1:6" x14ac:dyDescent="0.35">
      <c r="A2" s="11" t="s">
        <v>8308</v>
      </c>
      <c r="B2" t="s">
        <v>8310</v>
      </c>
    </row>
    <row r="4" spans="1:6" x14ac:dyDescent="0.35">
      <c r="A4" s="11" t="s">
        <v>8311</v>
      </c>
      <c r="B4" s="11" t="s">
        <v>8323</v>
      </c>
    </row>
    <row r="5" spans="1:6" x14ac:dyDescent="0.35">
      <c r="A5" s="11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35">
      <c r="A6" s="13" t="s">
        <v>8324</v>
      </c>
      <c r="B6" s="12"/>
      <c r="C6" s="12"/>
      <c r="D6" s="12">
        <v>100</v>
      </c>
      <c r="E6" s="12"/>
      <c r="F6" s="12">
        <v>100</v>
      </c>
    </row>
    <row r="7" spans="1:6" x14ac:dyDescent="0.35">
      <c r="A7" s="13" t="s">
        <v>8325</v>
      </c>
      <c r="B7" s="12"/>
      <c r="C7" s="12"/>
      <c r="D7" s="12"/>
      <c r="E7" s="12">
        <v>20</v>
      </c>
      <c r="F7" s="12">
        <v>20</v>
      </c>
    </row>
    <row r="8" spans="1:6" x14ac:dyDescent="0.35">
      <c r="A8" s="13" t="s">
        <v>8326</v>
      </c>
      <c r="B8" s="12"/>
      <c r="C8" s="12"/>
      <c r="D8" s="12"/>
      <c r="E8" s="12">
        <v>24</v>
      </c>
      <c r="F8" s="12">
        <v>24</v>
      </c>
    </row>
    <row r="9" spans="1:6" x14ac:dyDescent="0.35">
      <c r="A9" s="13" t="s">
        <v>8327</v>
      </c>
      <c r="B9" s="12"/>
      <c r="C9" s="12"/>
      <c r="D9" s="12">
        <v>40</v>
      </c>
      <c r="E9" s="12"/>
      <c r="F9" s="12">
        <v>40</v>
      </c>
    </row>
    <row r="10" spans="1:6" x14ac:dyDescent="0.35">
      <c r="A10" s="13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3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3" t="s">
        <v>8330</v>
      </c>
      <c r="B12" s="12"/>
      <c r="C12" s="12"/>
      <c r="D12" s="12">
        <v>80</v>
      </c>
      <c r="E12" s="12"/>
      <c r="F12" s="12">
        <v>80</v>
      </c>
    </row>
    <row r="13" spans="1:6" x14ac:dyDescent="0.35">
      <c r="A13" s="13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3" t="s">
        <v>8332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35">
      <c r="A15" s="13" t="s">
        <v>8333</v>
      </c>
      <c r="B15" s="12"/>
      <c r="C15" s="12"/>
      <c r="D15" s="12">
        <v>40</v>
      </c>
      <c r="E15" s="12"/>
      <c r="F15" s="12">
        <v>40</v>
      </c>
    </row>
    <row r="16" spans="1:6" x14ac:dyDescent="0.35">
      <c r="A16" s="13" t="s">
        <v>8334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35">
      <c r="A17" s="13" t="s">
        <v>8335</v>
      </c>
      <c r="B17" s="12"/>
      <c r="C17" s="12"/>
      <c r="D17" s="12">
        <v>20</v>
      </c>
      <c r="E17" s="12"/>
      <c r="F17" s="12">
        <v>20</v>
      </c>
    </row>
    <row r="18" spans="1:6" x14ac:dyDescent="0.35">
      <c r="A18" s="13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3" t="s">
        <v>8337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35">
      <c r="A20" s="13" t="s">
        <v>8338</v>
      </c>
      <c r="B20" s="12"/>
      <c r="C20" s="12"/>
      <c r="D20" s="12">
        <v>60</v>
      </c>
      <c r="E20" s="12"/>
      <c r="F20" s="12">
        <v>60</v>
      </c>
    </row>
    <row r="21" spans="1:6" x14ac:dyDescent="0.35">
      <c r="A21" s="13" t="s">
        <v>8339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35">
      <c r="A22" s="13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3" t="s">
        <v>8341</v>
      </c>
      <c r="B23" s="12"/>
      <c r="C23" s="12"/>
      <c r="D23" s="12">
        <v>40</v>
      </c>
      <c r="E23" s="12"/>
      <c r="F23" s="12">
        <v>40</v>
      </c>
    </row>
    <row r="24" spans="1:6" x14ac:dyDescent="0.35">
      <c r="A24" s="13" t="s">
        <v>8342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35">
      <c r="A25" s="13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35">
      <c r="A26" s="13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3" t="s">
        <v>8345</v>
      </c>
      <c r="B27" s="12"/>
      <c r="C27" s="12"/>
      <c r="D27" s="12">
        <v>20</v>
      </c>
      <c r="E27" s="12"/>
      <c r="F27" s="12">
        <v>20</v>
      </c>
    </row>
    <row r="28" spans="1:6" x14ac:dyDescent="0.35">
      <c r="A28" s="13" t="s">
        <v>8346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35">
      <c r="A29" s="13" t="s">
        <v>8347</v>
      </c>
      <c r="B29" s="12"/>
      <c r="C29" s="12"/>
      <c r="D29" s="12">
        <v>20</v>
      </c>
      <c r="E29" s="12"/>
      <c r="F29" s="12">
        <v>20</v>
      </c>
    </row>
    <row r="30" spans="1:6" x14ac:dyDescent="0.35">
      <c r="A30" s="13" t="s">
        <v>8348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35">
      <c r="A31" s="13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3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3" t="s">
        <v>8351</v>
      </c>
      <c r="B33" s="12"/>
      <c r="C33" s="12"/>
      <c r="D33" s="12">
        <v>20</v>
      </c>
      <c r="E33" s="12"/>
      <c r="F33" s="12">
        <v>20</v>
      </c>
    </row>
    <row r="34" spans="1:6" x14ac:dyDescent="0.35">
      <c r="A34" s="13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3" t="s">
        <v>8353</v>
      </c>
      <c r="B35" s="12"/>
      <c r="C35" s="12"/>
      <c r="D35" s="12"/>
      <c r="E35" s="12">
        <v>40</v>
      </c>
      <c r="F35" s="12">
        <v>40</v>
      </c>
    </row>
    <row r="36" spans="1:6" x14ac:dyDescent="0.35">
      <c r="A36" s="13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3" t="s">
        <v>8355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35">
      <c r="A38" s="13" t="s">
        <v>8356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35">
      <c r="A39" s="13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35">
      <c r="A40" s="13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3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3" t="s">
        <v>8360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35">
      <c r="A43" s="13" t="s">
        <v>8361</v>
      </c>
      <c r="B43" s="12"/>
      <c r="C43" s="12"/>
      <c r="D43" s="12">
        <v>100</v>
      </c>
      <c r="E43" s="12"/>
      <c r="F43" s="12">
        <v>100</v>
      </c>
    </row>
    <row r="44" spans="1:6" x14ac:dyDescent="0.35">
      <c r="A44" s="13" t="s">
        <v>8362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35">
      <c r="A45" s="13" t="s">
        <v>8363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35">
      <c r="A46" s="13" t="s">
        <v>8364</v>
      </c>
      <c r="B46" s="12"/>
      <c r="C46" s="12"/>
      <c r="D46" s="12"/>
      <c r="E46" s="12">
        <v>20</v>
      </c>
      <c r="F46" s="12">
        <v>20</v>
      </c>
    </row>
    <row r="47" spans="1:6" x14ac:dyDescent="0.35">
      <c r="A47" s="13" t="s">
        <v>8322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6347-7408-4462-94BF-C7C996A09887}">
  <sheetPr codeName="Sheet4"/>
  <dimension ref="A1:E18"/>
  <sheetViews>
    <sheetView topLeftCell="G7"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8308</v>
      </c>
      <c r="B1" t="s">
        <v>8310</v>
      </c>
    </row>
    <row r="2" spans="1:5" x14ac:dyDescent="0.35">
      <c r="A2" s="11" t="s">
        <v>8379</v>
      </c>
      <c r="B2" t="s">
        <v>8310</v>
      </c>
    </row>
    <row r="4" spans="1:5" x14ac:dyDescent="0.35">
      <c r="A4" s="11" t="s">
        <v>8311</v>
      </c>
      <c r="B4" s="11" t="s">
        <v>8323</v>
      </c>
    </row>
    <row r="5" spans="1:5" x14ac:dyDescent="0.35">
      <c r="A5" s="11" t="s">
        <v>8312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35">
      <c r="A6" s="14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5">
      <c r="A7" s="14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5">
      <c r="A8" s="14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5">
      <c r="A9" s="14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5">
      <c r="A10" s="14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5">
      <c r="A11" s="14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5">
      <c r="A12" s="14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5">
      <c r="A13" s="14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5">
      <c r="A14" s="14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5">
      <c r="A15" s="14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5">
      <c r="A16" s="14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5">
      <c r="A17" s="14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5">
      <c r="A18" s="14" t="s">
        <v>8322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C5C87-5C92-49C4-8BB3-969B03105DF7}">
  <sheetPr codeName="Sheet5"/>
  <dimension ref="A1:L13"/>
  <sheetViews>
    <sheetView topLeftCell="A10" workbookViewId="0">
      <selection activeCell="K2" sqref="K2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26953125" bestFit="1" customWidth="1"/>
    <col min="5" max="5" width="12.54296875" bestFit="1" customWidth="1"/>
    <col min="6" max="6" width="19.6328125" bestFit="1" customWidth="1"/>
    <col min="7" max="7" width="16" bestFit="1" customWidth="1"/>
    <col min="8" max="8" width="18.7265625" bestFit="1" customWidth="1"/>
    <col min="12" max="12" width="9.1796875" hidden="1" customWidth="1"/>
  </cols>
  <sheetData>
    <row r="1" spans="1:12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2" x14ac:dyDescent="0.35">
      <c r="A2" t="s">
        <v>8388</v>
      </c>
      <c r="B2">
        <f>COUNTIFS(('Kickstarter Table'!D:D),"&lt;1000",('Kickstarter Table'!F:F),L4)</f>
        <v>322</v>
      </c>
      <c r="C2">
        <f>COUNTIFS(('Kickstarter Table'!D:D),"&lt;1000",('Kickstarter Table'!F:F),L5)</f>
        <v>113</v>
      </c>
      <c r="D2">
        <f>COUNTIFS(('Kickstarter Table'!D:D),"&lt;1000",('Kickstarter Table'!F:F),L6)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12" x14ac:dyDescent="0.35">
      <c r="A3" t="s">
        <v>8389</v>
      </c>
      <c r="B3">
        <f>COUNTIFS( 'Kickstarter Table'!D:D, "&gt;999",  'Kickstarter Table'!D:D, "&lt;5000", 'Kickstarter Table'!F:F, "successful")</f>
        <v>932</v>
      </c>
      <c r="C3">
        <f>COUNTIFS('Kickstarter Table'!D:D,"&gt;999",'Kickstarter Table'!D:D,"&lt;5000",'Kickstarter Table'!F:F,L5)</f>
        <v>420</v>
      </c>
      <c r="D3">
        <f>COUNTIFS( 'Kickstarter Table'!D:D, "&gt;999",  'Kickstarter Table'!D:D, "&lt;5000", 'Kickstarter Table'!F:F, L6)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12" x14ac:dyDescent="0.35">
      <c r="A4" t="s">
        <v>8390</v>
      </c>
      <c r="B4">
        <f>COUNTIFS( 'Kickstarter Table'!D:D, "&gt;4999",  'Kickstarter Table'!D:D, "&lt;10000", 'Kickstarter Table'!F:F, "successful")</f>
        <v>381</v>
      </c>
      <c r="C4">
        <f>COUNTIFS( 'Kickstarter Table'!D:D, "&gt;4999",  'Kickstarter Table'!D:D, "&lt;10000", 'Kickstarter Table'!F:F, L5)</f>
        <v>283</v>
      </c>
      <c r="D4">
        <f>COUNTIFS( 'Kickstarter Table'!D:D, "&gt;4999",  'Kickstarter Table'!D:D, "&lt;10000", 'Kickstarter Table'!F:F, L6)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L4" t="str">
        <f>'Kickstarter Table'!F2</f>
        <v>successful</v>
      </c>
    </row>
    <row r="5" spans="1:12" x14ac:dyDescent="0.35">
      <c r="A5" t="s">
        <v>8391</v>
      </c>
      <c r="B5">
        <f>COUNTIFS( 'Kickstarter Table'!D:D, "&gt;9999",  'Kickstarter Table'!D:D, "&lt;15000", 'Kickstarter Table'!F:F, "successful")</f>
        <v>168</v>
      </c>
      <c r="C5">
        <f>COUNTIFS('Kickstarter Table'!D:D,"&gt;9999",'Kickstarter Table'!D:D,"&lt;15000",'Kickstarter Table'!F:F,L5)</f>
        <v>144</v>
      </c>
      <c r="D5">
        <f>COUNTIFS( 'Kickstarter Table'!D:D, "&gt;9999",  'Kickstarter Table'!D:D, "&lt;15000", 'Kickstarter Table'!F:F, L6)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L5" t="s">
        <v>8221</v>
      </c>
    </row>
    <row r="6" spans="1:12" x14ac:dyDescent="0.35">
      <c r="A6" t="s">
        <v>8392</v>
      </c>
      <c r="B6">
        <f>COUNTIFS( 'Kickstarter Table'!D:D, "&gt;=15000",  'Kickstarter Table'!D:D, "&lt;=19999", 'Kickstarter Table'!F:F, "successful")</f>
        <v>94</v>
      </c>
      <c r="C6">
        <f>COUNTIFS( 'Kickstarter Table'!D:D, "&gt;=15000",  'Kickstarter Table'!D:D, "&lt;=19999", 'Kickstarter Table'!F:F, L5)</f>
        <v>90</v>
      </c>
      <c r="D6">
        <f>COUNTIFS( 'Kickstarter Table'!D:D, "&gt;=15000",  'Kickstarter Table'!D:D, "&lt;=19999", 'Kickstarter Table'!F:F, L6)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L6" t="s">
        <v>8220</v>
      </c>
    </row>
    <row r="7" spans="1:12" x14ac:dyDescent="0.35">
      <c r="A7" t="s">
        <v>8393</v>
      </c>
      <c r="B7">
        <f>COUNTIFS( 'Kickstarter Table'!D:D, "&gt;=20000",  'Kickstarter Table'!D:D, "&lt;=24999", 'Kickstarter Table'!F:F, "successful")</f>
        <v>62</v>
      </c>
      <c r="C7">
        <f>COUNTIFS( 'Kickstarter Table'!D:D, "&gt;=20000",  'Kickstarter Table'!D:D, "&lt;=24999", 'Kickstarter Table'!F:F, L5)</f>
        <v>72</v>
      </c>
      <c r="D7">
        <f>COUNTIFS( 'Kickstarter Table'!D:D, "&gt;=20000",  'Kickstarter Table'!D:D, "&lt;=24999", 'Kickstarter Table'!F:F, L6)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12" x14ac:dyDescent="0.35">
      <c r="A8" t="s">
        <v>8394</v>
      </c>
      <c r="B8">
        <f>COUNTIFS( 'Kickstarter Table'!D:D, "&gt;=25000",  'Kickstarter Table'!D:D, "&lt;=29999", 'Kickstarter Table'!F:F, "successful")</f>
        <v>55</v>
      </c>
      <c r="C8">
        <f>COUNTIFS( 'Kickstarter Table'!D:D, "&gt;=25000",  'Kickstarter Table'!D:D, "&lt;=29999", 'Kickstarter Table'!F:F, L5)</f>
        <v>64</v>
      </c>
      <c r="D8">
        <f>COUNTIFS( 'Kickstarter Table'!D:D, "&gt;=25000",  'Kickstarter Table'!D:D, "&lt;=29999", 'Kickstarter Table'!F:F, L6)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2" ht="15" customHeight="1" x14ac:dyDescent="0.35">
      <c r="A9" t="s">
        <v>8395</v>
      </c>
      <c r="B9">
        <f>COUNTIFS( 'Kickstarter Table'!D:D, "&gt;=30000",  'Kickstarter Table'!D:D, "&lt;=34999", 'Kickstarter Table'!F:F, "successful")</f>
        <v>32</v>
      </c>
      <c r="C9">
        <f>COUNTIFS( 'Kickstarter Table'!D:D, "&gt;=30000",  'Kickstarter Table'!D:D, "&lt;=34999", 'Kickstarter Table'!F:F, L5)</f>
        <v>37</v>
      </c>
      <c r="D9">
        <f>COUNTIFS( 'Kickstarter Table'!D:D, "&gt;=30000",  'Kickstarter Table'!D:D, "&lt;=34999", 'Kickstarter Table'!F:F, L6)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12" x14ac:dyDescent="0.35">
      <c r="A10" t="s">
        <v>8396</v>
      </c>
      <c r="B10">
        <f>COUNTIFS( 'Kickstarter Table'!D:D, "&gt;=35000",  'Kickstarter Table'!D:D, "&lt;=39999", 'Kickstarter Table'!F:F, "successful")</f>
        <v>26</v>
      </c>
      <c r="C10">
        <f>COUNTIFS( 'Kickstarter Table'!D:D, "&gt;=35000",  'Kickstarter Table'!D:D, "&lt;=39999", 'Kickstarter Table'!F:F, L5)</f>
        <v>22</v>
      </c>
      <c r="D10">
        <f>COUNTIFS( 'Kickstarter Table'!D:D, "&gt;=35000",  'Kickstarter Table'!D:D, "&lt;=39999", 'Kickstarter Table'!F:F, L6)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12" x14ac:dyDescent="0.35">
      <c r="A11" t="s">
        <v>8397</v>
      </c>
      <c r="B11">
        <f>COUNTIFS( 'Kickstarter Table'!D:D, "&gt;=40000",  'Kickstarter Table'!D:D, "&lt;=44999", 'Kickstarter Table'!F:F, "successful")</f>
        <v>21</v>
      </c>
      <c r="C11">
        <f>COUNTIFS( 'Kickstarter Table'!D:D, "&gt;=40000",  'Kickstarter Table'!D:D, "&lt;=44999", 'Kickstarter Table'!F:F, L5)</f>
        <v>16</v>
      </c>
      <c r="D11">
        <f>COUNTIFS( 'Kickstarter Table'!D:D, "&gt;=40000",  'Kickstarter Table'!D:D, "&lt;=44999", 'Kickstarter Table'!F:F, L6)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2" x14ac:dyDescent="0.35">
      <c r="A12" t="s">
        <v>8398</v>
      </c>
      <c r="B12">
        <f>COUNTIFS( 'Kickstarter Table'!D:D, "&gt;=45000",  'Kickstarter Table'!D:D, "&lt;=49999", 'Kickstarter Table'!F:F, "successful")</f>
        <v>6</v>
      </c>
      <c r="C12">
        <f>COUNTIFS( 'Kickstarter Table'!D:D, "&gt;=45000",  'Kickstarter Table'!D:D, "&lt;=49999", 'Kickstarter Table'!F:F, L5)</f>
        <v>11</v>
      </c>
      <c r="D12">
        <f>COUNTIFS( 'Kickstarter Table'!D:D, "&gt;=45000",  'Kickstarter Table'!D:D, "&lt;=49999", 'Kickstarter Table'!F:F, L6)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2" x14ac:dyDescent="0.35">
      <c r="A13" t="s">
        <v>8399</v>
      </c>
      <c r="B13">
        <f>COUNTIFS( 'Kickstarter Table'!D:D, "&gt;=50000",   'Kickstarter Table'!F:F, "successful")</f>
        <v>86</v>
      </c>
      <c r="C13">
        <f>COUNTIFS( 'Kickstarter Table'!D:D, "&gt;=50000",   'Kickstarter Table'!F:F, L5)</f>
        <v>258</v>
      </c>
      <c r="D13">
        <f>COUNTIFS( 'Kickstarter Table'!D:D, "&gt;=50000",   'Kickstarter Table'!F:F, L6)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 Category Stats </vt:lpstr>
      <vt:lpstr>Subcategory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Awatramani, Satish</cp:lastModifiedBy>
  <dcterms:created xsi:type="dcterms:W3CDTF">2017-04-20T15:17:24Z</dcterms:created>
  <dcterms:modified xsi:type="dcterms:W3CDTF">2019-11-17T03:19:07Z</dcterms:modified>
</cp:coreProperties>
</file>