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Ali  - Work\"/>
    </mc:Choice>
  </mc:AlternateContent>
  <xr:revisionPtr revIDLastSave="0" documentId="13_ncr:1_{4D71B94A-F4F6-4877-B3F8-348222D0966B}" xr6:coauthVersionLast="47" xr6:coauthVersionMax="47" xr10:uidLastSave="{00000000-0000-0000-0000-000000000000}"/>
  <bookViews>
    <workbookView xWindow="-108" yWindow="-108" windowWidth="23256" windowHeight="12456" tabRatio="620" activeTab="7" xr2:uid="{6686153D-CE7C-4682-88D9-C1412226FC1D}"/>
  </bookViews>
  <sheets>
    <sheet name="Return" sheetId="4" r:id="rId1"/>
    <sheet name="People" sheetId="3" r:id="rId2"/>
    <sheet name="Shipping Cost" sheetId="5" r:id="rId3"/>
    <sheet name="Orders" sheetId="2" r:id="rId4"/>
    <sheet name="Pivot Calculations" sheetId="6" state="hidden" r:id="rId5"/>
    <sheet name="Dashboard Creation" sheetId="7" state="hidden" r:id="rId6"/>
    <sheet name="Sales Dashboard Calculation" sheetId="9" r:id="rId7"/>
    <sheet name="Dashboard"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107" r:id="rId17"/>
    <pivotCache cacheId="110" r:id="rId18"/>
    <pivotCache cacheId="113" r:id="rId19"/>
    <pivotCache cacheId="116" r:id="rId20"/>
    <pivotCache cacheId="119" r:id="rId21"/>
    <pivotCache cacheId="206" r:id="rId22"/>
    <pivotCache cacheId="209" r:id="rId23"/>
    <pivotCache cacheId="212" r:id="rId24"/>
    <pivotCache cacheId="215" r:id="rId25"/>
    <pivotCache cacheId="218" r:id="rId26"/>
    <pivotCache cacheId="221" r:id="rId27"/>
    <pivotCache cacheId="224"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9" l="1"/>
  <c r="E11" i="9"/>
  <c r="E10" i="9"/>
  <c r="E7" i="9"/>
  <c r="F7" i="9"/>
  <c r="D7" i="9"/>
  <c r="D6" i="9"/>
  <c r="A4" i="9"/>
  <c r="E1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<sst xmlns="http://schemas.openxmlformats.org/spreadsheetml/2006/main" count="130787" uniqueCount="11008">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</sst>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5" borderId="0" xfId="0" applyFill="1"/>
    <xf numFmtId="43" fontId="0" fillId="0" borderId="0" xfId="1" applyFont="1"/>
    <xf numFmtId="164"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0" borderId="0" xfId="0" applyNumberFormat="1"/>
  </cellXfs>
  <cellStyles count="2">
    <cellStyle name="Comma" xfId="1" builtinId="3"/>
    <cellStyle name="Normal" xfId="0" builtinId="0"/>
  </cellStyles>
  <dxfs count="25">
    <dxf>
      <font>
        <color rgb="FF006100"/>
      </font>
      <fill>
        <patternFill>
          <bgColor rgb="FFC6EFCE"/>
        </patternFill>
      </fill>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Ohio</c:v>
                </c:pt>
                <c:pt idx="3">
                  <c:v>Pennsylvania</c:v>
                </c:pt>
                <c:pt idx="4">
                  <c:v>Texas</c:v>
                </c:pt>
                <c:pt idx="5">
                  <c:v>Washington</c:v>
                </c:pt>
                <c:pt idx="6">
                  <c:v>Florida</c:v>
                </c:pt>
                <c:pt idx="7">
                  <c:v>Illinois</c:v>
                </c:pt>
                <c:pt idx="8">
                  <c:v>Michigan</c:v>
                </c:pt>
                <c:pt idx="9">
                  <c:v>Virginia</c:v>
                </c:pt>
              </c:strCache>
            </c:strRef>
          </c:cat>
          <c:val>
            <c:numRef>
              <c:f>'Sales Dashboard Calculation'!$R$3:$R$13</c:f>
              <c:numCache>
                <c:formatCode>#,##0</c:formatCode>
                <c:ptCount val="10"/>
                <c:pt idx="0">
                  <c:v>457687.63150000101</c:v>
                </c:pt>
                <c:pt idx="1">
                  <c:v>310876.27099999978</c:v>
                </c:pt>
                <c:pt idx="2">
                  <c:v>78258.135999999926</c:v>
                </c:pt>
                <c:pt idx="3">
                  <c:v>116511.91400000003</c:v>
                </c:pt>
                <c:pt idx="4">
                  <c:v>170188.04580000002</c:v>
                </c:pt>
                <c:pt idx="5">
                  <c:v>138641.26999999993</c:v>
                </c:pt>
                <c:pt idx="6">
                  <c:v>89473.707999999999</c:v>
                </c:pt>
                <c:pt idx="7">
                  <c:v>80166.10099999985</c:v>
                </c:pt>
                <c:pt idx="8">
                  <c:v>76269.614000000016</c:v>
                </c:pt>
                <c:pt idx="9">
                  <c:v>70636.719999999987</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83-4982-AA0F-5F61F8A1F6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83-4982-AA0F-5F61F8A1F6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83-4982-AA0F-5F61F8A1F6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83-4982-AA0F-5F61F8A1F6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83-4982-AA0F-5F61F8A1F6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1F10-45DA-A539-E7F8E6980366}"/>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1F10-45DA-A539-E7F8E6980366}"/>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Ohio</c:v>
                </c:pt>
                <c:pt idx="3">
                  <c:v>Pennsylvania</c:v>
                </c:pt>
                <c:pt idx="4">
                  <c:v>Texas</c:v>
                </c:pt>
                <c:pt idx="5">
                  <c:v>Washington</c:v>
                </c:pt>
                <c:pt idx="6">
                  <c:v>Florida</c:v>
                </c:pt>
                <c:pt idx="7">
                  <c:v>Illinois</c:v>
                </c:pt>
                <c:pt idx="8">
                  <c:v>Michigan</c:v>
                </c:pt>
                <c:pt idx="9">
                  <c:v>Virginia</c:v>
                </c:pt>
              </c:strCache>
            </c:strRef>
          </c:cat>
          <c:val>
            <c:numRef>
              <c:f>'Sales Dashboard Calculation'!$R$3:$R$13</c:f>
              <c:numCache>
                <c:formatCode>#,##0</c:formatCode>
                <c:ptCount val="10"/>
                <c:pt idx="0">
                  <c:v>457687.63150000101</c:v>
                </c:pt>
                <c:pt idx="1">
                  <c:v>310876.27099999978</c:v>
                </c:pt>
                <c:pt idx="2">
                  <c:v>78258.135999999926</c:v>
                </c:pt>
                <c:pt idx="3">
                  <c:v>116511.91400000003</c:v>
                </c:pt>
                <c:pt idx="4">
                  <c:v>170188.04580000002</c:v>
                </c:pt>
                <c:pt idx="5">
                  <c:v>138641.26999999993</c:v>
                </c:pt>
                <c:pt idx="6">
                  <c:v>89473.707999999999</c:v>
                </c:pt>
                <c:pt idx="7">
                  <c:v>80166.10099999985</c:v>
                </c:pt>
                <c:pt idx="8">
                  <c:v>76269.614000000016</c:v>
                </c:pt>
                <c:pt idx="9">
                  <c:v>70636.719999999987</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5685-422C-A79A-EF2DC021A0F9}"/>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5685-422C-A79A-EF2DC021A0F9}"/>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335279</xdr:colOff>
      <xdr:row>0</xdr:row>
      <xdr:rowOff>83819</xdr:rowOff>
    </xdr:from>
    <xdr:to>
      <xdr:col>23</xdr:col>
      <xdr:colOff>533399</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79" y="83819"/>
          <a:ext cx="14469291" cy="513261"/>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26</xdr:row>
      <xdr:rowOff>54429</xdr:rowOff>
    </xdr:from>
    <xdr:to>
      <xdr:col>23</xdr:col>
      <xdr:colOff>342900</xdr:colOff>
      <xdr:row>37</xdr:row>
      <xdr:rowOff>91441</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41860"/>
          <a:ext cx="1363304" cy="772886"/>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21782" y="739955"/>
          <a:ext cx="1367115" cy="772886"/>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65649" y="744038"/>
          <a:ext cx="1361399" cy="778328"/>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81361" y="744038"/>
          <a:ext cx="1359494" cy="778328"/>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682377" y="744038"/>
          <a:ext cx="1357590" cy="778328"/>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301899" y="744038"/>
          <a:ext cx="1357590" cy="778328"/>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902916" y="744038"/>
          <a:ext cx="1368475" cy="778328"/>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177438</xdr:colOff>
      <xdr:row>4</xdr:row>
      <xdr:rowOff>34563</xdr:rowOff>
    </xdr:from>
    <xdr:to>
      <xdr:col>23</xdr:col>
      <xdr:colOff>402773</xdr:colOff>
      <xdr:row>7</xdr:row>
      <xdr:rowOff>130628</xdr:rowOff>
    </xdr:to>
    <mc:AlternateContent xmlns:mc="http://schemas.openxmlformats.org/markup-compatibility/2006">
      <mc:Choice xmlns:a14="http://schemas.microsoft.com/office/drawing/2010/main"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1346181" y="774792"/>
              <a:ext cx="3327763" cy="651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163556</xdr:colOff>
      <xdr:row>8</xdr:row>
      <xdr:rowOff>99876</xdr:rowOff>
    </xdr:from>
    <xdr:to>
      <xdr:col>20</xdr:col>
      <xdr:colOff>239486</xdr:colOff>
      <xdr:row>13</xdr:row>
      <xdr:rowOff>21772</xdr:rowOff>
    </xdr:to>
    <mc:AlternateContent xmlns:mc="http://schemas.openxmlformats.org/markup-compatibility/2006">
      <mc:Choice xmlns:a14="http://schemas.microsoft.com/office/drawing/2010/main"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332299" y="1580333"/>
              <a:ext cx="1316901" cy="847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406853</xdr:colOff>
      <xdr:row>8</xdr:row>
      <xdr:rowOff>77563</xdr:rowOff>
    </xdr:from>
    <xdr:to>
      <xdr:col>23</xdr:col>
      <xdr:colOff>446315</xdr:colOff>
      <xdr:row>13</xdr:row>
      <xdr:rowOff>0</xdr:rowOff>
    </xdr:to>
    <mc:AlternateContent xmlns:mc="http://schemas.openxmlformats.org/markup-compatibility/2006">
      <mc:Choice xmlns:a14="http://schemas.microsoft.com/office/drawing/2010/main"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16567" y="1558020"/>
              <a:ext cx="1900919" cy="8477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163287</xdr:colOff>
      <xdr:row>13</xdr:row>
      <xdr:rowOff>107222</xdr:rowOff>
    </xdr:from>
    <xdr:to>
      <xdr:col>23</xdr:col>
      <xdr:colOff>457201</xdr:colOff>
      <xdr:row>25</xdr:row>
      <xdr:rowOff>152400</xdr:rowOff>
    </xdr:to>
    <mc:AlternateContent xmlns:mc="http://schemas.openxmlformats.org/markup-compatibility/2006">
      <mc:Choice xmlns:a14="http://schemas.microsoft.com/office/drawing/2010/main"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332030" y="2512965"/>
              <a:ext cx="3396342" cy="2265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305554"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652777"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768516"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49976851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08500000001"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358796"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050929"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282406"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4745368"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092591"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324076"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7">
        <s v="Binders"/>
        <s v="Chairs"/>
        <s v="Phones"/>
        <s v="Storage"/>
        <s v="Tables"/>
        <s v="Supplies" u="1"/>
        <s v="Machines" u="1"/>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eda" refreshedDate="45220.713455671299"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2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2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2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0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2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9">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5"/>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4">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2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4"/>
        <item x="5"/>
        <item x="6"/>
        <item x="7"/>
        <item x="9"/>
        <item x="1"/>
        <item x="2"/>
        <item x="3"/>
        <item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columnCount="4" level="1" rowHeight="241300"/>
  <slicer name="Returned" xr10:uid="{853D84C5-596D-4B49-8A4D-BB14BB8A2B52}" cache="Slicer_Returned" caption="Returned" level="1" rowHeight="241300"/>
  <slicer name="Category" xr10:uid="{C826994D-8371-4920-9B06-E014549F61DF}" cache="Slicer_Category" caption="Category" columnCount="2"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4"/>
    <tableColumn id="2" xr3:uid="{5E23301F-C593-497D-B8FE-B2DCB80D9250}" uniqueName="2" name="Order ID" queryTableFieldId="4"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22"/>
    <tableColumn id="2" xr3:uid="{316B4408-A6C5-4942-A2F5-2E61FF951E04}" uniqueName="2" name="Region" queryTableFieldId="4" dataDxfId="2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20"/>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9"/>
    <tableColumn id="6" xr3:uid="{BE3B709F-CF79-4B2C-A1F6-36EDE292160E}" uniqueName="6" name="Order Date" queryTableFieldId="31" dataDxfId="18"/>
    <tableColumn id="7" xr3:uid="{03B8E91F-302E-4175-92A4-2CAA6C983BA5}" uniqueName="7" name="Ship Date" queryTableFieldId="32" dataDxfId="17"/>
    <tableColumn id="27" xr3:uid="{95BD9303-06F2-4C7B-971A-FF85C837582C}" uniqueName="27" name="Delivery Duration" queryTableFieldId="67"/>
    <tableColumn id="8" xr3:uid="{1AB9E8E6-AF12-4059-ACF6-ED41930C46F4}" uniqueName="8" name="Ship Mode" queryTableFieldId="33" dataDxfId="16"/>
    <tableColumn id="9" xr3:uid="{F77EBD73-3AEE-4788-8D5E-AE7238A75C39}" uniqueName="9" name="Customer ID" queryTableFieldId="34" dataDxfId="15"/>
    <tableColumn id="10" xr3:uid="{027B7388-61FC-4F22-A7EF-90E3C3418420}" uniqueName="10" name="Customer Name" queryTableFieldId="35" dataDxfId="14"/>
    <tableColumn id="11" xr3:uid="{8A0A21E4-9ABC-41B0-89B4-A0274E90DCD3}" uniqueName="11" name="Segment" queryTableFieldId="36" dataDxfId="13"/>
    <tableColumn id="12" xr3:uid="{7D219D51-4FC2-41A3-9AA9-FDA520167EEC}" uniqueName="12" name="Country" queryTableFieldId="37" dataDxfId="12"/>
    <tableColumn id="13" xr3:uid="{C23DEC5D-0A0F-42E3-8FA2-51CC42D1578C}" uniqueName="13" name="City" queryTableFieldId="38" dataDxfId="11"/>
    <tableColumn id="14" xr3:uid="{5DFD33FA-3DF6-4A15-8031-4A86863921F2}" uniqueName="14" name="State" queryTableFieldId="39" dataDxfId="10"/>
    <tableColumn id="17" xr3:uid="{13C770D8-42D9-4920-843D-86875105AC73}" uniqueName="17" name="Postal Code" queryTableFieldId="40"/>
    <tableColumn id="18" xr3:uid="{41C70A7D-E6C6-47FA-A611-306FA278ACE6}" uniqueName="18" name="Region" queryTableFieldId="41" dataDxfId="9"/>
    <tableColumn id="19" xr3:uid="{C6F8ACC4-8B2D-4ACC-8243-C9A52157FA75}" uniqueName="19" name="Product ID" queryTableFieldId="42" dataDxfId="8"/>
    <tableColumn id="15" xr3:uid="{EB155F2D-74BB-426A-B256-0C53B0DECEFC}" uniqueName="15" name="Category" queryTableFieldId="15" dataDxfId="7"/>
    <tableColumn id="16" xr3:uid="{9F136759-7846-4089-944E-1909E2697AE9}" uniqueName="16" name="Sub-Category" queryTableFieldId="16" dataDxfId="6"/>
    <tableColumn id="20" xr3:uid="{B47DD4A7-794F-40F2-8878-5B341F5E334F}" uniqueName="20" name="Product Name" queryTableFieldId="43" dataDxfId="5"/>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A13" sqref="A13"/>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3" sqref="A3"/>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B10" sqref="B10"/>
    </sheetView>
  </sheetViews>
  <sheetFormatPr defaultRowHeight="14.4" x14ac:dyDescent="0.3"/>
  <cols>
    <col min="1" max="1" width="17.44140625" bestFit="1" customWidth="1"/>
    <col min="2" max="2" width="21.886718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B1" sqref="B1"/>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1" zoomScale="130" zoomScaleNormal="130" workbookViewId="0">
      <selection activeCell="AT12" sqref="AT12"/>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v>1538</v>
      </c>
      <c r="I4" s="3" t="s">
        <v>6389</v>
      </c>
      <c r="J4" s="5">
        <v>12129.071999999998</v>
      </c>
      <c r="P4" s="3" t="s">
        <v>2471</v>
      </c>
      <c r="Q4">
        <v>17</v>
      </c>
      <c r="X4" s="2" t="s">
        <v>426</v>
      </c>
      <c r="Y4" s="2" t="s">
        <v>431</v>
      </c>
      <c r="AG4" s="2" t="s">
        <v>421</v>
      </c>
      <c r="AH4" t="s">
        <v>426</v>
      </c>
      <c r="AS4" t="s">
        <v>438</v>
      </c>
    </row>
    <row r="5" spans="1:46" x14ac:dyDescent="0.3">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v>13</v>
      </c>
      <c r="AS10" s="3" t="s">
        <v>355</v>
      </c>
      <c r="AT10" s="5">
        <v>3.2380462724935732</v>
      </c>
    </row>
    <row r="11" spans="1:46" x14ac:dyDescent="0.3">
      <c r="I11" s="3" t="s">
        <v>2217</v>
      </c>
      <c r="J11" s="5">
        <v>15117.339</v>
      </c>
      <c r="P11" s="3" t="s">
        <v>1602</v>
      </c>
      <c r="Q11">
        <v>13</v>
      </c>
      <c r="AS11" s="3" t="s">
        <v>358</v>
      </c>
      <c r="AT11" s="5">
        <v>5.0065348525469169</v>
      </c>
    </row>
    <row r="12" spans="1:46" x14ac:dyDescent="0.3">
      <c r="I12" s="3" t="s">
        <v>5358</v>
      </c>
      <c r="J12" s="5">
        <v>19052.217999999993</v>
      </c>
      <c r="P12" s="3" t="s">
        <v>2061</v>
      </c>
      <c r="Q12">
        <v>12</v>
      </c>
      <c r="X12" s="3" t="s">
        <v>432</v>
      </c>
      <c r="AS12" s="3" t="s">
        <v>422</v>
      </c>
      <c r="AT12" s="5">
        <v>3.958174904942966</v>
      </c>
    </row>
    <row r="13" spans="1:46" x14ac:dyDescent="0.3">
      <c r="I13" s="3" t="s">
        <v>5631</v>
      </c>
      <c r="J13" s="5">
        <v>25043.05</v>
      </c>
      <c r="P13" s="3" t="s">
        <v>794</v>
      </c>
      <c r="Q13">
        <v>12</v>
      </c>
    </row>
    <row r="14" spans="1:46" x14ac:dyDescent="0.3">
      <c r="I14" s="3" t="s">
        <v>422</v>
      </c>
      <c r="J14" s="5">
        <v>153811.16899999999</v>
      </c>
      <c r="P14" s="3" t="s">
        <v>422</v>
      </c>
      <c r="Q14">
        <v>132</v>
      </c>
    </row>
    <row r="62" spans="33:33" x14ac:dyDescent="0.3">
      <c r="AG62" t="s">
        <v>434</v>
      </c>
    </row>
  </sheetData>
  <conditionalFormatting pivot="1" sqref="AH5 AH6 AH7 AH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4" x14ac:dyDescent="0.3"/>
  <cols>
    <col min="1" max="1" width="14.44140625" bestFit="1" customWidth="1"/>
    <col min="2" max="2" width="32.33203125" bestFit="1" customWidth="1"/>
    <col min="5" max="5" width="10.44140625" bestFit="1" customWidth="1"/>
  </cols>
  <sheetData>
    <row r="3" spans="1:11" x14ac:dyDescent="0.3">
      <c r="A3" s="9" t="s">
        <v>10966</v>
      </c>
      <c r="B3" t="s">
        <v>10969</v>
      </c>
      <c r="C3" s="15" t="s">
        <v>26</v>
      </c>
    </row>
    <row r="4" spans="1:11" x14ac:dyDescent="0.3">
      <c r="B4" t="s">
        <v>10970</v>
      </c>
      <c r="C4" s="15"/>
    </row>
    <row r="5" spans="1:11" x14ac:dyDescent="0.3">
      <c r="B5" t="s">
        <v>10971</v>
      </c>
      <c r="C5" s="15"/>
      <c r="D5" t="s">
        <v>27</v>
      </c>
      <c r="E5" t="s">
        <v>354</v>
      </c>
      <c r="F5" t="s">
        <v>353</v>
      </c>
    </row>
    <row r="6" spans="1:11" x14ac:dyDescent="0.3">
      <c r="B6" t="s">
        <v>10972</v>
      </c>
      <c r="C6" s="15"/>
    </row>
    <row r="8" spans="1:11" x14ac:dyDescent="0.3">
      <c r="A8" s="9" t="s">
        <v>10967</v>
      </c>
      <c r="B8" t="s">
        <v>10973</v>
      </c>
      <c r="C8" s="16" t="s">
        <v>10981</v>
      </c>
      <c r="E8" t="s">
        <v>10983</v>
      </c>
    </row>
    <row r="9" spans="1:11" x14ac:dyDescent="0.3">
      <c r="B9" t="s">
        <v>10974</v>
      </c>
      <c r="C9" s="16"/>
      <c r="E9" s="18" t="s">
        <v>10984</v>
      </c>
      <c r="F9" s="18"/>
      <c r="G9" s="18"/>
      <c r="H9" s="18"/>
      <c r="I9" s="18"/>
      <c r="J9" t="s">
        <v>10986</v>
      </c>
      <c r="K9" t="s">
        <v>10987</v>
      </c>
    </row>
    <row r="10" spans="1:11" x14ac:dyDescent="0.3">
      <c r="B10" t="s">
        <v>10975</v>
      </c>
      <c r="C10" s="16"/>
      <c r="E10" t="s">
        <v>10985</v>
      </c>
    </row>
    <row r="12" spans="1:11" x14ac:dyDescent="0.3">
      <c r="A12" s="9" t="s">
        <v>10968</v>
      </c>
      <c r="B12" t="s">
        <v>10976</v>
      </c>
      <c r="C12" s="17" t="s">
        <v>10982</v>
      </c>
    </row>
    <row r="13" spans="1:11" x14ac:dyDescent="0.3">
      <c r="B13" t="s">
        <v>10977</v>
      </c>
      <c r="C13" s="17"/>
    </row>
    <row r="16" spans="1:11" x14ac:dyDescent="0.3">
      <c r="A16" s="9" t="s">
        <v>10980</v>
      </c>
    </row>
    <row r="20" spans="1:1" x14ac:dyDescent="0.3">
      <c r="A20" s="9" t="s">
        <v>10978</v>
      </c>
    </row>
    <row r="24" spans="1:1" x14ac:dyDescent="0.3">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B9" sqref="B9"/>
    </sheetView>
  </sheetViews>
  <sheetFormatPr defaultRowHeight="14.4" x14ac:dyDescent="0.3"/>
  <cols>
    <col min="1" max="1" width="11.6640625" bestFit="1" customWidth="1"/>
    <col min="2" max="3" width="12.5546875" bestFit="1" customWidth="1"/>
    <col min="4" max="4" width="11.6640625" bestFit="1" customWidth="1"/>
    <col min="5" max="5" width="20.21875" bestFit="1" customWidth="1"/>
    <col min="6" max="6" width="12.109375" bestFit="1" customWidth="1"/>
    <col min="7" max="8" width="9.109375" customWidth="1"/>
    <col min="9" max="9" width="13.77734375" bestFit="1" customWidth="1"/>
    <col min="10" max="10" width="11.6640625" bestFit="1" customWidth="1"/>
    <col min="11" max="11" width="9.109375" customWidth="1"/>
    <col min="13" max="13" width="13.109375" bestFit="1" customWidth="1"/>
    <col min="14" max="14" width="11.6640625" bestFit="1" customWidth="1"/>
    <col min="17" max="17" width="14.4414062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x14ac:dyDescent="0.3">
      <c r="A3" s="5">
        <v>2297200.8602999551</v>
      </c>
      <c r="C3" s="3" t="s">
        <v>352</v>
      </c>
      <c r="D3" s="5">
        <v>180504.27790000002</v>
      </c>
      <c r="E3" s="5">
        <v>-24895.558862999984</v>
      </c>
      <c r="F3" s="5">
        <v>-132376.35753699992</v>
      </c>
      <c r="I3" s="3" t="s">
        <v>455</v>
      </c>
      <c r="J3" s="5">
        <v>43054.342000000004</v>
      </c>
      <c r="M3" s="3" t="s">
        <v>32</v>
      </c>
      <c r="N3" s="5">
        <v>741999.79529999977</v>
      </c>
      <c r="Q3" s="3" t="s">
        <v>357</v>
      </c>
      <c r="R3" s="5">
        <v>457687.63150000101</v>
      </c>
      <c r="U3" s="3" t="s">
        <v>7</v>
      </c>
      <c r="V3" s="5">
        <v>501239.89080000052</v>
      </c>
      <c r="Y3" s="3" t="s">
        <v>42</v>
      </c>
      <c r="Z3" s="19">
        <v>203412.73300000009</v>
      </c>
      <c r="AD3" s="3" t="s">
        <v>10994</v>
      </c>
      <c r="AE3" s="5">
        <v>484247.49810000096</v>
      </c>
      <c r="AF3" s="19">
        <v>7581</v>
      </c>
      <c r="AJ3" s="2" t="s">
        <v>421</v>
      </c>
      <c r="AK3" t="s">
        <v>32</v>
      </c>
      <c r="AL3" t="s">
        <v>36</v>
      </c>
      <c r="AM3" t="s">
        <v>40</v>
      </c>
      <c r="AN3" t="s">
        <v>422</v>
      </c>
    </row>
    <row r="4" spans="1:40" x14ac:dyDescent="0.3">
      <c r="A4" s="13">
        <f>GETPIVOTDATA("[Measures].[Sum of Sales]",$A$2)</f>
        <v>2297200.8602999551</v>
      </c>
      <c r="C4" s="3" t="s">
        <v>10991</v>
      </c>
      <c r="D4" s="5">
        <v>2116696.5823999555</v>
      </c>
      <c r="E4" s="5">
        <v>-297686.57547800109</v>
      </c>
      <c r="F4" s="5">
        <v>-1555845.3467219963</v>
      </c>
      <c r="I4" s="3" t="s">
        <v>2181</v>
      </c>
      <c r="J4" s="5">
        <v>44713.182999999997</v>
      </c>
      <c r="M4" s="3" t="s">
        <v>36</v>
      </c>
      <c r="N4" s="5">
        <v>719047.03200000292</v>
      </c>
      <c r="Q4" s="3" t="s">
        <v>51</v>
      </c>
      <c r="R4" s="5">
        <v>310876.27099999978</v>
      </c>
      <c r="U4" s="3" t="s">
        <v>5</v>
      </c>
      <c r="V4" s="5">
        <v>678781.2399999979</v>
      </c>
      <c r="Y4" s="3" t="s">
        <v>34</v>
      </c>
      <c r="Z4" s="19">
        <v>328449.1030000007</v>
      </c>
      <c r="AD4" s="3" t="s">
        <v>10995</v>
      </c>
      <c r="AE4" s="5">
        <v>470532.50899999985</v>
      </c>
      <c r="AF4" s="19">
        <v>7979</v>
      </c>
      <c r="AJ4" s="3" t="s">
        <v>357</v>
      </c>
      <c r="AK4" s="19">
        <v>156064.60149999999</v>
      </c>
      <c r="AL4" s="19">
        <v>142351.94799999995</v>
      </c>
      <c r="AM4" s="19">
        <v>159271.08200000005</v>
      </c>
      <c r="AN4" s="19">
        <v>457687.63150000101</v>
      </c>
    </row>
    <row r="5" spans="1:40" x14ac:dyDescent="0.3">
      <c r="C5" s="3" t="s">
        <v>422</v>
      </c>
      <c r="D5" s="5">
        <v>2297200.8602999551</v>
      </c>
      <c r="E5" s="5">
        <v>-322582.13434100035</v>
      </c>
      <c r="F5" s="5">
        <v>-1688221.7042589984</v>
      </c>
      <c r="I5" s="3" t="s">
        <v>1654</v>
      </c>
      <c r="J5" s="5">
        <v>47521.028999999995</v>
      </c>
      <c r="M5" s="3" t="s">
        <v>40</v>
      </c>
      <c r="N5" s="5">
        <v>836154.03299999656</v>
      </c>
      <c r="Q5" s="3" t="s">
        <v>385</v>
      </c>
      <c r="R5" s="5">
        <v>78258.135999999926</v>
      </c>
      <c r="U5" s="3" t="s">
        <v>9</v>
      </c>
      <c r="V5" s="5">
        <v>391721.90500000032</v>
      </c>
      <c r="Y5" s="3" t="s">
        <v>41</v>
      </c>
      <c r="Z5" s="19">
        <v>330007.05400000012</v>
      </c>
      <c r="AD5" s="3" t="s">
        <v>10996</v>
      </c>
      <c r="AE5" s="5">
        <v>609205.59800000081</v>
      </c>
      <c r="AF5" s="19">
        <v>9837</v>
      </c>
      <c r="AJ5" s="3" t="s">
        <v>51</v>
      </c>
      <c r="AK5" s="19">
        <v>93372.728999999978</v>
      </c>
      <c r="AL5" s="19">
        <v>90020.041999999972</v>
      </c>
      <c r="AM5" s="19">
        <v>127483.50000000006</v>
      </c>
      <c r="AN5" s="19">
        <v>310876.27099999978</v>
      </c>
    </row>
    <row r="6" spans="1:40" x14ac:dyDescent="0.3">
      <c r="A6" t="s">
        <v>10990</v>
      </c>
      <c r="C6" s="3" t="s">
        <v>351</v>
      </c>
      <c r="D6" s="13">
        <f>GETPIVOTDATA("[Measures].[Sum of Sales]",$C$2,"[Return].[Returned]","[Return].[Returned].&amp;[Yes]")</f>
        <v>180504.27790000002</v>
      </c>
      <c r="I6" s="3" t="s">
        <v>1079</v>
      </c>
      <c r="J6" s="5">
        <v>48539.541000000027</v>
      </c>
      <c r="M6" s="3" t="s">
        <v>422</v>
      </c>
      <c r="N6" s="5">
        <v>2297200.8602999551</v>
      </c>
      <c r="Q6" s="3" t="s">
        <v>368</v>
      </c>
      <c r="R6" s="5">
        <v>116511.91400000003</v>
      </c>
      <c r="U6" s="3" t="s">
        <v>3</v>
      </c>
      <c r="V6" s="5">
        <v>725457.82450000057</v>
      </c>
      <c r="Y6" s="3" t="s">
        <v>38</v>
      </c>
      <c r="Z6" s="19">
        <v>223843.60800000012</v>
      </c>
      <c r="AD6" s="3" t="s">
        <v>10997</v>
      </c>
      <c r="AE6" s="5">
        <v>733215.2551999999</v>
      </c>
      <c r="AF6" s="19">
        <v>12476</v>
      </c>
      <c r="AJ6" s="3" t="s">
        <v>368</v>
      </c>
      <c r="AK6" s="19">
        <v>39354.930999999997</v>
      </c>
      <c r="AL6" s="19">
        <v>34941.713999999993</v>
      </c>
      <c r="AM6" s="19">
        <v>42215.268999999993</v>
      </c>
      <c r="AN6" s="19">
        <v>116511.91400000003</v>
      </c>
    </row>
    <row r="7" spans="1:40" x14ac:dyDescent="0.3">
      <c r="A7" s="19">
        <v>-322582.13434100035</v>
      </c>
      <c r="C7" s="3" t="s">
        <v>11007</v>
      </c>
      <c r="D7" s="13">
        <f>GETPIVOTDATA("[Measures].[Sum of Sales]",$C$2,"[Return].[Returned]","[Return].[Returned].&amp;")</f>
        <v>2116696.5823999555</v>
      </c>
      <c r="E7" s="14">
        <f>GETPIVOTDATA("[Measures].[Sum of Discount Value]",$C$2,"[Return].[Returned]","[Return].[Returned].&amp;")</f>
        <v>-297686.57547800109</v>
      </c>
      <c r="F7" s="14">
        <f>GETPIVOTDATA("[Measures].[Sum of COGS]",$C$2,"[Return].[Returned]","[Return].[Returned].&amp;")</f>
        <v>-1555845.3467219963</v>
      </c>
      <c r="I7" s="3" t="s">
        <v>370</v>
      </c>
      <c r="J7" s="5">
        <v>64504.760399999934</v>
      </c>
      <c r="Q7" s="3" t="s">
        <v>362</v>
      </c>
      <c r="R7" s="5">
        <v>170188.04580000002</v>
      </c>
      <c r="U7" s="3" t="s">
        <v>422</v>
      </c>
      <c r="V7" s="5">
        <v>2297200.8602999551</v>
      </c>
      <c r="Y7" s="3" t="s">
        <v>440</v>
      </c>
      <c r="Z7" s="19">
        <v>206965.53200000009</v>
      </c>
      <c r="AD7" s="3" t="s">
        <v>422</v>
      </c>
      <c r="AE7" s="5">
        <v>2297200.8602999551</v>
      </c>
      <c r="AF7" s="19">
        <v>37873</v>
      </c>
      <c r="AJ7" s="3" t="s">
        <v>362</v>
      </c>
      <c r="AK7" s="19">
        <v>60593.291799999992</v>
      </c>
      <c r="AL7" s="19">
        <v>44490.529999999992</v>
      </c>
      <c r="AM7" s="19">
        <v>65104.223999999958</v>
      </c>
      <c r="AN7" s="19">
        <v>170188.04580000002</v>
      </c>
    </row>
    <row r="8" spans="1:40" x14ac:dyDescent="0.3">
      <c r="I8" s="3" t="s">
        <v>367</v>
      </c>
      <c r="J8" s="5">
        <v>109077.01300000006</v>
      </c>
      <c r="Q8" s="3" t="s">
        <v>361</v>
      </c>
      <c r="R8" s="5">
        <v>138641.26999999993</v>
      </c>
      <c r="Y8" s="3" t="s">
        <v>422</v>
      </c>
      <c r="Z8" s="19">
        <v>1292678.0299999868</v>
      </c>
      <c r="AJ8" s="3" t="s">
        <v>361</v>
      </c>
      <c r="AK8" s="19">
        <v>48020.151999999973</v>
      </c>
      <c r="AL8" s="19">
        <v>40084.40800000001</v>
      </c>
      <c r="AM8" s="19">
        <v>50536.71</v>
      </c>
      <c r="AN8" s="19">
        <v>138641.26999999993</v>
      </c>
    </row>
    <row r="9" spans="1:40" x14ac:dyDescent="0.3">
      <c r="C9" s="2" t="s">
        <v>11001</v>
      </c>
      <c r="I9" s="3" t="s">
        <v>365</v>
      </c>
      <c r="J9" s="5">
        <v>112669.09199999992</v>
      </c>
      <c r="Q9" s="3" t="s">
        <v>359</v>
      </c>
      <c r="R9" s="5">
        <v>89473.707999999999</v>
      </c>
      <c r="AJ9" s="3" t="s">
        <v>422</v>
      </c>
      <c r="AK9" s="19">
        <v>397405.70530000085</v>
      </c>
      <c r="AL9" s="19">
        <v>351888.64199999953</v>
      </c>
      <c r="AM9" s="19">
        <v>444610.78499999974</v>
      </c>
      <c r="AN9" s="19">
        <v>1193905.1322999909</v>
      </c>
    </row>
    <row r="10" spans="1:40" x14ac:dyDescent="0.3">
      <c r="A10" t="s">
        <v>10989</v>
      </c>
      <c r="C10" s="3" t="s">
        <v>11002</v>
      </c>
      <c r="D10" s="10">
        <v>57.176486664005047</v>
      </c>
      <c r="E10" s="12">
        <f>GETPIVOTDATA("[Measures].[Profit Per Order]",$C$9)</f>
        <v>57.176486664005047</v>
      </c>
      <c r="I10" s="3" t="s">
        <v>442</v>
      </c>
      <c r="J10" s="5">
        <v>119540.742</v>
      </c>
      <c r="Q10" s="3" t="s">
        <v>371</v>
      </c>
      <c r="R10" s="5">
        <v>80166.10099999985</v>
      </c>
    </row>
    <row r="11" spans="1:40" x14ac:dyDescent="0.3">
      <c r="A11" s="19">
        <v>-1688221.7042589984</v>
      </c>
      <c r="C11" s="3" t="s">
        <v>11003</v>
      </c>
      <c r="D11" s="10">
        <v>28.656896307784798</v>
      </c>
      <c r="E11" s="12">
        <f>GETPIVOTDATA("[Measures].[Avg. Profit]",$C$9)</f>
        <v>28.656896307784798</v>
      </c>
      <c r="I11" s="3" t="s">
        <v>439</v>
      </c>
      <c r="J11" s="5">
        <v>175851.34099999999</v>
      </c>
      <c r="Q11" s="3" t="s">
        <v>373</v>
      </c>
      <c r="R11" s="5">
        <v>76269.614000000016</v>
      </c>
    </row>
    <row r="12" spans="1:40" x14ac:dyDescent="0.3">
      <c r="C12" s="3" t="s">
        <v>10998</v>
      </c>
      <c r="D12" s="19">
        <v>793</v>
      </c>
      <c r="E12">
        <f>GETPIVOTDATA("[Measures].[Total Customers]",$C$9)</f>
        <v>793</v>
      </c>
      <c r="I12" s="3" t="s">
        <v>50</v>
      </c>
      <c r="J12" s="5">
        <v>256368.16099999999</v>
      </c>
      <c r="Q12" s="3" t="s">
        <v>377</v>
      </c>
      <c r="R12" s="5">
        <v>70636.719999999987</v>
      </c>
    </row>
    <row r="13" spans="1:40" x14ac:dyDescent="0.3">
      <c r="C13" s="3" t="s">
        <v>10999</v>
      </c>
      <c r="D13" s="8">
        <v>5009</v>
      </c>
      <c r="E13">
        <f>GETPIVOTDATA("[Measures].[Total Orders]",$C$9)</f>
        <v>5009</v>
      </c>
      <c r="I13" s="3" t="s">
        <v>422</v>
      </c>
      <c r="J13" s="5">
        <v>1021839.2043999996</v>
      </c>
      <c r="Q13" s="3" t="s">
        <v>422</v>
      </c>
      <c r="R13" s="5">
        <v>1588709.4112999765</v>
      </c>
    </row>
    <row r="14" spans="1:40" x14ac:dyDescent="0.3">
      <c r="C14" s="3" t="s">
        <v>11000</v>
      </c>
      <c r="D14" s="10">
        <v>361.15639558638242</v>
      </c>
    </row>
    <row r="17" spans="3:5" x14ac:dyDescent="0.3">
      <c r="C17" t="s">
        <v>11004</v>
      </c>
      <c r="D17" t="s">
        <v>11005</v>
      </c>
      <c r="E17" t="s">
        <v>11006</v>
      </c>
    </row>
    <row r="18" spans="3:5" x14ac:dyDescent="0.3">
      <c r="C18" s="8">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tabSelected="1" view="pageBreakPreview" zoomScale="70" zoomScaleNormal="70" zoomScaleSheetLayoutView="70" workbookViewId="0">
      <pane xSplit="24" topLeftCell="Y1" activePane="topRight" state="frozen"/>
      <selection pane="topRight"/>
    </sheetView>
  </sheetViews>
  <sheetFormatPr defaultColWidth="9.109375" defaultRowHeight="14.4" x14ac:dyDescent="0.3"/>
  <cols>
    <col min="1" max="23" width="9.109375" style="11"/>
    <col min="24" max="24" width="9.109375" style="11" customWidth="1"/>
    <col min="25" max="16384" width="9.10937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F382A42-F5DE-4150-957B-CCEF5DC1AB24}">
  <ds:schemaRefs/>
</ds:datastoreItem>
</file>

<file path=customXml/itemProps2.xml><?xml version="1.0" encoding="utf-8"?>
<ds:datastoreItem xmlns:ds="http://schemas.openxmlformats.org/officeDocument/2006/customXml" ds:itemID="{352E746F-C6A1-433D-9CB2-11A4F010F7C9}">
  <ds:schemaRefs/>
</ds:datastoreItem>
</file>

<file path=customXml/itemProps3.xml><?xml version="1.0" encoding="utf-8"?>
<ds:datastoreItem xmlns:ds="http://schemas.openxmlformats.org/officeDocument/2006/customXml" ds:itemID="{95C289AB-7D1A-4B8E-9E9F-7675B67222A2}">
  <ds:schemaRefs/>
</ds:datastoreItem>
</file>

<file path=customXml/itemProps4.xml><?xml version="1.0" encoding="utf-8"?>
<ds:datastoreItem xmlns:ds="http://schemas.openxmlformats.org/officeDocument/2006/customXml" ds:itemID="{04925109-D72C-42D7-96BE-B984D90E7472}">
  <ds:schemaRefs/>
</ds:datastoreItem>
</file>

<file path=customXml/itemProps5.xml><?xml version="1.0" encoding="utf-8"?>
<ds:datastoreItem xmlns:ds="http://schemas.openxmlformats.org/officeDocument/2006/customXml" ds:itemID="{DAA2CD90-D4D5-41E2-BCCE-9B8508D7B948}">
  <ds:schemaRefs/>
</ds:datastoreItem>
</file>

<file path=customXml/itemProps6.xml><?xml version="1.0" encoding="utf-8"?>
<ds:datastoreItem xmlns:ds="http://schemas.openxmlformats.org/officeDocument/2006/customXml" ds:itemID="{0451A8C7-B2CE-4CF0-A72E-F0BF1F111FAF}">
  <ds:schemaRefs/>
</ds:datastoreItem>
</file>

<file path=customXml/itemProps7.xml><?xml version="1.0" encoding="utf-8"?>
<ds:datastoreItem xmlns:ds="http://schemas.openxmlformats.org/officeDocument/2006/customXml" ds:itemID="{D39B517D-498E-40A6-A204-FC475D6E4A97}">
  <ds:schemaRefs/>
</ds:datastoreItem>
</file>

<file path=customXml/itemProps8.xml><?xml version="1.0" encoding="utf-8"?>
<ds:datastoreItem xmlns:ds="http://schemas.openxmlformats.org/officeDocument/2006/customXml" ds:itemID="{D32B0E0A-7525-48D4-A32A-1CFC7C3A6E01}">
  <ds:schemaRefs/>
</ds:datastoreItem>
</file>

<file path=customXml/itemProps9.xml><?xml version="1.0" encoding="utf-8"?>
<ds:datastoreItem xmlns:ds="http://schemas.openxmlformats.org/officeDocument/2006/customXml" ds:itemID="{93C0CEC5-E503-49A1-A8A9-E27EE5FDEA05}">
  <ds:schemaRefs/>
</ds:datastoreItem>
</file>

<file path=customXml/itemProps10.xml><?xml version="1.0" encoding="utf-8"?>
<ds:datastoreItem xmlns:ds="http://schemas.openxmlformats.org/officeDocument/2006/customXml" ds:itemID="{48953F9B-42B3-4E99-ADF4-98C314F3F47B}">
  <ds:schemaRefs/>
</ds:datastoreItem>
</file>

<file path=customXml/itemProps11.xml><?xml version="1.0" encoding="utf-8"?>
<ds:datastoreItem xmlns:ds="http://schemas.openxmlformats.org/officeDocument/2006/customXml" ds:itemID="{DE1607FF-9B60-4863-BEC9-205248CC5438}">
  <ds:schemaRefs/>
</ds:datastoreItem>
</file>

<file path=customXml/itemProps12.xml><?xml version="1.0" encoding="utf-8"?>
<ds:datastoreItem xmlns:ds="http://schemas.openxmlformats.org/officeDocument/2006/customXml" ds:itemID="{42DCBC3C-B5E4-4209-B56A-EAD907FA09E6}">
  <ds:schemaRefs>
    <ds:schemaRef ds:uri="http://schemas.microsoft.com/DataMashup"/>
  </ds:schemaRefs>
</ds:datastoreItem>
</file>

<file path=customXml/itemProps13.xml><?xml version="1.0" encoding="utf-8"?>
<ds:datastoreItem xmlns:ds="http://schemas.openxmlformats.org/officeDocument/2006/customXml" ds:itemID="{36766031-496F-4212-B853-53DAB3F5A8FF}">
  <ds:schemaRefs/>
</ds:datastoreItem>
</file>

<file path=customXml/itemProps14.xml><?xml version="1.0" encoding="utf-8"?>
<ds:datastoreItem xmlns:ds="http://schemas.openxmlformats.org/officeDocument/2006/customXml" ds:itemID="{5997BCE0-5DF4-46DF-AF71-1BC2469DBC52}">
  <ds:schemaRefs/>
</ds:datastoreItem>
</file>

<file path=customXml/itemProps15.xml><?xml version="1.0" encoding="utf-8"?>
<ds:datastoreItem xmlns:ds="http://schemas.openxmlformats.org/officeDocument/2006/customXml" ds:itemID="{5B8FA877-ACB9-4BB2-8BFC-F76E39AAF9E0}">
  <ds:schemaRefs/>
</ds:datastoreItem>
</file>

<file path=customXml/itemProps16.xml><?xml version="1.0" encoding="utf-8"?>
<ds:datastoreItem xmlns:ds="http://schemas.openxmlformats.org/officeDocument/2006/customXml" ds:itemID="{5E9FCA43-A45D-488D-A067-C1A1E67A73ED}">
  <ds:schemaRefs/>
</ds:datastoreItem>
</file>

<file path=customXml/itemProps17.xml><?xml version="1.0" encoding="utf-8"?>
<ds:datastoreItem xmlns:ds="http://schemas.openxmlformats.org/officeDocument/2006/customXml" ds:itemID="{CFB7DD37-02D4-457F-A40E-52CD786F72AD}">
  <ds:schemaRefs/>
</ds:datastoreItem>
</file>

<file path=customXml/itemProps18.xml><?xml version="1.0" encoding="utf-8"?>
<ds:datastoreItem xmlns:ds="http://schemas.openxmlformats.org/officeDocument/2006/customXml" ds:itemID="{8B8D0CE8-0182-4156-A26F-B258EC5476BB}">
  <ds:schemaRefs/>
</ds:datastoreItem>
</file>

<file path=customXml/itemProps19.xml><?xml version="1.0" encoding="utf-8"?>
<ds:datastoreItem xmlns:ds="http://schemas.openxmlformats.org/officeDocument/2006/customXml" ds:itemID="{664F503D-BDCC-442E-ADEA-0A5EDAD59B0B}">
  <ds:schemaRefs/>
</ds:datastoreItem>
</file>

<file path=customXml/itemProps20.xml><?xml version="1.0" encoding="utf-8"?>
<ds:datastoreItem xmlns:ds="http://schemas.openxmlformats.org/officeDocument/2006/customXml" ds:itemID="{5536A43E-6BBD-4753-BD7B-441842A53CCC}">
  <ds:schemaRefs/>
</ds:datastoreItem>
</file>

<file path=customXml/itemProps21.xml><?xml version="1.0" encoding="utf-8"?>
<ds:datastoreItem xmlns:ds="http://schemas.openxmlformats.org/officeDocument/2006/customXml" ds:itemID="{67DA8669-57A1-46AC-94A1-981B052AA1EA}">
  <ds:schemaRefs/>
</ds:datastoreItem>
</file>

<file path=customXml/itemProps22.xml><?xml version="1.0" encoding="utf-8"?>
<ds:datastoreItem xmlns:ds="http://schemas.openxmlformats.org/officeDocument/2006/customXml" ds:itemID="{3EAB0B45-0622-4E18-9E53-1BF3DF23DF4D}">
  <ds:schemaRefs/>
</ds:datastoreItem>
</file>

<file path=customXml/itemProps23.xml><?xml version="1.0" encoding="utf-8"?>
<ds:datastoreItem xmlns:ds="http://schemas.openxmlformats.org/officeDocument/2006/customXml" ds:itemID="{F9A7ADB0-9C93-438B-B05C-BAD97A492CF5}">
  <ds:schemaRefs/>
</ds:datastoreItem>
</file>

<file path=customXml/itemProps24.xml><?xml version="1.0" encoding="utf-8"?>
<ds:datastoreItem xmlns:ds="http://schemas.openxmlformats.org/officeDocument/2006/customXml" ds:itemID="{ADD1229A-6944-46F4-B9D1-3DFCE332B2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Ali Elblgihy</cp:lastModifiedBy>
  <dcterms:created xsi:type="dcterms:W3CDTF">2023-04-07T23:47:10Z</dcterms:created>
  <dcterms:modified xsi:type="dcterms:W3CDTF">2023-10-21T13:26:31Z</dcterms:modified>
</cp:coreProperties>
</file>