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filterPrivacy="1"/>
  <xr:revisionPtr revIDLastSave="0" documentId="13_ncr:1_{D05B4C8C-AF57-4813-8334-D336073912AB}" xr6:coauthVersionLast="40" xr6:coauthVersionMax="40" xr10:uidLastSave="{00000000-0000-0000-0000-000000000000}"/>
  <bookViews>
    <workbookView minimized="1" xWindow="0" yWindow="0" windowWidth="34560" windowHeight="15468" xr2:uid="{00000000-000D-0000-FFFF-FFFF00000000}"/>
  </bookViews>
  <sheets>
    <sheet name="combined" sheetId="3" r:id="rId1"/>
    <sheet name="EtOH+" sheetId="1" r:id="rId2"/>
    <sheet name="contro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1" i="3" l="1"/>
  <c r="N11" i="3"/>
  <c r="L11" i="3"/>
  <c r="J11" i="3"/>
  <c r="H11" i="3"/>
  <c r="F11" i="3"/>
  <c r="C11" i="3"/>
  <c r="D11" i="3" s="1"/>
  <c r="P10" i="3"/>
  <c r="N10" i="3"/>
  <c r="L10" i="3"/>
  <c r="J10" i="3"/>
  <c r="H10" i="3"/>
  <c r="F10" i="3"/>
  <c r="C10" i="3"/>
  <c r="D10" i="3" s="1"/>
  <c r="P9" i="3"/>
  <c r="N9" i="3"/>
  <c r="L9" i="3"/>
  <c r="J9" i="3"/>
  <c r="H9" i="3"/>
  <c r="F9" i="3"/>
  <c r="C9" i="3"/>
  <c r="D9" i="3" s="1"/>
  <c r="P7" i="3"/>
  <c r="O7" i="3"/>
  <c r="N7" i="3"/>
  <c r="L7" i="3"/>
  <c r="J7" i="3"/>
  <c r="H7" i="3"/>
  <c r="F7" i="3"/>
  <c r="D7" i="3"/>
  <c r="C7" i="3"/>
  <c r="O6" i="3"/>
  <c r="P6" i="3" s="1"/>
  <c r="N6" i="3"/>
  <c r="L6" i="3"/>
  <c r="J6" i="3"/>
  <c r="H6" i="3"/>
  <c r="F6" i="3"/>
  <c r="D6" i="3"/>
  <c r="C6" i="3"/>
  <c r="P5" i="3"/>
  <c r="O5" i="3"/>
  <c r="N5" i="3"/>
  <c r="L5" i="3"/>
  <c r="J5" i="3"/>
  <c r="H5" i="3"/>
  <c r="F5" i="3"/>
  <c r="D5" i="3"/>
  <c r="C5" i="3"/>
  <c r="N7" i="1" l="1"/>
  <c r="O7" i="1" s="1"/>
  <c r="N6" i="1"/>
  <c r="O6" i="1" s="1"/>
  <c r="N5" i="1"/>
  <c r="O5" i="1" s="1"/>
  <c r="M7" i="1"/>
  <c r="K7" i="1"/>
  <c r="I7" i="1"/>
  <c r="G7" i="1"/>
  <c r="E7" i="1"/>
  <c r="B7" i="1"/>
  <c r="C7" i="1" s="1"/>
  <c r="M6" i="1"/>
  <c r="K6" i="1"/>
  <c r="I6" i="1"/>
  <c r="G6" i="1"/>
  <c r="E6" i="1"/>
  <c r="B6" i="1"/>
  <c r="C6" i="1" s="1"/>
  <c r="M5" i="1"/>
  <c r="K5" i="1"/>
  <c r="I5" i="1"/>
  <c r="G5" i="1"/>
  <c r="E5" i="1"/>
  <c r="B5" i="1"/>
  <c r="C5" i="1" s="1"/>
  <c r="O7" i="2"/>
  <c r="M7" i="2"/>
  <c r="K7" i="2"/>
  <c r="I7" i="2"/>
  <c r="G7" i="2"/>
  <c r="E7" i="2"/>
  <c r="B7" i="2"/>
  <c r="C7" i="2" s="1"/>
  <c r="O6" i="2"/>
  <c r="M6" i="2"/>
  <c r="K6" i="2"/>
  <c r="I6" i="2"/>
  <c r="G6" i="2"/>
  <c r="B6" i="2"/>
  <c r="C6" i="2" s="1"/>
  <c r="O5" i="2"/>
  <c r="M5" i="2"/>
  <c r="K5" i="2"/>
  <c r="I5" i="2"/>
  <c r="G5" i="2"/>
  <c r="E5" i="2"/>
  <c r="B5" i="2"/>
  <c r="C5" i="2" s="1"/>
  <c r="E6" i="2" l="1"/>
</calcChain>
</file>

<file path=xl/sharedStrings.xml><?xml version="1.0" encoding="utf-8"?>
<sst xmlns="http://schemas.openxmlformats.org/spreadsheetml/2006/main" count="87" uniqueCount="16">
  <si>
    <t>Sample No°</t>
  </si>
  <si>
    <t xml:space="preserve">cellobiose </t>
  </si>
  <si>
    <t>pyruvate</t>
  </si>
  <si>
    <t>Lactate</t>
  </si>
  <si>
    <t>Formate</t>
  </si>
  <si>
    <t>Acetate</t>
  </si>
  <si>
    <t>Ethanol</t>
  </si>
  <si>
    <t>Consumption</t>
  </si>
  <si>
    <t>Residual</t>
  </si>
  <si>
    <t>mM</t>
  </si>
  <si>
    <t>g/L</t>
  </si>
  <si>
    <t>T0</t>
  </si>
  <si>
    <t>T1</t>
  </si>
  <si>
    <t>T2</t>
  </si>
  <si>
    <t>+EtOH</t>
  </si>
  <si>
    <t>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</si>
</sst>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3" borderId="0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4" borderId="1" xfId="0" applyNumberFormat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2" fontId="1" fillId="5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2" fontId="1" fillId="6" borderId="1" xfId="0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2" fontId="1" fillId="7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2" fontId="1" fillId="8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2" fillId="3" borderId="0" xfId="0" applyNumberFormat="1" applyFont="1" applyFill="1" applyBorder="1" applyAlignment="1">
      <alignment horizontal="center" vertical="center"/>
    </xf>
    <xf numFmtId="2" fontId="2" fillId="4" borderId="0" xfId="0" applyNumberFormat="1" applyFont="1" applyFill="1" applyBorder="1" applyAlignment="1">
      <alignment horizontal="center" vertical="center"/>
    </xf>
    <xf numFmtId="2" fontId="2" fillId="5" borderId="0" xfId="0" applyNumberFormat="1" applyFont="1" applyFill="1" applyBorder="1" applyAlignment="1">
      <alignment horizontal="center" vertical="center"/>
    </xf>
    <xf numFmtId="2" fontId="2" fillId="6" borderId="0" xfId="0" applyNumberFormat="1" applyFont="1" applyFill="1" applyBorder="1" applyAlignment="1">
      <alignment horizontal="center" vertical="center"/>
    </xf>
    <xf numFmtId="2" fontId="2" fillId="7" borderId="0" xfId="0" applyNumberFormat="1" applyFont="1" applyFill="1" applyBorder="1" applyAlignment="1">
      <alignment horizontal="center" vertical="center"/>
    </xf>
    <xf numFmtId="2" fontId="2" fillId="8" borderId="0" xfId="0" applyNumberFormat="1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4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E1EE4-96AB-4D74-9BAF-109FA7215A8E}">
  <dimension ref="A2:P11"/>
  <sheetViews>
    <sheetView tabSelected="1" workbookViewId="0">
      <selection activeCell="P9" sqref="P9:P11"/>
    </sheetView>
  </sheetViews>
  <sheetFormatPr defaultRowHeight="14.4" x14ac:dyDescent="0.3"/>
  <sheetData>
    <row r="2" spans="1:16" x14ac:dyDescent="0.3">
      <c r="B2" s="23" t="s">
        <v>0</v>
      </c>
      <c r="C2" s="22" t="s">
        <v>1</v>
      </c>
      <c r="D2" s="22"/>
      <c r="E2" s="1"/>
      <c r="F2" s="1"/>
      <c r="G2" s="25" t="s">
        <v>2</v>
      </c>
      <c r="H2" s="25"/>
      <c r="I2" s="26" t="s">
        <v>3</v>
      </c>
      <c r="J2" s="26"/>
      <c r="K2" s="27" t="s">
        <v>4</v>
      </c>
      <c r="L2" s="27"/>
      <c r="M2" s="28" t="s">
        <v>5</v>
      </c>
      <c r="N2" s="28"/>
      <c r="O2" s="21" t="s">
        <v>6</v>
      </c>
      <c r="P2" s="21"/>
    </row>
    <row r="3" spans="1:16" x14ac:dyDescent="0.3">
      <c r="B3" s="23"/>
      <c r="C3" s="22" t="s">
        <v>7</v>
      </c>
      <c r="D3" s="22"/>
      <c r="E3" s="22" t="s">
        <v>8</v>
      </c>
      <c r="F3" s="22"/>
      <c r="G3" s="25"/>
      <c r="H3" s="25"/>
      <c r="I3" s="26"/>
      <c r="J3" s="26"/>
      <c r="K3" s="27"/>
      <c r="L3" s="27"/>
      <c r="M3" s="28"/>
      <c r="N3" s="28"/>
      <c r="O3" s="21"/>
      <c r="P3" s="21"/>
    </row>
    <row r="4" spans="1:16" x14ac:dyDescent="0.3">
      <c r="B4" s="24"/>
      <c r="C4" s="2" t="s">
        <v>9</v>
      </c>
      <c r="D4" s="3" t="s">
        <v>10</v>
      </c>
      <c r="E4" s="2" t="s">
        <v>9</v>
      </c>
      <c r="F4" s="3" t="s">
        <v>10</v>
      </c>
      <c r="G4" s="4" t="s">
        <v>9</v>
      </c>
      <c r="H4" s="5" t="s">
        <v>10</v>
      </c>
      <c r="I4" s="6" t="s">
        <v>9</v>
      </c>
      <c r="J4" s="7" t="s">
        <v>10</v>
      </c>
      <c r="K4" s="8" t="s">
        <v>9</v>
      </c>
      <c r="L4" s="9" t="s">
        <v>10</v>
      </c>
      <c r="M4" s="10" t="s">
        <v>9</v>
      </c>
      <c r="N4" s="11" t="s">
        <v>10</v>
      </c>
      <c r="O4" s="12" t="s">
        <v>9</v>
      </c>
      <c r="P4" s="13" t="s">
        <v>10</v>
      </c>
    </row>
    <row r="5" spans="1:16" x14ac:dyDescent="0.3">
      <c r="A5" s="29" t="s">
        <v>14</v>
      </c>
      <c r="B5" s="14" t="s">
        <v>11</v>
      </c>
      <c r="C5" s="15">
        <f>28.7-E5</f>
        <v>1.8599999999999994</v>
      </c>
      <c r="D5" s="15">
        <f t="shared" ref="D5:D7" si="0">342.2965*C5/1000</f>
        <v>0.63667148999999967</v>
      </c>
      <c r="E5" s="15">
        <v>26.84</v>
      </c>
      <c r="F5" s="15">
        <f t="shared" ref="F5:F7" si="1">342.2965*E5/1000</f>
        <v>9.1872380600000003</v>
      </c>
      <c r="G5" s="16">
        <v>7.0000000000000007E-2</v>
      </c>
      <c r="H5" s="16">
        <f t="shared" ref="H5:H7" si="2">88.06 *G5/1000</f>
        <v>6.1642000000000008E-3</v>
      </c>
      <c r="I5" s="17">
        <v>0.08</v>
      </c>
      <c r="J5" s="17">
        <f t="shared" ref="J5:J7" si="3">90.08*I5/1000</f>
        <v>7.2064E-3</v>
      </c>
      <c r="K5" s="18">
        <v>3.12</v>
      </c>
      <c r="L5" s="18">
        <f t="shared" ref="L5:L7" si="4">K5*46/1000</f>
        <v>0.14352000000000001</v>
      </c>
      <c r="M5" s="19">
        <v>2.87</v>
      </c>
      <c r="N5" s="19">
        <f t="shared" ref="N5:N7" si="5">59*M5/1000</f>
        <v>0.16933000000000001</v>
      </c>
      <c r="O5" s="20">
        <f>111.151351</f>
        <v>111.15135100000001</v>
      </c>
      <c r="P5" s="20">
        <f t="shared" ref="P5:P7" si="6">46.07*O5/1000</f>
        <v>5.1207427405699999</v>
      </c>
    </row>
    <row r="6" spans="1:16" x14ac:dyDescent="0.3">
      <c r="A6" s="29" t="s">
        <v>14</v>
      </c>
      <c r="B6" s="14" t="s">
        <v>12</v>
      </c>
      <c r="C6" s="15">
        <f t="shared" ref="C6:C7" si="7">28.7-E6</f>
        <v>4.1899999999999977</v>
      </c>
      <c r="D6" s="15">
        <f t="shared" si="0"/>
        <v>1.4342223349999992</v>
      </c>
      <c r="E6" s="15">
        <v>24.51</v>
      </c>
      <c r="F6" s="15">
        <f t="shared" si="1"/>
        <v>8.3896872150000004</v>
      </c>
      <c r="G6" s="16">
        <v>0.11</v>
      </c>
      <c r="H6" s="16">
        <f t="shared" si="2"/>
        <v>9.6866000000000001E-3</v>
      </c>
      <c r="I6" s="17">
        <v>0.14000000000000001</v>
      </c>
      <c r="J6" s="17">
        <f t="shared" si="3"/>
        <v>1.2611199999999999E-2</v>
      </c>
      <c r="K6" s="18">
        <v>5.54</v>
      </c>
      <c r="L6" s="18">
        <f t="shared" si="4"/>
        <v>0.25484000000000001</v>
      </c>
      <c r="M6" s="19">
        <v>4.25</v>
      </c>
      <c r="N6" s="19">
        <f t="shared" si="5"/>
        <v>0.25074999999999997</v>
      </c>
      <c r="O6" s="20">
        <f>438.58613</f>
        <v>438.58613000000003</v>
      </c>
      <c r="P6" s="20">
        <f t="shared" si="6"/>
        <v>20.2056630091</v>
      </c>
    </row>
    <row r="7" spans="1:16" x14ac:dyDescent="0.3">
      <c r="A7" s="29" t="s">
        <v>14</v>
      </c>
      <c r="B7" s="14" t="s">
        <v>13</v>
      </c>
      <c r="C7" s="15">
        <f t="shared" si="7"/>
        <v>4.5799999999999983</v>
      </c>
      <c r="D7" s="15">
        <f t="shared" si="0"/>
        <v>1.5677179699999992</v>
      </c>
      <c r="E7" s="15">
        <v>24.12</v>
      </c>
      <c r="F7" s="15">
        <f t="shared" si="1"/>
        <v>8.2561915800000012</v>
      </c>
      <c r="G7" s="16">
        <v>0.18</v>
      </c>
      <c r="H7" s="16">
        <f t="shared" si="2"/>
        <v>1.5850799999999998E-2</v>
      </c>
      <c r="I7" s="17">
        <v>0.15</v>
      </c>
      <c r="J7" s="17">
        <f t="shared" si="3"/>
        <v>1.3511999999999998E-2</v>
      </c>
      <c r="K7" s="18">
        <v>5.68</v>
      </c>
      <c r="L7" s="18">
        <f t="shared" si="4"/>
        <v>0.26127999999999996</v>
      </c>
      <c r="M7" s="19">
        <v>4.3899999999999997</v>
      </c>
      <c r="N7" s="19">
        <f t="shared" si="5"/>
        <v>0.25901000000000002</v>
      </c>
      <c r="O7" s="20">
        <f>876.489431</f>
        <v>876.48943099999997</v>
      </c>
      <c r="P7" s="20">
        <f t="shared" si="6"/>
        <v>40.379868086169999</v>
      </c>
    </row>
    <row r="9" spans="1:16" x14ac:dyDescent="0.3">
      <c r="A9" t="s">
        <v>15</v>
      </c>
      <c r="B9" s="14" t="s">
        <v>11</v>
      </c>
      <c r="C9" s="15">
        <f>28.7-E9</f>
        <v>3.2199999999999989</v>
      </c>
      <c r="D9" s="15">
        <f t="shared" ref="D9:D11" si="8">342.2965*C9/1000</f>
        <v>1.1021947299999995</v>
      </c>
      <c r="E9" s="15">
        <v>25.48</v>
      </c>
      <c r="F9" s="15">
        <f t="shared" ref="F9:F11" si="9">342.2965*E9/1000</f>
        <v>8.721714819999999</v>
      </c>
      <c r="G9" s="16">
        <v>0.12</v>
      </c>
      <c r="H9" s="16">
        <f t="shared" ref="H9:H11" si="10">88.06 *G9/1000</f>
        <v>1.0567200000000001E-2</v>
      </c>
      <c r="I9" s="17">
        <v>0.1235</v>
      </c>
      <c r="J9" s="17">
        <f t="shared" ref="J9:J11" si="11">90.08*I9/1000</f>
        <v>1.1124879999999998E-2</v>
      </c>
      <c r="K9" s="18">
        <v>4.21</v>
      </c>
      <c r="L9" s="18">
        <f t="shared" ref="L9:L11" si="12">K9*46/1000</f>
        <v>0.19366</v>
      </c>
      <c r="M9" s="19">
        <v>3.21</v>
      </c>
      <c r="N9" s="19">
        <f t="shared" ref="N9:N11" si="13">59*M9/1000</f>
        <v>0.18938999999999998</v>
      </c>
      <c r="O9" s="20">
        <v>4.3499999999999996</v>
      </c>
      <c r="P9" s="20">
        <f t="shared" ref="P9:P11" si="14">46.07*O9/1000</f>
        <v>0.20040449999999999</v>
      </c>
    </row>
    <row r="10" spans="1:16" x14ac:dyDescent="0.3">
      <c r="A10" t="s">
        <v>15</v>
      </c>
      <c r="B10" s="14" t="s">
        <v>12</v>
      </c>
      <c r="C10" s="15">
        <f t="shared" ref="C10:C11" si="15">28.7-E10</f>
        <v>8.0599999999999987</v>
      </c>
      <c r="D10" s="15">
        <f t="shared" si="8"/>
        <v>2.7589097899999993</v>
      </c>
      <c r="E10" s="15">
        <v>20.64</v>
      </c>
      <c r="F10" s="15">
        <f t="shared" si="9"/>
        <v>7.0649997600000001</v>
      </c>
      <c r="G10" s="16">
        <v>0.21</v>
      </c>
      <c r="H10" s="16">
        <f t="shared" si="10"/>
        <v>1.8492599999999998E-2</v>
      </c>
      <c r="I10" s="17">
        <v>0.28000000000000003</v>
      </c>
      <c r="J10" s="17">
        <f t="shared" si="11"/>
        <v>2.5222399999999999E-2</v>
      </c>
      <c r="K10" s="18">
        <v>9.5399999999999991</v>
      </c>
      <c r="L10" s="18">
        <f t="shared" si="12"/>
        <v>0.43883999999999995</v>
      </c>
      <c r="M10" s="19">
        <v>8.61</v>
      </c>
      <c r="N10" s="19">
        <f t="shared" si="13"/>
        <v>0.50798999999999994</v>
      </c>
      <c r="O10" s="20">
        <v>10.25</v>
      </c>
      <c r="P10" s="20">
        <f t="shared" si="14"/>
        <v>0.47221750000000001</v>
      </c>
    </row>
    <row r="11" spans="1:16" x14ac:dyDescent="0.3">
      <c r="A11" t="s">
        <v>15</v>
      </c>
      <c r="B11" s="14" t="s">
        <v>13</v>
      </c>
      <c r="C11" s="15">
        <f t="shared" si="15"/>
        <v>16.489999999999998</v>
      </c>
      <c r="D11" s="15">
        <f t="shared" si="8"/>
        <v>5.6444692849999996</v>
      </c>
      <c r="E11" s="15">
        <v>12.21</v>
      </c>
      <c r="F11" s="15">
        <f t="shared" si="9"/>
        <v>4.1794402650000002</v>
      </c>
      <c r="G11" s="16">
        <v>0.57999999999999996</v>
      </c>
      <c r="H11" s="16">
        <f t="shared" si="10"/>
        <v>5.1074799999999997E-2</v>
      </c>
      <c r="I11" s="17">
        <v>0.32</v>
      </c>
      <c r="J11" s="17">
        <f t="shared" si="11"/>
        <v>2.88256E-2</v>
      </c>
      <c r="K11" s="18">
        <v>10.25</v>
      </c>
      <c r="L11" s="18">
        <f t="shared" si="12"/>
        <v>0.47149999999999997</v>
      </c>
      <c r="M11" s="19">
        <v>9.2100000000000009</v>
      </c>
      <c r="N11" s="19">
        <f t="shared" si="13"/>
        <v>0.54339000000000015</v>
      </c>
      <c r="O11" s="20">
        <v>12.53</v>
      </c>
      <c r="P11" s="20">
        <f t="shared" si="14"/>
        <v>0.57725709999999997</v>
      </c>
    </row>
  </sheetData>
  <mergeCells count="9">
    <mergeCell ref="O2:P3"/>
    <mergeCell ref="C3:D3"/>
    <mergeCell ref="E3:F3"/>
    <mergeCell ref="B2:B4"/>
    <mergeCell ref="C2:D2"/>
    <mergeCell ref="G2:H3"/>
    <mergeCell ref="I2:J3"/>
    <mergeCell ref="K2:L3"/>
    <mergeCell ref="M2:N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7"/>
  <sheetViews>
    <sheetView workbookViewId="0">
      <selection sqref="A1:A1048576"/>
    </sheetView>
  </sheetViews>
  <sheetFormatPr defaultRowHeight="14.4" x14ac:dyDescent="0.3"/>
  <sheetData>
    <row r="2" spans="1:15" x14ac:dyDescent="0.3">
      <c r="A2" s="23" t="s">
        <v>0</v>
      </c>
      <c r="B2" s="22" t="s">
        <v>1</v>
      </c>
      <c r="C2" s="22"/>
      <c r="D2" s="1"/>
      <c r="E2" s="1"/>
      <c r="F2" s="25" t="s">
        <v>2</v>
      </c>
      <c r="G2" s="25"/>
      <c r="H2" s="26" t="s">
        <v>3</v>
      </c>
      <c r="I2" s="26"/>
      <c r="J2" s="27" t="s">
        <v>4</v>
      </c>
      <c r="K2" s="27"/>
      <c r="L2" s="28" t="s">
        <v>5</v>
      </c>
      <c r="M2" s="28"/>
      <c r="N2" s="21" t="s">
        <v>6</v>
      </c>
      <c r="O2" s="21"/>
    </row>
    <row r="3" spans="1:15" x14ac:dyDescent="0.3">
      <c r="A3" s="23"/>
      <c r="B3" s="22" t="s">
        <v>7</v>
      </c>
      <c r="C3" s="22"/>
      <c r="D3" s="22" t="s">
        <v>8</v>
      </c>
      <c r="E3" s="22"/>
      <c r="F3" s="25"/>
      <c r="G3" s="25"/>
      <c r="H3" s="26"/>
      <c r="I3" s="26"/>
      <c r="J3" s="27"/>
      <c r="K3" s="27"/>
      <c r="L3" s="28"/>
      <c r="M3" s="28"/>
      <c r="N3" s="21"/>
      <c r="O3" s="21"/>
    </row>
    <row r="4" spans="1:15" x14ac:dyDescent="0.3">
      <c r="A4" s="24"/>
      <c r="B4" s="2" t="s">
        <v>9</v>
      </c>
      <c r="C4" s="3" t="s">
        <v>10</v>
      </c>
      <c r="D4" s="2" t="s">
        <v>9</v>
      </c>
      <c r="E4" s="3" t="s">
        <v>10</v>
      </c>
      <c r="F4" s="4" t="s">
        <v>9</v>
      </c>
      <c r="G4" s="5" t="s">
        <v>10</v>
      </c>
      <c r="H4" s="6" t="s">
        <v>9</v>
      </c>
      <c r="I4" s="7" t="s">
        <v>10</v>
      </c>
      <c r="J4" s="8" t="s">
        <v>9</v>
      </c>
      <c r="K4" s="9" t="s">
        <v>10</v>
      </c>
      <c r="L4" s="10" t="s">
        <v>9</v>
      </c>
      <c r="M4" s="11" t="s">
        <v>10</v>
      </c>
      <c r="N4" s="12" t="s">
        <v>9</v>
      </c>
      <c r="O4" s="13" t="s">
        <v>10</v>
      </c>
    </row>
    <row r="5" spans="1:15" x14ac:dyDescent="0.3">
      <c r="A5" s="14" t="s">
        <v>11</v>
      </c>
      <c r="B5" s="15">
        <f>28.7-D5</f>
        <v>1.8599999999999994</v>
      </c>
      <c r="C5" s="15">
        <f t="shared" ref="C5:C7" si="0">342.2965*B5/1000</f>
        <v>0.63667148999999967</v>
      </c>
      <c r="D5" s="15">
        <v>26.84</v>
      </c>
      <c r="E5" s="15">
        <f t="shared" ref="E5:E7" si="1">342.2965*D5/1000</f>
        <v>9.1872380600000003</v>
      </c>
      <c r="F5" s="16">
        <v>7.0000000000000007E-2</v>
      </c>
      <c r="G5" s="16">
        <f t="shared" ref="G5:G7" si="2">88.06 *F5/1000</f>
        <v>6.1642000000000008E-3</v>
      </c>
      <c r="H5" s="17">
        <v>0.08</v>
      </c>
      <c r="I5" s="17">
        <f t="shared" ref="I5:I7" si="3">90.08*H5/1000</f>
        <v>7.2064E-3</v>
      </c>
      <c r="J5" s="18">
        <v>3.12</v>
      </c>
      <c r="K5" s="18">
        <f t="shared" ref="K5:K7" si="4">J5*46/1000</f>
        <v>0.14352000000000001</v>
      </c>
      <c r="L5" s="19">
        <v>2.87</v>
      </c>
      <c r="M5" s="19">
        <f t="shared" ref="M5:M7" si="5">59*L5/1000</f>
        <v>0.16933000000000001</v>
      </c>
      <c r="N5" s="20">
        <f>111.151351</f>
        <v>111.15135100000001</v>
      </c>
      <c r="O5" s="20">
        <f t="shared" ref="O5:O7" si="6">46.07*N5/1000</f>
        <v>5.1207427405699999</v>
      </c>
    </row>
    <row r="6" spans="1:15" x14ac:dyDescent="0.3">
      <c r="A6" s="14" t="s">
        <v>12</v>
      </c>
      <c r="B6" s="15">
        <f t="shared" ref="B6:B7" si="7">28.7-D6</f>
        <v>4.1899999999999977</v>
      </c>
      <c r="C6" s="15">
        <f t="shared" si="0"/>
        <v>1.4342223349999992</v>
      </c>
      <c r="D6" s="15">
        <v>24.51</v>
      </c>
      <c r="E6" s="15">
        <f t="shared" si="1"/>
        <v>8.3896872150000004</v>
      </c>
      <c r="F6" s="16">
        <v>0.11</v>
      </c>
      <c r="G6" s="16">
        <f t="shared" si="2"/>
        <v>9.6866000000000001E-3</v>
      </c>
      <c r="H6" s="17">
        <v>0.14000000000000001</v>
      </c>
      <c r="I6" s="17">
        <f t="shared" si="3"/>
        <v>1.2611199999999999E-2</v>
      </c>
      <c r="J6" s="18">
        <v>5.54</v>
      </c>
      <c r="K6" s="18">
        <f t="shared" si="4"/>
        <v>0.25484000000000001</v>
      </c>
      <c r="L6" s="19">
        <v>4.25</v>
      </c>
      <c r="M6" s="19">
        <f t="shared" si="5"/>
        <v>0.25074999999999997</v>
      </c>
      <c r="N6" s="20">
        <f>438.58613</f>
        <v>438.58613000000003</v>
      </c>
      <c r="O6" s="20">
        <f t="shared" si="6"/>
        <v>20.2056630091</v>
      </c>
    </row>
    <row r="7" spans="1:15" x14ac:dyDescent="0.3">
      <c r="A7" s="14" t="s">
        <v>13</v>
      </c>
      <c r="B7" s="15">
        <f t="shared" si="7"/>
        <v>4.5799999999999983</v>
      </c>
      <c r="C7" s="15">
        <f t="shared" si="0"/>
        <v>1.5677179699999992</v>
      </c>
      <c r="D7" s="15">
        <v>24.12</v>
      </c>
      <c r="E7" s="15">
        <f t="shared" si="1"/>
        <v>8.2561915800000012</v>
      </c>
      <c r="F7" s="16">
        <v>0.18</v>
      </c>
      <c r="G7" s="16">
        <f t="shared" si="2"/>
        <v>1.5850799999999998E-2</v>
      </c>
      <c r="H7" s="17">
        <v>0.15</v>
      </c>
      <c r="I7" s="17">
        <f t="shared" si="3"/>
        <v>1.3511999999999998E-2</v>
      </c>
      <c r="J7" s="18">
        <v>5.68</v>
      </c>
      <c r="K7" s="18">
        <f t="shared" si="4"/>
        <v>0.26127999999999996</v>
      </c>
      <c r="L7" s="19">
        <v>4.3899999999999997</v>
      </c>
      <c r="M7" s="19">
        <f t="shared" si="5"/>
        <v>0.25901000000000002</v>
      </c>
      <c r="N7" s="20">
        <f>876.489431</f>
        <v>876.48943099999997</v>
      </c>
      <c r="O7" s="20">
        <f t="shared" si="6"/>
        <v>40.379868086169999</v>
      </c>
    </row>
  </sheetData>
  <mergeCells count="9">
    <mergeCell ref="N2:O3"/>
    <mergeCell ref="B3:C3"/>
    <mergeCell ref="D3:E3"/>
    <mergeCell ref="A2:A4"/>
    <mergeCell ref="B2:C2"/>
    <mergeCell ref="F2:G3"/>
    <mergeCell ref="H2:I3"/>
    <mergeCell ref="J2:K3"/>
    <mergeCell ref="L2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2F7A9-6892-42FC-B0A8-296F7817E7CE}">
  <dimension ref="A1:O7"/>
  <sheetViews>
    <sheetView workbookViewId="0">
      <selection activeCell="A5" sqref="A5:O7"/>
    </sheetView>
  </sheetViews>
  <sheetFormatPr defaultRowHeight="14.4" x14ac:dyDescent="0.3"/>
  <sheetData>
    <row r="1" spans="1:15" ht="7.8" customHeight="1" x14ac:dyDescent="0.3"/>
    <row r="2" spans="1:15" x14ac:dyDescent="0.3">
      <c r="A2" s="23" t="s">
        <v>0</v>
      </c>
      <c r="B2" s="22" t="s">
        <v>1</v>
      </c>
      <c r="C2" s="22"/>
      <c r="D2" s="1"/>
      <c r="E2" s="1"/>
      <c r="F2" s="25" t="s">
        <v>2</v>
      </c>
      <c r="G2" s="25"/>
      <c r="H2" s="26" t="s">
        <v>3</v>
      </c>
      <c r="I2" s="26"/>
      <c r="J2" s="27" t="s">
        <v>4</v>
      </c>
      <c r="K2" s="27"/>
      <c r="L2" s="28" t="s">
        <v>5</v>
      </c>
      <c r="M2" s="28"/>
      <c r="N2" s="21" t="s">
        <v>6</v>
      </c>
      <c r="O2" s="21"/>
    </row>
    <row r="3" spans="1:15" x14ac:dyDescent="0.3">
      <c r="A3" s="23"/>
      <c r="B3" s="22" t="s">
        <v>7</v>
      </c>
      <c r="C3" s="22"/>
      <c r="D3" s="22" t="s">
        <v>8</v>
      </c>
      <c r="E3" s="22"/>
      <c r="F3" s="25"/>
      <c r="G3" s="25"/>
      <c r="H3" s="26"/>
      <c r="I3" s="26"/>
      <c r="J3" s="27"/>
      <c r="K3" s="27"/>
      <c r="L3" s="28"/>
      <c r="M3" s="28"/>
      <c r="N3" s="21"/>
      <c r="O3" s="21"/>
    </row>
    <row r="4" spans="1:15" x14ac:dyDescent="0.3">
      <c r="A4" s="24"/>
      <c r="B4" s="2" t="s">
        <v>9</v>
      </c>
      <c r="C4" s="3" t="s">
        <v>10</v>
      </c>
      <c r="D4" s="2" t="s">
        <v>9</v>
      </c>
      <c r="E4" s="3" t="s">
        <v>10</v>
      </c>
      <c r="F4" s="4" t="s">
        <v>9</v>
      </c>
      <c r="G4" s="5" t="s">
        <v>10</v>
      </c>
      <c r="H4" s="6" t="s">
        <v>9</v>
      </c>
      <c r="I4" s="7" t="s">
        <v>10</v>
      </c>
      <c r="J4" s="8" t="s">
        <v>9</v>
      </c>
      <c r="K4" s="9" t="s">
        <v>10</v>
      </c>
      <c r="L4" s="10" t="s">
        <v>9</v>
      </c>
      <c r="M4" s="11" t="s">
        <v>10</v>
      </c>
      <c r="N4" s="12" t="s">
        <v>9</v>
      </c>
      <c r="O4" s="13" t="s">
        <v>10</v>
      </c>
    </row>
    <row r="5" spans="1:15" x14ac:dyDescent="0.3">
      <c r="A5" s="14" t="s">
        <v>11</v>
      </c>
      <c r="B5" s="15">
        <f>28.7-D5</f>
        <v>3.2199999999999989</v>
      </c>
      <c r="C5" s="15">
        <f t="shared" ref="C5:C7" si="0">342.2965*B5/1000</f>
        <v>1.1021947299999995</v>
      </c>
      <c r="D5" s="15">
        <v>25.48</v>
      </c>
      <c r="E5" s="15">
        <f t="shared" ref="E5:E7" si="1">342.2965*D5/1000</f>
        <v>8.721714819999999</v>
      </c>
      <c r="F5" s="16">
        <v>0.12</v>
      </c>
      <c r="G5" s="16">
        <f t="shared" ref="G5:G7" si="2">88.06 *F5/1000</f>
        <v>1.0567200000000001E-2</v>
      </c>
      <c r="H5" s="17">
        <v>0.1235</v>
      </c>
      <c r="I5" s="17">
        <f t="shared" ref="I5:I7" si="3">90.08*H5/1000</f>
        <v>1.1124879999999998E-2</v>
      </c>
      <c r="J5" s="18">
        <v>4.21</v>
      </c>
      <c r="K5" s="18">
        <f t="shared" ref="K5:K7" si="4">J5*46/1000</f>
        <v>0.19366</v>
      </c>
      <c r="L5" s="19">
        <v>3.21</v>
      </c>
      <c r="M5" s="19">
        <f t="shared" ref="M5:M7" si="5">59*L5/1000</f>
        <v>0.18938999999999998</v>
      </c>
      <c r="N5" s="20">
        <v>4.3499999999999996</v>
      </c>
      <c r="O5" s="20">
        <f t="shared" ref="O5:O7" si="6">46.07*N5/1000</f>
        <v>0.20040449999999999</v>
      </c>
    </row>
    <row r="6" spans="1:15" x14ac:dyDescent="0.3">
      <c r="A6" s="14" t="s">
        <v>12</v>
      </c>
      <c r="B6" s="15">
        <f t="shared" ref="B6:B7" si="7">28.7-D6</f>
        <v>8.0599999999999987</v>
      </c>
      <c r="C6" s="15">
        <f t="shared" si="0"/>
        <v>2.7589097899999993</v>
      </c>
      <c r="D6" s="15">
        <v>20.64</v>
      </c>
      <c r="E6" s="15">
        <f t="shared" si="1"/>
        <v>7.0649997600000001</v>
      </c>
      <c r="F6" s="16">
        <v>0.21</v>
      </c>
      <c r="G6" s="16">
        <f t="shared" si="2"/>
        <v>1.8492599999999998E-2</v>
      </c>
      <c r="H6" s="17">
        <v>0.28000000000000003</v>
      </c>
      <c r="I6" s="17">
        <f t="shared" si="3"/>
        <v>2.5222399999999999E-2</v>
      </c>
      <c r="J6" s="18">
        <v>9.5399999999999991</v>
      </c>
      <c r="K6" s="18">
        <f t="shared" si="4"/>
        <v>0.43883999999999995</v>
      </c>
      <c r="L6" s="19">
        <v>8.61</v>
      </c>
      <c r="M6" s="19">
        <f t="shared" si="5"/>
        <v>0.50798999999999994</v>
      </c>
      <c r="N6" s="20">
        <v>10.25</v>
      </c>
      <c r="O6" s="20">
        <f t="shared" si="6"/>
        <v>0.47221750000000001</v>
      </c>
    </row>
    <row r="7" spans="1:15" x14ac:dyDescent="0.3">
      <c r="A7" s="14" t="s">
        <v>13</v>
      </c>
      <c r="B7" s="15">
        <f t="shared" si="7"/>
        <v>16.489999999999998</v>
      </c>
      <c r="C7" s="15">
        <f t="shared" si="0"/>
        <v>5.6444692849999996</v>
      </c>
      <c r="D7" s="15">
        <v>12.21</v>
      </c>
      <c r="E7" s="15">
        <f t="shared" si="1"/>
        <v>4.1794402650000002</v>
      </c>
      <c r="F7" s="16">
        <v>0.57999999999999996</v>
      </c>
      <c r="G7" s="16">
        <f t="shared" si="2"/>
        <v>5.1074799999999997E-2</v>
      </c>
      <c r="H7" s="17">
        <v>0.32</v>
      </c>
      <c r="I7" s="17">
        <f t="shared" si="3"/>
        <v>2.88256E-2</v>
      </c>
      <c r="J7" s="18">
        <v>10.25</v>
      </c>
      <c r="K7" s="18">
        <f t="shared" si="4"/>
        <v>0.47149999999999997</v>
      </c>
      <c r="L7" s="19">
        <v>9.2100000000000009</v>
      </c>
      <c r="M7" s="19">
        <f t="shared" si="5"/>
        <v>0.54339000000000015</v>
      </c>
      <c r="N7" s="20">
        <v>12.53</v>
      </c>
      <c r="O7" s="20">
        <f t="shared" si="6"/>
        <v>0.57725709999999997</v>
      </c>
    </row>
  </sheetData>
  <mergeCells count="9">
    <mergeCell ref="N2:O3"/>
    <mergeCell ref="B3:C3"/>
    <mergeCell ref="D3:E3"/>
    <mergeCell ref="A2:A4"/>
    <mergeCell ref="B2:C2"/>
    <mergeCell ref="F2:G3"/>
    <mergeCell ref="H2:I3"/>
    <mergeCell ref="J2:K3"/>
    <mergeCell ref="L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EtOH+</vt:lpstr>
      <vt:lpstr>control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2019-01-15T22:14:38Z</dcterms:modified>
</cp:coreProperties>
</file>