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mcmasteru365-my.sharepoint.com/personal/agnihs1_mcmaster_ca/Documents/Thesis/Modeling/6ww PLS &amp; NN models/"/>
    </mc:Choice>
  </mc:AlternateContent>
  <xr:revisionPtr revIDLastSave="0" documentId="114_{0B350E02-38B7-4DAB-A2F6-F90A45F68009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ModelData6WW" sheetId="2" r:id="rId1"/>
    <sheet name="Sheet2" sheetId="25" r:id="rId2"/>
    <sheet name="Ceramics-New PLS model architec" sheetId="17" r:id="rId3"/>
    <sheet name="Training" sheetId="24" r:id="rId4"/>
    <sheet name="Sheet3" sheetId="26" r:id="rId5"/>
    <sheet name="Sheet1" sheetId="13" r:id="rId6"/>
    <sheet name="ceramics" sheetId="18" r:id="rId7"/>
    <sheet name="G1-ceramics" sheetId="1" r:id="rId8"/>
    <sheet name="G1-ceramics2" sheetId="20" r:id="rId9"/>
    <sheet name="G2-ceramics" sheetId="4" r:id="rId10"/>
    <sheet name="G2-ceramics2" sheetId="21" r:id="rId11"/>
    <sheet name="G4-ceramics" sheetId="14" r:id="rId12"/>
    <sheet name="G4-ceramics2" sheetId="22" r:id="rId13"/>
    <sheet name="TestingData2" sheetId="23" r:id="rId14"/>
    <sheet name="G1-polymers" sheetId="7" r:id="rId15"/>
    <sheet name="G1-polymers2" sheetId="19" r:id="rId16"/>
    <sheet name="G2-polymers" sheetId="8" r:id="rId17"/>
    <sheet name="G3-polymers" sheetId="15" r:id="rId18"/>
    <sheet name="G4-polymers" sheetId="16" r:id="rId19"/>
    <sheet name="TestingData" sheetId="12" r:id="rId20"/>
  </sheets>
  <externalReferences>
    <externalReference r:id="rId21"/>
  </externalReferenc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51" i="2" l="1"/>
  <c r="AA51" i="2"/>
  <c r="D39" i="25" l="1"/>
  <c r="D38" i="25"/>
  <c r="B39" i="25"/>
  <c r="B38" i="25"/>
  <c r="S46" i="13" l="1"/>
  <c r="S47" i="13"/>
  <c r="S48" i="13"/>
  <c r="S49" i="13"/>
  <c r="S50" i="13"/>
  <c r="S51" i="13"/>
  <c r="S52" i="13"/>
  <c r="S53" i="13"/>
  <c r="S54" i="13"/>
  <c r="S55" i="13"/>
  <c r="S56" i="13"/>
  <c r="S57" i="13"/>
  <c r="S58" i="13"/>
  <c r="S59" i="13"/>
  <c r="S60" i="13"/>
  <c r="S61" i="13"/>
  <c r="S62" i="13"/>
  <c r="S63" i="13"/>
  <c r="S64" i="13"/>
  <c r="S65" i="13"/>
  <c r="S45" i="13"/>
  <c r="Q66" i="13"/>
  <c r="T52" i="13" s="1"/>
  <c r="AA3" i="13"/>
  <c r="AB3" i="13" s="1"/>
  <c r="AA4" i="13"/>
  <c r="AB4" i="13" s="1"/>
  <c r="AA5" i="13"/>
  <c r="AB5" i="13" s="1"/>
  <c r="AA6" i="13"/>
  <c r="AB6" i="13" s="1"/>
  <c r="AA7" i="13"/>
  <c r="AB7" i="13" s="1"/>
  <c r="AA8" i="13"/>
  <c r="AB8" i="13" s="1"/>
  <c r="AA9" i="13"/>
  <c r="AB9" i="13" s="1"/>
  <c r="AA10" i="13"/>
  <c r="AB10" i="13" s="1"/>
  <c r="AA11" i="13"/>
  <c r="AB11" i="13" s="1"/>
  <c r="AA12" i="13"/>
  <c r="AB12" i="13" s="1"/>
  <c r="AA13" i="13"/>
  <c r="AB13" i="13" s="1"/>
  <c r="AA14" i="13"/>
  <c r="AB14" i="13" s="1"/>
  <c r="AA15" i="13"/>
  <c r="AB15" i="13" s="1"/>
  <c r="AA16" i="13"/>
  <c r="AB16" i="13" s="1"/>
  <c r="AA17" i="13"/>
  <c r="AB17" i="13" s="1"/>
  <c r="AA18" i="13"/>
  <c r="AB18" i="13" s="1"/>
  <c r="AA19" i="13"/>
  <c r="AB19" i="13" s="1"/>
  <c r="AA20" i="13"/>
  <c r="AB20" i="13" s="1"/>
  <c r="AA21" i="13"/>
  <c r="AB21" i="13" s="1"/>
  <c r="AA22" i="13"/>
  <c r="AB22" i="13" s="1"/>
  <c r="AA23" i="13"/>
  <c r="AB23" i="13" s="1"/>
  <c r="AA24" i="13"/>
  <c r="AB24" i="13" s="1"/>
  <c r="AA25" i="13"/>
  <c r="AB25" i="13" s="1"/>
  <c r="AA26" i="13"/>
  <c r="AB26" i="13" s="1"/>
  <c r="AA27" i="13"/>
  <c r="AB27" i="13" s="1"/>
  <c r="AA28" i="13"/>
  <c r="AB28" i="13" s="1"/>
  <c r="AA29" i="13"/>
  <c r="AB29" i="13" s="1"/>
  <c r="AA30" i="13"/>
  <c r="AB30" i="13" s="1"/>
  <c r="AA31" i="13"/>
  <c r="AB31" i="13" s="1"/>
  <c r="AA32" i="13"/>
  <c r="AB32" i="13" s="1"/>
  <c r="AA33" i="13"/>
  <c r="AB33" i="13" s="1"/>
  <c r="AA34" i="13"/>
  <c r="AB34" i="13" s="1"/>
  <c r="AA35" i="13"/>
  <c r="AB35" i="13" s="1"/>
  <c r="AA36" i="13"/>
  <c r="AB36" i="13" s="1"/>
  <c r="AA37" i="13"/>
  <c r="AB37" i="13" s="1"/>
  <c r="AA38" i="13"/>
  <c r="AB38" i="13" s="1"/>
  <c r="AA39" i="13"/>
  <c r="AB39" i="13" s="1"/>
  <c r="AA40" i="13"/>
  <c r="AB40" i="13" s="1"/>
  <c r="AA41" i="13"/>
  <c r="AB41" i="13" s="1"/>
  <c r="AA42" i="13"/>
  <c r="AB42" i="13" s="1"/>
  <c r="AA2" i="13"/>
  <c r="AB2" i="13" s="1"/>
  <c r="Z14" i="13"/>
  <c r="Z15" i="13"/>
  <c r="Z16" i="13"/>
  <c r="Z17" i="13"/>
  <c r="Z18" i="13"/>
  <c r="Z19" i="13"/>
  <c r="Z20" i="13"/>
  <c r="Z21" i="13"/>
  <c r="Z22" i="13"/>
  <c r="Z23" i="13"/>
  <c r="Z24" i="13"/>
  <c r="Z25" i="13"/>
  <c r="Z26" i="13"/>
  <c r="Z27" i="13"/>
  <c r="Z28" i="13"/>
  <c r="Z29" i="13"/>
  <c r="Z30" i="13"/>
  <c r="Z31" i="13"/>
  <c r="Z32" i="13"/>
  <c r="Z33" i="13"/>
  <c r="Z34" i="13"/>
  <c r="Z35" i="13"/>
  <c r="Z36" i="13"/>
  <c r="Z37" i="13"/>
  <c r="Z38" i="13"/>
  <c r="Z39" i="13"/>
  <c r="Z40" i="13"/>
  <c r="Z41" i="13"/>
  <c r="Z42" i="13"/>
  <c r="Z13" i="13"/>
  <c r="Z3" i="13"/>
  <c r="Z4" i="13"/>
  <c r="Z5" i="13"/>
  <c r="Z6" i="13"/>
  <c r="Z7" i="13"/>
  <c r="Z8" i="13"/>
  <c r="Z9" i="13"/>
  <c r="Z2" i="13"/>
  <c r="X42" i="13"/>
  <c r="X41" i="13"/>
  <c r="X40" i="13"/>
  <c r="X39" i="13"/>
  <c r="X38" i="13"/>
  <c r="X37" i="13"/>
  <c r="X36" i="13"/>
  <c r="X35" i="13"/>
  <c r="X34" i="13"/>
  <c r="X33" i="13"/>
  <c r="X32" i="13"/>
  <c r="X31" i="13"/>
  <c r="X30" i="13"/>
  <c r="X29" i="13"/>
  <c r="X28" i="13"/>
  <c r="X27" i="13"/>
  <c r="X26" i="13"/>
  <c r="X25" i="13"/>
  <c r="X24" i="13"/>
  <c r="X23" i="13"/>
  <c r="X22" i="13"/>
  <c r="X21" i="13"/>
  <c r="X20" i="13"/>
  <c r="X19" i="13"/>
  <c r="X18" i="13"/>
  <c r="X17" i="13"/>
  <c r="X16" i="13"/>
  <c r="X15" i="13"/>
  <c r="X14" i="13"/>
  <c r="X13" i="13"/>
  <c r="X3" i="13"/>
  <c r="X4" i="13"/>
  <c r="X5" i="13"/>
  <c r="X6" i="13"/>
  <c r="X7" i="13"/>
  <c r="X8" i="13"/>
  <c r="X9" i="13"/>
  <c r="X2" i="13"/>
  <c r="U2" i="13"/>
  <c r="V2" i="13"/>
  <c r="U3" i="13"/>
  <c r="V3" i="13"/>
  <c r="U4" i="13"/>
  <c r="V4" i="13"/>
  <c r="U5" i="13"/>
  <c r="V5" i="13"/>
  <c r="U6" i="13"/>
  <c r="V6" i="13"/>
  <c r="U7" i="13"/>
  <c r="V7" i="13"/>
  <c r="U8" i="13"/>
  <c r="V8" i="13"/>
  <c r="U9" i="13"/>
  <c r="V9" i="13"/>
  <c r="U10" i="13"/>
  <c r="V10" i="13"/>
  <c r="U11" i="13"/>
  <c r="V11" i="13"/>
  <c r="U12" i="13"/>
  <c r="V12" i="13"/>
  <c r="U13" i="13"/>
  <c r="V13" i="13"/>
  <c r="U14" i="13"/>
  <c r="V14" i="13"/>
  <c r="U15" i="13"/>
  <c r="V15" i="13"/>
  <c r="U16" i="13"/>
  <c r="V16" i="13"/>
  <c r="U17" i="13"/>
  <c r="V17" i="13"/>
  <c r="U18" i="13"/>
  <c r="V18" i="13"/>
  <c r="U19" i="13"/>
  <c r="V19" i="13"/>
  <c r="U20" i="13"/>
  <c r="V20" i="13"/>
  <c r="U21" i="13"/>
  <c r="V21" i="13"/>
  <c r="U22" i="13"/>
  <c r="V22" i="13"/>
  <c r="U23" i="13"/>
  <c r="V23" i="13"/>
  <c r="U24" i="13"/>
  <c r="V24" i="13"/>
  <c r="U25" i="13"/>
  <c r="V25" i="13"/>
  <c r="U26" i="13"/>
  <c r="V26" i="13"/>
  <c r="U27" i="13"/>
  <c r="V27" i="13"/>
  <c r="U28" i="13"/>
  <c r="V28" i="13"/>
  <c r="U29" i="13"/>
  <c r="V29" i="13"/>
  <c r="U30" i="13"/>
  <c r="V30" i="13"/>
  <c r="U31" i="13"/>
  <c r="V31" i="13"/>
  <c r="U32" i="13"/>
  <c r="V32" i="13"/>
  <c r="U33" i="13"/>
  <c r="V33" i="13"/>
  <c r="U34" i="13"/>
  <c r="V34" i="13"/>
  <c r="U35" i="13"/>
  <c r="V35" i="13"/>
  <c r="U36" i="13"/>
  <c r="V36" i="13"/>
  <c r="U37" i="13"/>
  <c r="V37" i="13"/>
  <c r="U38" i="13"/>
  <c r="V38" i="13"/>
  <c r="U39" i="13"/>
  <c r="V39" i="13"/>
  <c r="U40" i="13"/>
  <c r="V40" i="13"/>
  <c r="U41" i="13"/>
  <c r="V41" i="13"/>
  <c r="U42" i="13"/>
  <c r="V42" i="13"/>
  <c r="T3" i="13"/>
  <c r="T4" i="13"/>
  <c r="T5" i="13"/>
  <c r="T6" i="13"/>
  <c r="T7" i="13"/>
  <c r="T8" i="13"/>
  <c r="T9" i="13"/>
  <c r="T10" i="13"/>
  <c r="T11" i="13"/>
  <c r="T12" i="13"/>
  <c r="T13" i="13"/>
  <c r="T14" i="13"/>
  <c r="T15" i="13"/>
  <c r="T16" i="13"/>
  <c r="T17" i="13"/>
  <c r="T18" i="13"/>
  <c r="T19" i="13"/>
  <c r="T20" i="13"/>
  <c r="T21" i="13"/>
  <c r="T22" i="13"/>
  <c r="T23" i="13"/>
  <c r="T24" i="13"/>
  <c r="T25" i="13"/>
  <c r="T26" i="13"/>
  <c r="T27" i="13"/>
  <c r="T28" i="13"/>
  <c r="T29" i="13"/>
  <c r="T30" i="13"/>
  <c r="T31" i="13"/>
  <c r="T32" i="13"/>
  <c r="T33" i="13"/>
  <c r="T34" i="13"/>
  <c r="T35" i="13"/>
  <c r="T36" i="13"/>
  <c r="T37" i="13"/>
  <c r="T38" i="13"/>
  <c r="T39" i="13"/>
  <c r="T40" i="13"/>
  <c r="T41" i="13"/>
  <c r="T42" i="13"/>
  <c r="T2" i="13"/>
  <c r="S66" i="13" l="1"/>
  <c r="T59" i="13"/>
  <c r="T51" i="13"/>
  <c r="T45" i="13"/>
  <c r="T58" i="13"/>
  <c r="T50" i="13"/>
  <c r="T65" i="13"/>
  <c r="T57" i="13"/>
  <c r="T49" i="13"/>
  <c r="T64" i="13"/>
  <c r="T56" i="13"/>
  <c r="T48" i="13"/>
  <c r="T63" i="13"/>
  <c r="T55" i="13"/>
  <c r="T47" i="13"/>
  <c r="T62" i="13"/>
  <c r="T54" i="13"/>
  <c r="T46" i="13"/>
  <c r="T61" i="13"/>
  <c r="T53" i="13"/>
  <c r="T60" i="13"/>
  <c r="T66" i="13" l="1"/>
  <c r="Q67" i="13" s="1"/>
  <c r="DC44" i="2"/>
  <c r="DA44" i="2"/>
  <c r="CZ44" i="2"/>
  <c r="CY44" i="2"/>
  <c r="CW44" i="2"/>
  <c r="CU44" i="2"/>
  <c r="CT44" i="2"/>
  <c r="CS44" i="2"/>
  <c r="CN44" i="2"/>
  <c r="CL44" i="2"/>
  <c r="CK44" i="2"/>
  <c r="CJ44" i="2"/>
  <c r="CI44" i="2"/>
  <c r="CH44" i="2"/>
  <c r="CF44" i="2"/>
  <c r="CE44" i="2"/>
  <c r="CD44" i="2"/>
  <c r="CC44" i="2"/>
  <c r="BY44" i="2"/>
  <c r="BW44" i="2"/>
  <c r="BV44" i="2"/>
  <c r="BU44" i="2"/>
  <c r="BT44" i="2"/>
  <c r="BS44" i="2"/>
  <c r="BQ44" i="2"/>
  <c r="BP44" i="2"/>
  <c r="BO44" i="2"/>
  <c r="BN44" i="2"/>
  <c r="BG44" i="2"/>
  <c r="BA44" i="2"/>
  <c r="BM44" i="2" s="1" a="1"/>
  <c r="BM44" i="2" s="1"/>
  <c r="AW44" i="2"/>
  <c r="AV44" i="2"/>
  <c r="AQ44" i="2"/>
  <c r="AP44" i="2"/>
  <c r="AH44" i="2"/>
  <c r="AG44" i="2"/>
  <c r="AD44" i="2"/>
  <c r="AB44" i="2"/>
  <c r="AA44" i="2"/>
  <c r="X44" i="2"/>
  <c r="S44" i="2"/>
  <c r="R44" i="2"/>
  <c r="O44" i="2"/>
  <c r="M44" i="2"/>
  <c r="L44" i="2"/>
  <c r="I44" i="2"/>
  <c r="U44" i="2" s="1" a="1"/>
  <c r="U44" i="2" s="1"/>
  <c r="DC43" i="2"/>
  <c r="DA43" i="2"/>
  <c r="CZ43" i="2"/>
  <c r="CY43" i="2"/>
  <c r="CW43" i="2"/>
  <c r="CU43" i="2"/>
  <c r="CT43" i="2"/>
  <c r="CS43" i="2"/>
  <c r="DE43" i="2" s="1" a="1"/>
  <c r="DE43" i="2" s="1"/>
  <c r="CN43" i="2"/>
  <c r="CL43" i="2"/>
  <c r="CK43" i="2"/>
  <c r="CJ43" i="2"/>
  <c r="CI43" i="2"/>
  <c r="CH43" i="2"/>
  <c r="CF43" i="2"/>
  <c r="CE43" i="2"/>
  <c r="CD43" i="2"/>
  <c r="CC43" i="2"/>
  <c r="BY43" i="2"/>
  <c r="BW43" i="2"/>
  <c r="BV43" i="2"/>
  <c r="BU43" i="2"/>
  <c r="BT43" i="2"/>
  <c r="BS43" i="2"/>
  <c r="BQ43" i="2"/>
  <c r="BP43" i="2"/>
  <c r="BO43" i="2"/>
  <c r="BN43" i="2"/>
  <c r="BG43" i="2"/>
  <c r="BA43" i="2"/>
  <c r="BM43" i="2" s="1" a="1"/>
  <c r="BM43" i="2" s="1"/>
  <c r="AW43" i="2"/>
  <c r="AV43" i="2"/>
  <c r="AQ43" i="2"/>
  <c r="AP43" i="2"/>
  <c r="AH43" i="2"/>
  <c r="AG43" i="2"/>
  <c r="AD43" i="2"/>
  <c r="AB43" i="2"/>
  <c r="AA43" i="2"/>
  <c r="X43" i="2"/>
  <c r="AJ43" i="2" s="1" a="1"/>
  <c r="AJ43" i="2" s="1"/>
  <c r="S43" i="2"/>
  <c r="R43" i="2"/>
  <c r="O43" i="2"/>
  <c r="M43" i="2"/>
  <c r="L43" i="2"/>
  <c r="I43" i="2"/>
  <c r="U43" i="2" s="1" a="1"/>
  <c r="U43" i="2" s="1"/>
  <c r="DC42" i="2"/>
  <c r="DA42" i="2"/>
  <c r="CZ42" i="2"/>
  <c r="CY42" i="2"/>
  <c r="CW42" i="2"/>
  <c r="CU42" i="2"/>
  <c r="CS42" i="2"/>
  <c r="CN42" i="2"/>
  <c r="CL42" i="2"/>
  <c r="CK42" i="2"/>
  <c r="CJ42" i="2"/>
  <c r="CI42" i="2"/>
  <c r="CH42" i="2"/>
  <c r="CF42" i="2"/>
  <c r="CE42" i="2"/>
  <c r="CD42" i="2"/>
  <c r="CC42" i="2"/>
  <c r="BY42" i="2"/>
  <c r="BW42" i="2"/>
  <c r="BV42" i="2"/>
  <c r="BU42" i="2"/>
  <c r="BT42" i="2"/>
  <c r="BS42" i="2"/>
  <c r="BQ42" i="2"/>
  <c r="BP42" i="2"/>
  <c r="BO42" i="2"/>
  <c r="BN42" i="2"/>
  <c r="BG42" i="2"/>
  <c r="BA42" i="2"/>
  <c r="BM42" i="2" s="1" a="1"/>
  <c r="BM42" i="2" s="1"/>
  <c r="AW42" i="2"/>
  <c r="AV42" i="2"/>
  <c r="AQ42" i="2"/>
  <c r="AP42" i="2"/>
  <c r="AH42" i="2"/>
  <c r="AG42" i="2"/>
  <c r="AD42" i="2"/>
  <c r="AB42" i="2"/>
  <c r="AA42" i="2"/>
  <c r="X42" i="2"/>
  <c r="S42" i="2"/>
  <c r="R42" i="2"/>
  <c r="O42" i="2"/>
  <c r="M42" i="2"/>
  <c r="L42" i="2"/>
  <c r="I42" i="2"/>
  <c r="U42" i="2" s="1" a="1"/>
  <c r="U42" i="2" s="1"/>
  <c r="DC41" i="2"/>
  <c r="DA41" i="2"/>
  <c r="CZ41" i="2"/>
  <c r="CY41" i="2"/>
  <c r="CW41" i="2"/>
  <c r="CU41" i="2"/>
  <c r="CT41" i="2"/>
  <c r="CS41" i="2"/>
  <c r="CN41" i="2"/>
  <c r="CL41" i="2"/>
  <c r="CK41" i="2"/>
  <c r="CJ41" i="2"/>
  <c r="CI41" i="2"/>
  <c r="CH41" i="2"/>
  <c r="CF41" i="2"/>
  <c r="CE41" i="2"/>
  <c r="CD41" i="2"/>
  <c r="CC41" i="2"/>
  <c r="BY41" i="2"/>
  <c r="BW41" i="2"/>
  <c r="BV41" i="2"/>
  <c r="BU41" i="2"/>
  <c r="BT41" i="2"/>
  <c r="BS41" i="2"/>
  <c r="BQ41" i="2"/>
  <c r="BP41" i="2"/>
  <c r="BO41" i="2"/>
  <c r="BN41" i="2"/>
  <c r="BG41" i="2"/>
  <c r="BA41" i="2"/>
  <c r="BM41" i="2" s="1" a="1"/>
  <c r="BM41" i="2" s="1"/>
  <c r="AW41" i="2"/>
  <c r="AV41" i="2"/>
  <c r="AQ41" i="2"/>
  <c r="AP41" i="2"/>
  <c r="AH41" i="2"/>
  <c r="AG41" i="2"/>
  <c r="AD41" i="2"/>
  <c r="AB41" i="2"/>
  <c r="AA41" i="2"/>
  <c r="X41" i="2"/>
  <c r="AJ41" i="2" s="1" a="1"/>
  <c r="AJ41" i="2" s="1"/>
  <c r="S41" i="2"/>
  <c r="R41" i="2"/>
  <c r="O41" i="2"/>
  <c r="M41" i="2"/>
  <c r="L41" i="2"/>
  <c r="I41" i="2"/>
  <c r="DC40" i="2"/>
  <c r="DA40" i="2"/>
  <c r="CZ40" i="2"/>
  <c r="CY40" i="2"/>
  <c r="CW40" i="2"/>
  <c r="CU40" i="2"/>
  <c r="CT40" i="2"/>
  <c r="CS40" i="2"/>
  <c r="CN40" i="2"/>
  <c r="CL40" i="2"/>
  <c r="CK40" i="2"/>
  <c r="CJ40" i="2"/>
  <c r="CI40" i="2"/>
  <c r="CH40" i="2"/>
  <c r="CF40" i="2"/>
  <c r="CE40" i="2"/>
  <c r="CD40" i="2"/>
  <c r="CC40" i="2"/>
  <c r="BY40" i="2"/>
  <c r="BW40" i="2"/>
  <c r="BV40" i="2"/>
  <c r="BU40" i="2"/>
  <c r="BT40" i="2"/>
  <c r="BS40" i="2"/>
  <c r="BQ40" i="2"/>
  <c r="BP40" i="2"/>
  <c r="BO40" i="2"/>
  <c r="BN40" i="2"/>
  <c r="BG40" i="2"/>
  <c r="BA40" i="2"/>
  <c r="BL40" i="2" s="1" a="1"/>
  <c r="BL40" i="2" s="1"/>
  <c r="AW40" i="2"/>
  <c r="AV40" i="2"/>
  <c r="AQ40" i="2"/>
  <c r="AP40" i="2"/>
  <c r="AH40" i="2"/>
  <c r="AG40" i="2"/>
  <c r="AD40" i="2"/>
  <c r="AB40" i="2"/>
  <c r="AA40" i="2"/>
  <c r="X40" i="2"/>
  <c r="S40" i="2"/>
  <c r="R40" i="2"/>
  <c r="O40" i="2"/>
  <c r="M40" i="2"/>
  <c r="L40" i="2"/>
  <c r="I40" i="2"/>
  <c r="DC39" i="2"/>
  <c r="DA39" i="2"/>
  <c r="CZ39" i="2"/>
  <c r="CY39" i="2"/>
  <c r="CW39" i="2"/>
  <c r="CU39" i="2"/>
  <c r="CT39" i="2"/>
  <c r="CS39" i="2"/>
  <c r="CN39" i="2"/>
  <c r="CL39" i="2"/>
  <c r="CK39" i="2"/>
  <c r="CJ39" i="2"/>
  <c r="CI39" i="2"/>
  <c r="CH39" i="2"/>
  <c r="CF39" i="2"/>
  <c r="CE39" i="2"/>
  <c r="CD39" i="2"/>
  <c r="CC39" i="2"/>
  <c r="BY39" i="2"/>
  <c r="BW39" i="2"/>
  <c r="BV39" i="2"/>
  <c r="BU39" i="2"/>
  <c r="BT39" i="2"/>
  <c r="BS39" i="2"/>
  <c r="BQ39" i="2"/>
  <c r="BP39" i="2"/>
  <c r="BO39" i="2"/>
  <c r="BN39" i="2"/>
  <c r="BG39" i="2"/>
  <c r="BA39" i="2"/>
  <c r="AW39" i="2"/>
  <c r="AV39" i="2"/>
  <c r="AQ39" i="2"/>
  <c r="AP39" i="2"/>
  <c r="AH39" i="2"/>
  <c r="AG39" i="2"/>
  <c r="AD39" i="2"/>
  <c r="AB39" i="2"/>
  <c r="AA39" i="2"/>
  <c r="X39" i="2"/>
  <c r="S39" i="2"/>
  <c r="R39" i="2"/>
  <c r="O39" i="2"/>
  <c r="M39" i="2"/>
  <c r="L39" i="2"/>
  <c r="I39" i="2"/>
  <c r="DC38" i="2"/>
  <c r="DA38" i="2"/>
  <c r="CZ38" i="2"/>
  <c r="CY38" i="2"/>
  <c r="CW38" i="2"/>
  <c r="CU38" i="2"/>
  <c r="CT38" i="2"/>
  <c r="CS38" i="2"/>
  <c r="CN38" i="2"/>
  <c r="CL38" i="2"/>
  <c r="CK38" i="2"/>
  <c r="CJ38" i="2"/>
  <c r="CI38" i="2"/>
  <c r="CH38" i="2"/>
  <c r="CF38" i="2"/>
  <c r="CE38" i="2"/>
  <c r="CD38" i="2"/>
  <c r="CC38" i="2"/>
  <c r="BY38" i="2"/>
  <c r="BW38" i="2"/>
  <c r="BV38" i="2"/>
  <c r="BU38" i="2"/>
  <c r="BT38" i="2"/>
  <c r="BS38" i="2"/>
  <c r="BQ38" i="2"/>
  <c r="BP38" i="2"/>
  <c r="BO38" i="2"/>
  <c r="BN38" i="2"/>
  <c r="BG38" i="2"/>
  <c r="BA38" i="2"/>
  <c r="AW38" i="2"/>
  <c r="AV38" i="2"/>
  <c r="AQ38" i="2"/>
  <c r="AP38" i="2"/>
  <c r="AH38" i="2"/>
  <c r="AG38" i="2"/>
  <c r="AD38" i="2"/>
  <c r="AB38" i="2"/>
  <c r="AA38" i="2"/>
  <c r="X38" i="2"/>
  <c r="S38" i="2"/>
  <c r="R38" i="2"/>
  <c r="O38" i="2"/>
  <c r="M38" i="2"/>
  <c r="L38" i="2"/>
  <c r="I38" i="2"/>
  <c r="U38" i="2" s="1" a="1"/>
  <c r="U38" i="2" s="1"/>
  <c r="DC37" i="2"/>
  <c r="DA37" i="2"/>
  <c r="CZ37" i="2"/>
  <c r="CY37" i="2"/>
  <c r="CW37" i="2"/>
  <c r="CU37" i="2"/>
  <c r="CT37" i="2"/>
  <c r="CS37" i="2"/>
  <c r="CN37" i="2"/>
  <c r="CL37" i="2"/>
  <c r="CK37" i="2"/>
  <c r="CJ37" i="2"/>
  <c r="CI37" i="2"/>
  <c r="CH37" i="2"/>
  <c r="CF37" i="2"/>
  <c r="CE37" i="2"/>
  <c r="CD37" i="2"/>
  <c r="CC37" i="2"/>
  <c r="BY37" i="2"/>
  <c r="BW37" i="2"/>
  <c r="BV37" i="2"/>
  <c r="BU37" i="2"/>
  <c r="BT37" i="2"/>
  <c r="BS37" i="2"/>
  <c r="BQ37" i="2"/>
  <c r="BP37" i="2"/>
  <c r="BO37" i="2"/>
  <c r="BN37" i="2"/>
  <c r="BG37" i="2"/>
  <c r="BM37" i="2" s="1" a="1"/>
  <c r="BM37" i="2" s="1"/>
  <c r="BA37" i="2"/>
  <c r="BL37" i="2" s="1" a="1"/>
  <c r="BL37" i="2" s="1"/>
  <c r="AW37" i="2"/>
  <c r="AV37" i="2"/>
  <c r="AQ37" i="2"/>
  <c r="AP37" i="2"/>
  <c r="AH37" i="2"/>
  <c r="AG37" i="2"/>
  <c r="AD37" i="2"/>
  <c r="AB37" i="2"/>
  <c r="AA37" i="2"/>
  <c r="X37" i="2"/>
  <c r="AJ37" i="2" s="1" a="1"/>
  <c r="AJ37" i="2" s="1"/>
  <c r="S37" i="2"/>
  <c r="R37" i="2"/>
  <c r="O37" i="2"/>
  <c r="M37" i="2"/>
  <c r="L37" i="2"/>
  <c r="I37" i="2"/>
  <c r="DC36" i="2"/>
  <c r="DA36" i="2"/>
  <c r="CZ36" i="2"/>
  <c r="CY36" i="2"/>
  <c r="CW36" i="2"/>
  <c r="CU36" i="2"/>
  <c r="CT36" i="2"/>
  <c r="CS36" i="2"/>
  <c r="CN36" i="2"/>
  <c r="CL36" i="2"/>
  <c r="CK36" i="2"/>
  <c r="CJ36" i="2"/>
  <c r="CI36" i="2"/>
  <c r="CH36" i="2"/>
  <c r="CF36" i="2"/>
  <c r="CE36" i="2"/>
  <c r="CD36" i="2"/>
  <c r="CC36" i="2"/>
  <c r="BY36" i="2"/>
  <c r="BW36" i="2"/>
  <c r="BV36" i="2"/>
  <c r="BU36" i="2"/>
  <c r="BT36" i="2"/>
  <c r="BS36" i="2"/>
  <c r="BQ36" i="2"/>
  <c r="BP36" i="2"/>
  <c r="BO36" i="2"/>
  <c r="BN36" i="2"/>
  <c r="BG36" i="2"/>
  <c r="BA36" i="2"/>
  <c r="BL36" i="2" s="1" a="1"/>
  <c r="BL36" i="2" s="1"/>
  <c r="AW36" i="2"/>
  <c r="AV36" i="2"/>
  <c r="AQ36" i="2"/>
  <c r="AP36" i="2"/>
  <c r="AH36" i="2"/>
  <c r="AG36" i="2"/>
  <c r="AD36" i="2"/>
  <c r="AB36" i="2"/>
  <c r="AA36" i="2"/>
  <c r="X36" i="2"/>
  <c r="S36" i="2"/>
  <c r="R36" i="2"/>
  <c r="O36" i="2"/>
  <c r="M36" i="2"/>
  <c r="L36" i="2"/>
  <c r="I36" i="2"/>
  <c r="DC35" i="2"/>
  <c r="DA35" i="2"/>
  <c r="CZ35" i="2"/>
  <c r="CY35" i="2"/>
  <c r="CW35" i="2"/>
  <c r="CU35" i="2"/>
  <c r="CT35" i="2"/>
  <c r="CS35" i="2"/>
  <c r="CN35" i="2"/>
  <c r="CL35" i="2"/>
  <c r="CK35" i="2"/>
  <c r="CJ35" i="2"/>
  <c r="CI35" i="2"/>
  <c r="CH35" i="2"/>
  <c r="CF35" i="2"/>
  <c r="CE35" i="2"/>
  <c r="CC35" i="2"/>
  <c r="CP35" i="2" s="1" a="1"/>
  <c r="CP35" i="2" s="1"/>
  <c r="BY35" i="2"/>
  <c r="BW35" i="2"/>
  <c r="BV35" i="2"/>
  <c r="BU35" i="2"/>
  <c r="BT35" i="2"/>
  <c r="BS35" i="2"/>
  <c r="BQ35" i="2"/>
  <c r="BP35" i="2"/>
  <c r="BO35" i="2"/>
  <c r="BN35" i="2"/>
  <c r="BG35" i="2"/>
  <c r="BA35" i="2"/>
  <c r="AW35" i="2"/>
  <c r="AV35" i="2"/>
  <c r="AQ35" i="2"/>
  <c r="AP35" i="2"/>
  <c r="AH35" i="2"/>
  <c r="AG35" i="2"/>
  <c r="AD35" i="2"/>
  <c r="AB35" i="2"/>
  <c r="AA35" i="2"/>
  <c r="X35" i="2"/>
  <c r="AJ35" i="2" s="1" a="1"/>
  <c r="AJ35" i="2" s="1"/>
  <c r="S35" i="2"/>
  <c r="R35" i="2"/>
  <c r="O35" i="2"/>
  <c r="M35" i="2"/>
  <c r="L35" i="2"/>
  <c r="I35" i="2"/>
  <c r="DC34" i="2"/>
  <c r="DA34" i="2"/>
  <c r="CY34" i="2"/>
  <c r="CW34" i="2"/>
  <c r="CU34" i="2"/>
  <c r="CS34" i="2"/>
  <c r="CN34" i="2"/>
  <c r="CL34" i="2"/>
  <c r="CK34" i="2"/>
  <c r="CJ34" i="2"/>
  <c r="CI34" i="2"/>
  <c r="CH34" i="2"/>
  <c r="CF34" i="2"/>
  <c r="CE34" i="2"/>
  <c r="CD34" i="2"/>
  <c r="CC34" i="2"/>
  <c r="BY34" i="2"/>
  <c r="BW34" i="2"/>
  <c r="BV34" i="2"/>
  <c r="BU34" i="2"/>
  <c r="BT34" i="2"/>
  <c r="BS34" i="2"/>
  <c r="BQ34" i="2"/>
  <c r="BP34" i="2"/>
  <c r="BO34" i="2"/>
  <c r="BN34" i="2"/>
  <c r="CA34" i="2" s="1" a="1"/>
  <c r="CA34" i="2" s="1"/>
  <c r="BG34" i="2"/>
  <c r="BA34" i="2"/>
  <c r="AW34" i="2"/>
  <c r="AV34" i="2"/>
  <c r="AQ34" i="2"/>
  <c r="AP34" i="2"/>
  <c r="AH34" i="2"/>
  <c r="AG34" i="2"/>
  <c r="AD34" i="2"/>
  <c r="AB34" i="2"/>
  <c r="AA34" i="2"/>
  <c r="X34" i="2"/>
  <c r="S34" i="2"/>
  <c r="R34" i="2"/>
  <c r="O34" i="2"/>
  <c r="M34" i="2"/>
  <c r="L34" i="2"/>
  <c r="I34" i="2"/>
  <c r="U34" i="2" s="1" a="1"/>
  <c r="U34" i="2" s="1"/>
  <c r="DC33" i="2"/>
  <c r="DA33" i="2"/>
  <c r="CZ33" i="2"/>
  <c r="CY33" i="2"/>
  <c r="CW33" i="2"/>
  <c r="CU33" i="2"/>
  <c r="CT33" i="2"/>
  <c r="CS33" i="2"/>
  <c r="DE33" i="2" s="1" a="1"/>
  <c r="DE33" i="2" s="1"/>
  <c r="CN33" i="2"/>
  <c r="CL33" i="2"/>
  <c r="CK33" i="2"/>
  <c r="CJ33" i="2"/>
  <c r="CI33" i="2"/>
  <c r="CH33" i="2"/>
  <c r="CF33" i="2"/>
  <c r="CE33" i="2"/>
  <c r="CD33" i="2"/>
  <c r="CC33" i="2"/>
  <c r="BY33" i="2"/>
  <c r="BW33" i="2"/>
  <c r="BV33" i="2"/>
  <c r="BU33" i="2"/>
  <c r="BT33" i="2"/>
  <c r="BS33" i="2"/>
  <c r="BQ33" i="2"/>
  <c r="BP33" i="2"/>
  <c r="BO33" i="2"/>
  <c r="BN33" i="2"/>
  <c r="BG33" i="2"/>
  <c r="BA33" i="2"/>
  <c r="BL33" i="2" s="1" a="1"/>
  <c r="BL33" i="2" s="1"/>
  <c r="AW33" i="2"/>
  <c r="AV33" i="2"/>
  <c r="AQ33" i="2"/>
  <c r="AP33" i="2"/>
  <c r="AH33" i="2"/>
  <c r="AG33" i="2"/>
  <c r="AD33" i="2"/>
  <c r="AB33" i="2"/>
  <c r="AA33" i="2"/>
  <c r="X33" i="2"/>
  <c r="AJ33" i="2" s="1" a="1"/>
  <c r="AJ33" i="2" s="1"/>
  <c r="S33" i="2"/>
  <c r="R33" i="2"/>
  <c r="O33" i="2"/>
  <c r="M33" i="2"/>
  <c r="L33" i="2"/>
  <c r="I33" i="2"/>
  <c r="U33" i="2" s="1" a="1"/>
  <c r="U33" i="2" s="1"/>
  <c r="DC32" i="2"/>
  <c r="DA32" i="2"/>
  <c r="CZ32" i="2"/>
  <c r="CY32" i="2"/>
  <c r="CW32" i="2"/>
  <c r="CU32" i="2"/>
  <c r="CT32" i="2"/>
  <c r="CS32" i="2"/>
  <c r="CN32" i="2"/>
  <c r="CL32" i="2"/>
  <c r="CK32" i="2"/>
  <c r="CJ32" i="2"/>
  <c r="CI32" i="2"/>
  <c r="CH32" i="2"/>
  <c r="CF32" i="2"/>
  <c r="CE32" i="2"/>
  <c r="CD32" i="2"/>
  <c r="CC32" i="2"/>
  <c r="CP32" i="2" s="1" a="1"/>
  <c r="CP32" i="2" s="1"/>
  <c r="BY32" i="2"/>
  <c r="BW32" i="2"/>
  <c r="BV32" i="2"/>
  <c r="BU32" i="2"/>
  <c r="BT32" i="2"/>
  <c r="BS32" i="2"/>
  <c r="BQ32" i="2"/>
  <c r="BP32" i="2"/>
  <c r="BO32" i="2"/>
  <c r="BN32" i="2"/>
  <c r="BL32" i="2" a="1"/>
  <c r="BL32" i="2" s="1"/>
  <c r="BG32" i="2"/>
  <c r="BM32" i="2" s="1" a="1"/>
  <c r="BM32" i="2" s="1"/>
  <c r="AW32" i="2"/>
  <c r="AV32" i="2"/>
  <c r="AQ32" i="2"/>
  <c r="AP32" i="2"/>
  <c r="AH32" i="2"/>
  <c r="AG32" i="2"/>
  <c r="AD32" i="2"/>
  <c r="AB32" i="2"/>
  <c r="AA32" i="2"/>
  <c r="X32" i="2"/>
  <c r="AJ32" i="2" s="1" a="1"/>
  <c r="AJ32" i="2" s="1"/>
  <c r="S32" i="2"/>
  <c r="R32" i="2"/>
  <c r="O32" i="2"/>
  <c r="M32" i="2"/>
  <c r="L32" i="2"/>
  <c r="I32" i="2"/>
  <c r="DC31" i="2"/>
  <c r="DA31" i="2"/>
  <c r="CZ31" i="2"/>
  <c r="CY31" i="2"/>
  <c r="CW31" i="2"/>
  <c r="CU31" i="2"/>
  <c r="CT31" i="2"/>
  <c r="CS31" i="2"/>
  <c r="CN31" i="2"/>
  <c r="CL31" i="2"/>
  <c r="CK31" i="2"/>
  <c r="CJ31" i="2"/>
  <c r="CI31" i="2"/>
  <c r="CH31" i="2"/>
  <c r="CF31" i="2"/>
  <c r="CE31" i="2"/>
  <c r="CD31" i="2"/>
  <c r="CC31" i="2"/>
  <c r="BY31" i="2"/>
  <c r="BW31" i="2"/>
  <c r="BV31" i="2"/>
  <c r="BU31" i="2"/>
  <c r="BT31" i="2"/>
  <c r="BS31" i="2"/>
  <c r="BQ31" i="2"/>
  <c r="BP31" i="2"/>
  <c r="BO31" i="2"/>
  <c r="BN31" i="2"/>
  <c r="CA31" i="2" s="1" a="1"/>
  <c r="CA31" i="2" s="1"/>
  <c r="BL31" i="2" a="1"/>
  <c r="BL31" i="2" s="1"/>
  <c r="BG31" i="2"/>
  <c r="BM31" i="2" s="1" a="1"/>
  <c r="BM31" i="2" s="1"/>
  <c r="AW31" i="2"/>
  <c r="AV31" i="2"/>
  <c r="AQ31" i="2"/>
  <c r="AP31" i="2"/>
  <c r="AH31" i="2"/>
  <c r="AG31" i="2"/>
  <c r="AD31" i="2"/>
  <c r="AB31" i="2"/>
  <c r="AA31" i="2"/>
  <c r="X31" i="2"/>
  <c r="S31" i="2"/>
  <c r="R31" i="2"/>
  <c r="O31" i="2"/>
  <c r="M31" i="2"/>
  <c r="L31" i="2"/>
  <c r="I31" i="2"/>
  <c r="DC30" i="2"/>
  <c r="DA30" i="2"/>
  <c r="CZ30" i="2"/>
  <c r="CY30" i="2"/>
  <c r="CW30" i="2"/>
  <c r="CU30" i="2"/>
  <c r="CT30" i="2"/>
  <c r="CS30" i="2"/>
  <c r="CN30" i="2"/>
  <c r="CL30" i="2"/>
  <c r="CK30" i="2"/>
  <c r="CJ30" i="2"/>
  <c r="CI30" i="2"/>
  <c r="CH30" i="2"/>
  <c r="CF30" i="2"/>
  <c r="CE30" i="2"/>
  <c r="CD30" i="2"/>
  <c r="CC30" i="2"/>
  <c r="BY30" i="2"/>
  <c r="BW30" i="2"/>
  <c r="BV30" i="2"/>
  <c r="BU30" i="2"/>
  <c r="BT30" i="2"/>
  <c r="BS30" i="2"/>
  <c r="BQ30" i="2"/>
  <c r="BP30" i="2"/>
  <c r="BO30" i="2"/>
  <c r="BN30" i="2"/>
  <c r="BG30" i="2"/>
  <c r="BA30" i="2"/>
  <c r="BL30" i="2" s="1" a="1"/>
  <c r="BL30" i="2" s="1"/>
  <c r="AW30" i="2"/>
  <c r="AV30" i="2"/>
  <c r="AQ30" i="2"/>
  <c r="AP30" i="2"/>
  <c r="AH30" i="2"/>
  <c r="AG30" i="2"/>
  <c r="AD30" i="2"/>
  <c r="AB30" i="2"/>
  <c r="AA30" i="2"/>
  <c r="X30" i="2"/>
  <c r="S30" i="2"/>
  <c r="R30" i="2"/>
  <c r="O30" i="2"/>
  <c r="M30" i="2"/>
  <c r="L30" i="2"/>
  <c r="I30" i="2"/>
  <c r="U30" i="2" s="1" a="1"/>
  <c r="U30" i="2" s="1"/>
  <c r="DC29" i="2"/>
  <c r="DA29" i="2"/>
  <c r="CZ29" i="2"/>
  <c r="CY29" i="2"/>
  <c r="CW29" i="2"/>
  <c r="CU29" i="2"/>
  <c r="CT29" i="2"/>
  <c r="CS29" i="2"/>
  <c r="DE29" i="2" s="1" a="1"/>
  <c r="DE29" i="2" s="1"/>
  <c r="CN29" i="2"/>
  <c r="CL29" i="2"/>
  <c r="CK29" i="2"/>
  <c r="CJ29" i="2"/>
  <c r="CI29" i="2"/>
  <c r="CH29" i="2"/>
  <c r="CF29" i="2"/>
  <c r="CE29" i="2"/>
  <c r="CD29" i="2"/>
  <c r="CC29" i="2"/>
  <c r="BY29" i="2"/>
  <c r="BW29" i="2"/>
  <c r="BV29" i="2"/>
  <c r="BU29" i="2"/>
  <c r="BT29" i="2"/>
  <c r="BS29" i="2"/>
  <c r="BQ29" i="2"/>
  <c r="BP29" i="2"/>
  <c r="BO29" i="2"/>
  <c r="BN29" i="2"/>
  <c r="BG29" i="2"/>
  <c r="BA29" i="2"/>
  <c r="AW29" i="2"/>
  <c r="AV29" i="2"/>
  <c r="AQ29" i="2"/>
  <c r="AP29" i="2"/>
  <c r="AH29" i="2"/>
  <c r="AG29" i="2"/>
  <c r="AD29" i="2"/>
  <c r="AB29" i="2"/>
  <c r="AA29" i="2"/>
  <c r="X29" i="2"/>
  <c r="AJ29" i="2" s="1" a="1"/>
  <c r="AJ29" i="2" s="1"/>
  <c r="S29" i="2"/>
  <c r="R29" i="2"/>
  <c r="O29" i="2"/>
  <c r="M29" i="2"/>
  <c r="L29" i="2"/>
  <c r="I29" i="2"/>
  <c r="U29" i="2" s="1" a="1"/>
  <c r="U29" i="2" s="1"/>
  <c r="DC28" i="2"/>
  <c r="DA28" i="2"/>
  <c r="CZ28" i="2"/>
  <c r="CY28" i="2"/>
  <c r="CW28" i="2"/>
  <c r="CU28" i="2"/>
  <c r="CT28" i="2"/>
  <c r="CS28" i="2"/>
  <c r="CN28" i="2"/>
  <c r="CL28" i="2"/>
  <c r="CK28" i="2"/>
  <c r="CJ28" i="2"/>
  <c r="CI28" i="2"/>
  <c r="CH28" i="2"/>
  <c r="CF28" i="2"/>
  <c r="CE28" i="2"/>
  <c r="CD28" i="2"/>
  <c r="CC28" i="2"/>
  <c r="CP28" i="2" s="1" a="1"/>
  <c r="CP28" i="2" s="1"/>
  <c r="BY28" i="2"/>
  <c r="BW28" i="2"/>
  <c r="BV28" i="2"/>
  <c r="BU28" i="2"/>
  <c r="BT28" i="2"/>
  <c r="BS28" i="2"/>
  <c r="BQ28" i="2"/>
  <c r="BP28" i="2"/>
  <c r="BO28" i="2"/>
  <c r="BN28" i="2"/>
  <c r="BG28" i="2"/>
  <c r="BA28" i="2"/>
  <c r="AW28" i="2"/>
  <c r="AV28" i="2"/>
  <c r="AQ28" i="2"/>
  <c r="AP28" i="2"/>
  <c r="AH28" i="2"/>
  <c r="AG28" i="2"/>
  <c r="AD28" i="2"/>
  <c r="AB28" i="2"/>
  <c r="AA28" i="2"/>
  <c r="X28" i="2"/>
  <c r="AJ28" i="2" s="1" a="1"/>
  <c r="AJ28" i="2" s="1"/>
  <c r="S28" i="2"/>
  <c r="R28" i="2"/>
  <c r="O28" i="2"/>
  <c r="M28" i="2"/>
  <c r="L28" i="2"/>
  <c r="I28" i="2"/>
  <c r="DC27" i="2"/>
  <c r="DA27" i="2"/>
  <c r="CZ27" i="2"/>
  <c r="CY27" i="2"/>
  <c r="CW27" i="2"/>
  <c r="CU27" i="2"/>
  <c r="CT27" i="2"/>
  <c r="CS27" i="2"/>
  <c r="CN27" i="2"/>
  <c r="CL27" i="2"/>
  <c r="CK27" i="2"/>
  <c r="CJ27" i="2"/>
  <c r="CI27" i="2"/>
  <c r="CH27" i="2"/>
  <c r="CF27" i="2"/>
  <c r="CE27" i="2"/>
  <c r="CD27" i="2"/>
  <c r="CC27" i="2"/>
  <c r="BY27" i="2"/>
  <c r="BW27" i="2"/>
  <c r="BV27" i="2"/>
  <c r="BU27" i="2"/>
  <c r="BT27" i="2"/>
  <c r="BS27" i="2"/>
  <c r="BQ27" i="2"/>
  <c r="BP27" i="2"/>
  <c r="BO27" i="2"/>
  <c r="BN27" i="2"/>
  <c r="CA27" i="2" s="1" a="1"/>
  <c r="CA27" i="2" s="1"/>
  <c r="BG27" i="2"/>
  <c r="BA27" i="2"/>
  <c r="BL27" i="2" s="1" a="1"/>
  <c r="BL27" i="2" s="1"/>
  <c r="AW27" i="2"/>
  <c r="AV27" i="2"/>
  <c r="AQ27" i="2"/>
  <c r="AP27" i="2"/>
  <c r="AH27" i="2"/>
  <c r="AG27" i="2"/>
  <c r="AD27" i="2"/>
  <c r="AB27" i="2"/>
  <c r="AA27" i="2"/>
  <c r="X27" i="2"/>
  <c r="S27" i="2"/>
  <c r="R27" i="2"/>
  <c r="O27" i="2"/>
  <c r="M27" i="2"/>
  <c r="L27" i="2"/>
  <c r="I27" i="2"/>
  <c r="DC26" i="2"/>
  <c r="DA26" i="2"/>
  <c r="CZ26" i="2"/>
  <c r="CY26" i="2"/>
  <c r="CW26" i="2"/>
  <c r="CU26" i="2"/>
  <c r="CT26" i="2"/>
  <c r="CS26" i="2"/>
  <c r="CN26" i="2"/>
  <c r="CL26" i="2"/>
  <c r="CK26" i="2"/>
  <c r="CJ26" i="2"/>
  <c r="CI26" i="2"/>
  <c r="CH26" i="2"/>
  <c r="CF26" i="2"/>
  <c r="CE26" i="2"/>
  <c r="CD26" i="2"/>
  <c r="CC26" i="2"/>
  <c r="BY26" i="2"/>
  <c r="BW26" i="2"/>
  <c r="BV26" i="2"/>
  <c r="BU26" i="2"/>
  <c r="BT26" i="2"/>
  <c r="BS26" i="2"/>
  <c r="BQ26" i="2"/>
  <c r="BP26" i="2"/>
  <c r="BO26" i="2"/>
  <c r="BN26" i="2"/>
  <c r="BG26" i="2"/>
  <c r="BA26" i="2"/>
  <c r="BL26" i="2" s="1" a="1"/>
  <c r="BL26" i="2" s="1"/>
  <c r="AW26" i="2"/>
  <c r="AV26" i="2"/>
  <c r="AQ26" i="2"/>
  <c r="AP26" i="2"/>
  <c r="AH26" i="2"/>
  <c r="AG26" i="2"/>
  <c r="AD26" i="2"/>
  <c r="AB26" i="2"/>
  <c r="AA26" i="2"/>
  <c r="X26" i="2"/>
  <c r="S26" i="2"/>
  <c r="R26" i="2"/>
  <c r="O26" i="2"/>
  <c r="M26" i="2"/>
  <c r="L26" i="2"/>
  <c r="I26" i="2"/>
  <c r="U26" i="2" s="1" a="1"/>
  <c r="U26" i="2" s="1"/>
  <c r="DC25" i="2"/>
  <c r="DA25" i="2"/>
  <c r="CZ25" i="2"/>
  <c r="CY25" i="2"/>
  <c r="CW25" i="2"/>
  <c r="CU25" i="2"/>
  <c r="CT25" i="2"/>
  <c r="CS25" i="2"/>
  <c r="DE25" i="2" s="1" a="1"/>
  <c r="DE25" i="2" s="1"/>
  <c r="CN25" i="2"/>
  <c r="CL25" i="2"/>
  <c r="CK25" i="2"/>
  <c r="CJ25" i="2"/>
  <c r="CI25" i="2"/>
  <c r="CH25" i="2"/>
  <c r="CF25" i="2"/>
  <c r="CE25" i="2"/>
  <c r="CD25" i="2"/>
  <c r="CC25" i="2"/>
  <c r="BY25" i="2"/>
  <c r="BW25" i="2"/>
  <c r="BV25" i="2"/>
  <c r="BU25" i="2"/>
  <c r="BT25" i="2"/>
  <c r="BS25" i="2"/>
  <c r="BQ25" i="2"/>
  <c r="BP25" i="2"/>
  <c r="BO25" i="2"/>
  <c r="BN25" i="2"/>
  <c r="BG25" i="2"/>
  <c r="BA25" i="2"/>
  <c r="AW25" i="2"/>
  <c r="AV25" i="2"/>
  <c r="AQ25" i="2"/>
  <c r="AP25" i="2"/>
  <c r="AH25" i="2"/>
  <c r="AG25" i="2"/>
  <c r="AD25" i="2"/>
  <c r="AB25" i="2"/>
  <c r="AA25" i="2"/>
  <c r="X25" i="2"/>
  <c r="AJ25" i="2" s="1" a="1"/>
  <c r="AJ25" i="2" s="1"/>
  <c r="S25" i="2"/>
  <c r="R25" i="2"/>
  <c r="O25" i="2"/>
  <c r="M25" i="2"/>
  <c r="L25" i="2"/>
  <c r="I25" i="2"/>
  <c r="U25" i="2" s="1" a="1"/>
  <c r="U25" i="2" s="1"/>
  <c r="DC24" i="2"/>
  <c r="DA24" i="2"/>
  <c r="CZ24" i="2"/>
  <c r="CY24" i="2"/>
  <c r="CW24" i="2"/>
  <c r="CU24" i="2"/>
  <c r="CT24" i="2"/>
  <c r="CS24" i="2"/>
  <c r="CN24" i="2"/>
  <c r="CL24" i="2"/>
  <c r="CK24" i="2"/>
  <c r="CJ24" i="2"/>
  <c r="CI24" i="2"/>
  <c r="CH24" i="2"/>
  <c r="CF24" i="2"/>
  <c r="CE24" i="2"/>
  <c r="CD24" i="2"/>
  <c r="CC24" i="2"/>
  <c r="CP24" i="2" s="1" a="1"/>
  <c r="CP24" i="2" s="1"/>
  <c r="BY24" i="2"/>
  <c r="BW24" i="2"/>
  <c r="BV24" i="2"/>
  <c r="BU24" i="2"/>
  <c r="BT24" i="2"/>
  <c r="BS24" i="2"/>
  <c r="BQ24" i="2"/>
  <c r="BP24" i="2"/>
  <c r="BO24" i="2"/>
  <c r="BN24" i="2"/>
  <c r="BG24" i="2"/>
  <c r="BA24" i="2"/>
  <c r="BL24" i="2" s="1" a="1"/>
  <c r="BL24" i="2" s="1"/>
  <c r="AW24" i="2"/>
  <c r="AV24" i="2"/>
  <c r="AQ24" i="2"/>
  <c r="AP24" i="2"/>
  <c r="AH24" i="2"/>
  <c r="AG24" i="2"/>
  <c r="AD24" i="2"/>
  <c r="AB24" i="2"/>
  <c r="AA24" i="2"/>
  <c r="X24" i="2"/>
  <c r="AJ24" i="2" s="1" a="1"/>
  <c r="AJ24" i="2" s="1"/>
  <c r="S24" i="2"/>
  <c r="R24" i="2"/>
  <c r="O24" i="2"/>
  <c r="M24" i="2"/>
  <c r="L24" i="2"/>
  <c r="I24" i="2"/>
  <c r="DC23" i="2"/>
  <c r="DA23" i="2"/>
  <c r="CZ23" i="2"/>
  <c r="CY23" i="2"/>
  <c r="CW23" i="2"/>
  <c r="CU23" i="2"/>
  <c r="CT23" i="2"/>
  <c r="CS23" i="2"/>
  <c r="CN23" i="2"/>
  <c r="CL23" i="2"/>
  <c r="CK23" i="2"/>
  <c r="CJ23" i="2"/>
  <c r="CI23" i="2"/>
  <c r="CH23" i="2"/>
  <c r="CF23" i="2"/>
  <c r="CE23" i="2"/>
  <c r="CD23" i="2"/>
  <c r="CC23" i="2"/>
  <c r="BY23" i="2"/>
  <c r="BW23" i="2"/>
  <c r="BV23" i="2"/>
  <c r="BU23" i="2"/>
  <c r="BT23" i="2"/>
  <c r="BS23" i="2"/>
  <c r="BQ23" i="2"/>
  <c r="BP23" i="2"/>
  <c r="BO23" i="2"/>
  <c r="BN23" i="2"/>
  <c r="CA23" i="2" s="1" a="1"/>
  <c r="CA23" i="2" s="1"/>
  <c r="BG23" i="2"/>
  <c r="BA23" i="2"/>
  <c r="BL23" i="2" s="1" a="1"/>
  <c r="BL23" i="2" s="1"/>
  <c r="AW23" i="2"/>
  <c r="AV23" i="2"/>
  <c r="AQ23" i="2"/>
  <c r="AP23" i="2"/>
  <c r="AH23" i="2"/>
  <c r="AG23" i="2"/>
  <c r="AD23" i="2"/>
  <c r="AB23" i="2"/>
  <c r="AA23" i="2"/>
  <c r="X23" i="2"/>
  <c r="S23" i="2"/>
  <c r="R23" i="2"/>
  <c r="O23" i="2"/>
  <c r="M23" i="2"/>
  <c r="L23" i="2"/>
  <c r="I23" i="2"/>
  <c r="DC22" i="2"/>
  <c r="DA22" i="2"/>
  <c r="CZ22" i="2"/>
  <c r="CY22" i="2"/>
  <c r="CW22" i="2"/>
  <c r="CU22" i="2"/>
  <c r="CT22" i="2"/>
  <c r="CS22" i="2"/>
  <c r="CN22" i="2"/>
  <c r="CL22" i="2"/>
  <c r="CK22" i="2"/>
  <c r="CJ22" i="2"/>
  <c r="CI22" i="2"/>
  <c r="CH22" i="2"/>
  <c r="CF22" i="2"/>
  <c r="CE22" i="2"/>
  <c r="CD22" i="2"/>
  <c r="CC22" i="2"/>
  <c r="BY22" i="2"/>
  <c r="BW22" i="2"/>
  <c r="BV22" i="2"/>
  <c r="BU22" i="2"/>
  <c r="BT22" i="2"/>
  <c r="BS22" i="2"/>
  <c r="BQ22" i="2"/>
  <c r="BP22" i="2"/>
  <c r="BO22" i="2"/>
  <c r="BN22" i="2"/>
  <c r="BG22" i="2"/>
  <c r="BA22" i="2"/>
  <c r="BL22" i="2" s="1" a="1"/>
  <c r="BL22" i="2" s="1"/>
  <c r="AW22" i="2"/>
  <c r="AV22" i="2"/>
  <c r="AQ22" i="2"/>
  <c r="AP22" i="2"/>
  <c r="AH22" i="2"/>
  <c r="AG22" i="2"/>
  <c r="AD22" i="2"/>
  <c r="AB22" i="2"/>
  <c r="AA22" i="2"/>
  <c r="X22" i="2"/>
  <c r="S22" i="2"/>
  <c r="R22" i="2"/>
  <c r="O22" i="2"/>
  <c r="M22" i="2"/>
  <c r="L22" i="2"/>
  <c r="I22" i="2"/>
  <c r="U22" i="2" s="1" a="1"/>
  <c r="U22" i="2" s="1"/>
  <c r="DC21" i="2"/>
  <c r="DA21" i="2"/>
  <c r="CZ21" i="2"/>
  <c r="CY21" i="2"/>
  <c r="CW21" i="2"/>
  <c r="CU21" i="2"/>
  <c r="CT21" i="2"/>
  <c r="CS21" i="2"/>
  <c r="DE21" i="2" s="1" a="1"/>
  <c r="DE21" i="2" s="1"/>
  <c r="CN21" i="2"/>
  <c r="CL21" i="2"/>
  <c r="CK21" i="2"/>
  <c r="CJ21" i="2"/>
  <c r="CI21" i="2"/>
  <c r="CH21" i="2"/>
  <c r="CF21" i="2"/>
  <c r="CE21" i="2"/>
  <c r="CD21" i="2"/>
  <c r="CC21" i="2"/>
  <c r="BY21" i="2"/>
  <c r="BW21" i="2"/>
  <c r="BV21" i="2"/>
  <c r="BU21" i="2"/>
  <c r="BT21" i="2"/>
  <c r="BS21" i="2"/>
  <c r="BQ21" i="2"/>
  <c r="BP21" i="2"/>
  <c r="BO21" i="2"/>
  <c r="BN21" i="2"/>
  <c r="BG21" i="2"/>
  <c r="BA21" i="2"/>
  <c r="AW21" i="2"/>
  <c r="AV21" i="2"/>
  <c r="AQ21" i="2"/>
  <c r="AP21" i="2"/>
  <c r="AH21" i="2"/>
  <c r="AG21" i="2"/>
  <c r="AD21" i="2"/>
  <c r="AB21" i="2"/>
  <c r="AA21" i="2"/>
  <c r="X21" i="2"/>
  <c r="AJ21" i="2" s="1" a="1"/>
  <c r="AJ21" i="2" s="1"/>
  <c r="S21" i="2"/>
  <c r="R21" i="2"/>
  <c r="O21" i="2"/>
  <c r="M21" i="2"/>
  <c r="L21" i="2"/>
  <c r="I21" i="2"/>
  <c r="U21" i="2" s="1" a="1"/>
  <c r="U21" i="2" s="1"/>
  <c r="DC20" i="2"/>
  <c r="DA20" i="2"/>
  <c r="CZ20" i="2"/>
  <c r="CY20" i="2"/>
  <c r="CW20" i="2"/>
  <c r="CU20" i="2"/>
  <c r="CT20" i="2"/>
  <c r="CS20" i="2"/>
  <c r="CN20" i="2"/>
  <c r="CL20" i="2"/>
  <c r="CK20" i="2"/>
  <c r="CJ20" i="2"/>
  <c r="CI20" i="2"/>
  <c r="CH20" i="2"/>
  <c r="CF20" i="2"/>
  <c r="CE20" i="2"/>
  <c r="CD20" i="2"/>
  <c r="CC20" i="2"/>
  <c r="CP20" i="2" s="1" a="1"/>
  <c r="CP20" i="2" s="1"/>
  <c r="BY20" i="2"/>
  <c r="BW20" i="2"/>
  <c r="BV20" i="2"/>
  <c r="BU20" i="2"/>
  <c r="BT20" i="2"/>
  <c r="BS20" i="2"/>
  <c r="BQ20" i="2"/>
  <c r="BP20" i="2"/>
  <c r="BO20" i="2"/>
  <c r="BN20" i="2"/>
  <c r="BG20" i="2"/>
  <c r="BA20" i="2"/>
  <c r="BL20" i="2" s="1" a="1"/>
  <c r="BL20" i="2" s="1"/>
  <c r="AW20" i="2"/>
  <c r="AV20" i="2"/>
  <c r="AQ20" i="2"/>
  <c r="AP20" i="2"/>
  <c r="AH20" i="2"/>
  <c r="AG20" i="2"/>
  <c r="AD20" i="2"/>
  <c r="AB20" i="2"/>
  <c r="AA20" i="2"/>
  <c r="X20" i="2"/>
  <c r="AJ20" i="2" s="1" a="1"/>
  <c r="AJ20" i="2" s="1"/>
  <c r="S20" i="2"/>
  <c r="R20" i="2"/>
  <c r="O20" i="2"/>
  <c r="M20" i="2"/>
  <c r="L20" i="2"/>
  <c r="I20" i="2"/>
  <c r="DC19" i="2"/>
  <c r="DA19" i="2"/>
  <c r="CZ19" i="2"/>
  <c r="CY19" i="2"/>
  <c r="CW19" i="2"/>
  <c r="CU19" i="2"/>
  <c r="CT19" i="2"/>
  <c r="CS19" i="2"/>
  <c r="CN19" i="2"/>
  <c r="CL19" i="2"/>
  <c r="CK19" i="2"/>
  <c r="CJ19" i="2"/>
  <c r="CI19" i="2"/>
  <c r="CH19" i="2"/>
  <c r="CF19" i="2"/>
  <c r="CE19" i="2"/>
  <c r="CD19" i="2"/>
  <c r="CC19" i="2"/>
  <c r="BY19" i="2"/>
  <c r="BW19" i="2"/>
  <c r="BV19" i="2"/>
  <c r="BU19" i="2"/>
  <c r="BT19" i="2"/>
  <c r="BS19" i="2"/>
  <c r="BQ19" i="2"/>
  <c r="BP19" i="2"/>
  <c r="BO19" i="2"/>
  <c r="BN19" i="2"/>
  <c r="CA19" i="2" s="1" a="1"/>
  <c r="CA19" i="2" s="1"/>
  <c r="BG19" i="2"/>
  <c r="BA19" i="2"/>
  <c r="AW19" i="2"/>
  <c r="AV19" i="2"/>
  <c r="AQ19" i="2"/>
  <c r="AP19" i="2"/>
  <c r="AH19" i="2"/>
  <c r="AG19" i="2"/>
  <c r="AD19" i="2"/>
  <c r="AB19" i="2"/>
  <c r="AA19" i="2"/>
  <c r="X19" i="2"/>
  <c r="S19" i="2"/>
  <c r="R19" i="2"/>
  <c r="O19" i="2"/>
  <c r="M19" i="2"/>
  <c r="L19" i="2"/>
  <c r="I19" i="2"/>
  <c r="DC18" i="2"/>
  <c r="DA18" i="2"/>
  <c r="CZ18" i="2"/>
  <c r="CY18" i="2"/>
  <c r="CW18" i="2"/>
  <c r="CU18" i="2"/>
  <c r="CT18" i="2"/>
  <c r="CS18" i="2"/>
  <c r="CN18" i="2"/>
  <c r="CL18" i="2"/>
  <c r="CK18" i="2"/>
  <c r="CJ18" i="2"/>
  <c r="CI18" i="2"/>
  <c r="CH18" i="2"/>
  <c r="CF18" i="2"/>
  <c r="CE18" i="2"/>
  <c r="CD18" i="2"/>
  <c r="CC18" i="2"/>
  <c r="BY18" i="2"/>
  <c r="BW18" i="2"/>
  <c r="BV18" i="2"/>
  <c r="BU18" i="2"/>
  <c r="BT18" i="2"/>
  <c r="BS18" i="2"/>
  <c r="BQ18" i="2"/>
  <c r="BP18" i="2"/>
  <c r="BO18" i="2"/>
  <c r="BN18" i="2"/>
  <c r="BG18" i="2"/>
  <c r="BA18" i="2"/>
  <c r="BL18" i="2" s="1" a="1"/>
  <c r="BL18" i="2" s="1"/>
  <c r="AW18" i="2"/>
  <c r="AV18" i="2"/>
  <c r="AQ18" i="2"/>
  <c r="AP18" i="2"/>
  <c r="AH18" i="2"/>
  <c r="AG18" i="2"/>
  <c r="AD18" i="2"/>
  <c r="AB18" i="2"/>
  <c r="AA18" i="2"/>
  <c r="X18" i="2"/>
  <c r="S18" i="2"/>
  <c r="R18" i="2"/>
  <c r="O18" i="2"/>
  <c r="M18" i="2"/>
  <c r="L18" i="2"/>
  <c r="I18" i="2"/>
  <c r="U18" i="2" s="1" a="1"/>
  <c r="U18" i="2" s="1"/>
  <c r="DC17" i="2"/>
  <c r="DA17" i="2"/>
  <c r="CZ17" i="2"/>
  <c r="CY17" i="2"/>
  <c r="CW17" i="2"/>
  <c r="CU17" i="2"/>
  <c r="CT17" i="2"/>
  <c r="CS17" i="2"/>
  <c r="DE17" i="2" s="1" a="1"/>
  <c r="DE17" i="2" s="1"/>
  <c r="CN17" i="2"/>
  <c r="CL17" i="2"/>
  <c r="CK17" i="2"/>
  <c r="CJ17" i="2"/>
  <c r="CI17" i="2"/>
  <c r="CH17" i="2"/>
  <c r="CF17" i="2"/>
  <c r="CE17" i="2"/>
  <c r="CD17" i="2"/>
  <c r="CC17" i="2"/>
  <c r="BY17" i="2"/>
  <c r="BW17" i="2"/>
  <c r="BV17" i="2"/>
  <c r="BU17" i="2"/>
  <c r="BT17" i="2"/>
  <c r="BS17" i="2"/>
  <c r="BQ17" i="2"/>
  <c r="BP17" i="2"/>
  <c r="BO17" i="2"/>
  <c r="BN17" i="2"/>
  <c r="BG17" i="2"/>
  <c r="BA17" i="2"/>
  <c r="AW17" i="2"/>
  <c r="AV17" i="2"/>
  <c r="AQ17" i="2"/>
  <c r="AP17" i="2"/>
  <c r="AH17" i="2"/>
  <c r="AG17" i="2"/>
  <c r="AD17" i="2"/>
  <c r="AB17" i="2"/>
  <c r="AA17" i="2"/>
  <c r="X17" i="2"/>
  <c r="AJ17" i="2" s="1" a="1"/>
  <c r="AJ17" i="2" s="1"/>
  <c r="S17" i="2"/>
  <c r="R17" i="2"/>
  <c r="O17" i="2"/>
  <c r="M17" i="2"/>
  <c r="L17" i="2"/>
  <c r="I17" i="2"/>
  <c r="U17" i="2" s="1" a="1"/>
  <c r="U17" i="2" s="1"/>
  <c r="DC16" i="2"/>
  <c r="DA16" i="2"/>
  <c r="CZ16" i="2"/>
  <c r="CY16" i="2"/>
  <c r="CW16" i="2"/>
  <c r="CU16" i="2"/>
  <c r="CT16" i="2"/>
  <c r="CS16" i="2"/>
  <c r="CN16" i="2"/>
  <c r="CL16" i="2"/>
  <c r="CK16" i="2"/>
  <c r="CJ16" i="2"/>
  <c r="CI16" i="2"/>
  <c r="CH16" i="2"/>
  <c r="CF16" i="2"/>
  <c r="CE16" i="2"/>
  <c r="CD16" i="2"/>
  <c r="CC16" i="2"/>
  <c r="CP16" i="2" s="1" a="1"/>
  <c r="CP16" i="2" s="1"/>
  <c r="BY16" i="2"/>
  <c r="BW16" i="2"/>
  <c r="BV16" i="2"/>
  <c r="BU16" i="2"/>
  <c r="BT16" i="2"/>
  <c r="BS16" i="2"/>
  <c r="BQ16" i="2"/>
  <c r="BP16" i="2"/>
  <c r="BO16" i="2"/>
  <c r="BN16" i="2"/>
  <c r="BG16" i="2"/>
  <c r="BA16" i="2"/>
  <c r="AW16" i="2"/>
  <c r="AV16" i="2"/>
  <c r="AQ16" i="2"/>
  <c r="AP16" i="2"/>
  <c r="AH16" i="2"/>
  <c r="AG16" i="2"/>
  <c r="AD16" i="2"/>
  <c r="AB16" i="2"/>
  <c r="AA16" i="2"/>
  <c r="X16" i="2"/>
  <c r="AJ16" i="2" s="1" a="1"/>
  <c r="AJ16" i="2" s="1"/>
  <c r="S16" i="2"/>
  <c r="R16" i="2"/>
  <c r="O16" i="2"/>
  <c r="M16" i="2"/>
  <c r="L16" i="2"/>
  <c r="I16" i="2"/>
  <c r="DC15" i="2"/>
  <c r="DA15" i="2"/>
  <c r="CZ15" i="2"/>
  <c r="CY15" i="2"/>
  <c r="CW15" i="2"/>
  <c r="CU15" i="2"/>
  <c r="CT15" i="2"/>
  <c r="CS15" i="2"/>
  <c r="CN15" i="2"/>
  <c r="CL15" i="2"/>
  <c r="CK15" i="2"/>
  <c r="CJ15" i="2"/>
  <c r="CI15" i="2"/>
  <c r="CH15" i="2"/>
  <c r="CF15" i="2"/>
  <c r="CE15" i="2"/>
  <c r="CD15" i="2"/>
  <c r="CC15" i="2"/>
  <c r="BY15" i="2"/>
  <c r="BW15" i="2"/>
  <c r="BV15" i="2"/>
  <c r="BU15" i="2"/>
  <c r="BT15" i="2"/>
  <c r="BS15" i="2"/>
  <c r="BQ15" i="2"/>
  <c r="BP15" i="2"/>
  <c r="BO15" i="2"/>
  <c r="BN15" i="2"/>
  <c r="CA15" i="2" s="1" a="1"/>
  <c r="CA15" i="2" s="1"/>
  <c r="BG15" i="2"/>
  <c r="BA15" i="2"/>
  <c r="AW15" i="2"/>
  <c r="AV15" i="2"/>
  <c r="AQ15" i="2"/>
  <c r="AP15" i="2"/>
  <c r="AH15" i="2"/>
  <c r="AG15" i="2"/>
  <c r="AD15" i="2"/>
  <c r="AB15" i="2"/>
  <c r="AA15" i="2"/>
  <c r="X15" i="2"/>
  <c r="S15" i="2"/>
  <c r="R15" i="2"/>
  <c r="O15" i="2"/>
  <c r="M15" i="2"/>
  <c r="L15" i="2"/>
  <c r="I15" i="2"/>
  <c r="DC14" i="2"/>
  <c r="DA14" i="2"/>
  <c r="CZ14" i="2"/>
  <c r="CY14" i="2"/>
  <c r="CW14" i="2"/>
  <c r="CU14" i="2"/>
  <c r="CT14" i="2"/>
  <c r="CS14" i="2"/>
  <c r="CN14" i="2"/>
  <c r="CL14" i="2"/>
  <c r="CK14" i="2"/>
  <c r="CJ14" i="2"/>
  <c r="CI14" i="2"/>
  <c r="CH14" i="2"/>
  <c r="CF14" i="2"/>
  <c r="CE14" i="2"/>
  <c r="CD14" i="2"/>
  <c r="CC14" i="2"/>
  <c r="BY14" i="2"/>
  <c r="BW14" i="2"/>
  <c r="BV14" i="2"/>
  <c r="BU14" i="2"/>
  <c r="BT14" i="2"/>
  <c r="BS14" i="2"/>
  <c r="BQ14" i="2"/>
  <c r="BP14" i="2"/>
  <c r="BO14" i="2"/>
  <c r="BN14" i="2"/>
  <c r="BG14" i="2"/>
  <c r="BA14" i="2"/>
  <c r="BM14" i="2" s="1" a="1"/>
  <c r="BM14" i="2" s="1"/>
  <c r="AW14" i="2"/>
  <c r="AV14" i="2"/>
  <c r="AQ14" i="2"/>
  <c r="AP14" i="2"/>
  <c r="AH14" i="2"/>
  <c r="AG14" i="2"/>
  <c r="AD14" i="2"/>
  <c r="AB14" i="2"/>
  <c r="AA14" i="2"/>
  <c r="X14" i="2"/>
  <c r="S14" i="2"/>
  <c r="R14" i="2"/>
  <c r="O14" i="2"/>
  <c r="M14" i="2"/>
  <c r="L14" i="2"/>
  <c r="I14" i="2"/>
  <c r="U14" i="2" s="1" a="1"/>
  <c r="U14" i="2" s="1"/>
  <c r="DC13" i="2"/>
  <c r="DA13" i="2"/>
  <c r="CZ13" i="2"/>
  <c r="CY13" i="2"/>
  <c r="CW13" i="2"/>
  <c r="CU13" i="2"/>
  <c r="CT13" i="2"/>
  <c r="CS13" i="2"/>
  <c r="DE13" i="2" s="1" a="1"/>
  <c r="DE13" i="2" s="1"/>
  <c r="CN13" i="2"/>
  <c r="CL13" i="2"/>
  <c r="CK13" i="2"/>
  <c r="CJ13" i="2"/>
  <c r="CI13" i="2"/>
  <c r="CH13" i="2"/>
  <c r="CF13" i="2"/>
  <c r="CE13" i="2"/>
  <c r="CD13" i="2"/>
  <c r="CC13" i="2"/>
  <c r="BY13" i="2"/>
  <c r="BW13" i="2"/>
  <c r="BV13" i="2"/>
  <c r="BU13" i="2"/>
  <c r="BT13" i="2"/>
  <c r="BS13" i="2"/>
  <c r="BQ13" i="2"/>
  <c r="BP13" i="2"/>
  <c r="BO13" i="2"/>
  <c r="BN13" i="2"/>
  <c r="BG13" i="2"/>
  <c r="BA13" i="2"/>
  <c r="BM13" i="2" s="1" a="1"/>
  <c r="BM13" i="2" s="1"/>
  <c r="AW13" i="2"/>
  <c r="AV13" i="2"/>
  <c r="AQ13" i="2"/>
  <c r="AP13" i="2"/>
  <c r="AH13" i="2"/>
  <c r="AG13" i="2"/>
  <c r="AD13" i="2"/>
  <c r="AB13" i="2"/>
  <c r="AA13" i="2"/>
  <c r="X13" i="2"/>
  <c r="AJ13" i="2" s="1" a="1"/>
  <c r="AJ13" i="2" s="1"/>
  <c r="S13" i="2"/>
  <c r="R13" i="2"/>
  <c r="O13" i="2"/>
  <c r="M13" i="2"/>
  <c r="L13" i="2"/>
  <c r="I13" i="2"/>
  <c r="U13" i="2" s="1" a="1"/>
  <c r="U13" i="2" s="1"/>
  <c r="DC12" i="2"/>
  <c r="DA12" i="2"/>
  <c r="CZ12" i="2"/>
  <c r="CY12" i="2"/>
  <c r="CW12" i="2"/>
  <c r="CU12" i="2"/>
  <c r="CT12" i="2"/>
  <c r="CS12" i="2"/>
  <c r="CN12" i="2"/>
  <c r="CL12" i="2"/>
  <c r="CK12" i="2"/>
  <c r="CJ12" i="2"/>
  <c r="CI12" i="2"/>
  <c r="CH12" i="2"/>
  <c r="CF12" i="2"/>
  <c r="CE12" i="2"/>
  <c r="CD12" i="2"/>
  <c r="CC12" i="2"/>
  <c r="CP12" i="2" s="1" a="1"/>
  <c r="CP12" i="2" s="1"/>
  <c r="BY12" i="2"/>
  <c r="BW12" i="2"/>
  <c r="BV12" i="2"/>
  <c r="BU12" i="2"/>
  <c r="BT12" i="2"/>
  <c r="BS12" i="2"/>
  <c r="BQ12" i="2"/>
  <c r="BP12" i="2"/>
  <c r="BO12" i="2"/>
  <c r="BN12" i="2"/>
  <c r="BG12" i="2"/>
  <c r="BA12" i="2"/>
  <c r="BL12" i="2" s="1" a="1"/>
  <c r="BL12" i="2" s="1"/>
  <c r="AW12" i="2"/>
  <c r="AV12" i="2"/>
  <c r="AQ12" i="2"/>
  <c r="AP12" i="2"/>
  <c r="AH12" i="2"/>
  <c r="AG12" i="2"/>
  <c r="AD12" i="2"/>
  <c r="AB12" i="2"/>
  <c r="X12" i="2"/>
  <c r="S12" i="2"/>
  <c r="R12" i="2"/>
  <c r="O12" i="2"/>
  <c r="M12" i="2"/>
  <c r="L12" i="2"/>
  <c r="I12" i="2"/>
  <c r="DC11" i="2"/>
  <c r="DA11" i="2"/>
  <c r="CZ11" i="2"/>
  <c r="CY11" i="2"/>
  <c r="CW11" i="2"/>
  <c r="CU11" i="2"/>
  <c r="CT11" i="2"/>
  <c r="CS11" i="2"/>
  <c r="CN11" i="2"/>
  <c r="CL11" i="2"/>
  <c r="CK11" i="2"/>
  <c r="CJ11" i="2"/>
  <c r="CI11" i="2"/>
  <c r="CH11" i="2"/>
  <c r="CF11" i="2"/>
  <c r="CE11" i="2"/>
  <c r="CD11" i="2"/>
  <c r="CC11" i="2"/>
  <c r="BY11" i="2"/>
  <c r="BW11" i="2"/>
  <c r="BV11" i="2"/>
  <c r="BU11" i="2"/>
  <c r="BT11" i="2"/>
  <c r="BS11" i="2"/>
  <c r="BQ11" i="2"/>
  <c r="BP11" i="2"/>
  <c r="BO11" i="2"/>
  <c r="BN11" i="2"/>
  <c r="BG11" i="2"/>
  <c r="BA11" i="2"/>
  <c r="BM11" i="2" s="1" a="1"/>
  <c r="BM11" i="2" s="1"/>
  <c r="AW11" i="2"/>
  <c r="AV11" i="2"/>
  <c r="AQ11" i="2"/>
  <c r="AP11" i="2"/>
  <c r="AH11" i="2"/>
  <c r="AG11" i="2"/>
  <c r="AD11" i="2"/>
  <c r="AB11" i="2"/>
  <c r="AA11" i="2"/>
  <c r="X11" i="2"/>
  <c r="S11" i="2"/>
  <c r="R11" i="2"/>
  <c r="O11" i="2"/>
  <c r="M11" i="2"/>
  <c r="L11" i="2"/>
  <c r="I11" i="2"/>
  <c r="U11" i="2" s="1" a="1"/>
  <c r="U11" i="2" s="1"/>
  <c r="DC10" i="2"/>
  <c r="DA10" i="2"/>
  <c r="CZ10" i="2"/>
  <c r="CY10" i="2"/>
  <c r="CW10" i="2"/>
  <c r="CU10" i="2"/>
  <c r="CT10" i="2"/>
  <c r="CS10" i="2"/>
  <c r="DE10" i="2" s="1" a="1"/>
  <c r="DE10" i="2" s="1"/>
  <c r="CN10" i="2"/>
  <c r="CL10" i="2"/>
  <c r="CK10" i="2"/>
  <c r="CJ10" i="2"/>
  <c r="CI10" i="2"/>
  <c r="CH10" i="2"/>
  <c r="CF10" i="2"/>
  <c r="CE10" i="2"/>
  <c r="CD10" i="2"/>
  <c r="CC10" i="2"/>
  <c r="BY10" i="2"/>
  <c r="BW10" i="2"/>
  <c r="BV10" i="2"/>
  <c r="BU10" i="2"/>
  <c r="BT10" i="2"/>
  <c r="BS10" i="2"/>
  <c r="BQ10" i="2"/>
  <c r="BP10" i="2"/>
  <c r="BO10" i="2"/>
  <c r="BN10" i="2"/>
  <c r="BG10" i="2"/>
  <c r="BA10" i="2"/>
  <c r="BM10" i="2" s="1" a="1"/>
  <c r="BM10" i="2" s="1"/>
  <c r="AW10" i="2"/>
  <c r="AV10" i="2"/>
  <c r="AQ10" i="2"/>
  <c r="AP10" i="2"/>
  <c r="AH10" i="2"/>
  <c r="AG10" i="2"/>
  <c r="AD10" i="2"/>
  <c r="AB10" i="2"/>
  <c r="AA10" i="2"/>
  <c r="X10" i="2"/>
  <c r="AJ10" i="2" s="1" a="1"/>
  <c r="AJ10" i="2" s="1"/>
  <c r="S10" i="2"/>
  <c r="R10" i="2"/>
  <c r="O10" i="2"/>
  <c r="M10" i="2"/>
  <c r="L10" i="2"/>
  <c r="I10" i="2"/>
  <c r="U10" i="2" s="1" a="1"/>
  <c r="U10" i="2" s="1"/>
  <c r="DC9" i="2"/>
  <c r="DA9" i="2"/>
  <c r="CZ9" i="2"/>
  <c r="CY9" i="2"/>
  <c r="CW9" i="2"/>
  <c r="CU9" i="2"/>
  <c r="CT9" i="2"/>
  <c r="CS9" i="2"/>
  <c r="DE9" i="2" s="1" a="1"/>
  <c r="DE9" i="2" s="1"/>
  <c r="CN9" i="2"/>
  <c r="CL9" i="2"/>
  <c r="CK9" i="2"/>
  <c r="CJ9" i="2"/>
  <c r="CI9" i="2"/>
  <c r="CH9" i="2"/>
  <c r="CF9" i="2"/>
  <c r="CE9" i="2"/>
  <c r="CD9" i="2"/>
  <c r="CC9" i="2"/>
  <c r="CP9" i="2" s="1" a="1"/>
  <c r="CP9" i="2" s="1"/>
  <c r="BY9" i="2"/>
  <c r="BW9" i="2"/>
  <c r="BV9" i="2"/>
  <c r="BU9" i="2"/>
  <c r="BT9" i="2"/>
  <c r="BS9" i="2"/>
  <c r="BQ9" i="2"/>
  <c r="BP9" i="2"/>
  <c r="BO9" i="2"/>
  <c r="BN9" i="2"/>
  <c r="BG9" i="2"/>
  <c r="BA9" i="2"/>
  <c r="BM9" i="2" s="1" a="1"/>
  <c r="BM9" i="2" s="1"/>
  <c r="AW9" i="2"/>
  <c r="AV9" i="2"/>
  <c r="AQ9" i="2"/>
  <c r="AP9" i="2"/>
  <c r="AH9" i="2"/>
  <c r="AG9" i="2"/>
  <c r="AD9" i="2"/>
  <c r="AB9" i="2"/>
  <c r="AA9" i="2"/>
  <c r="X9" i="2"/>
  <c r="AJ9" i="2" s="1" a="1"/>
  <c r="AJ9" i="2" s="1"/>
  <c r="S9" i="2"/>
  <c r="R9" i="2"/>
  <c r="O9" i="2"/>
  <c r="M9" i="2"/>
  <c r="L9" i="2"/>
  <c r="I9" i="2"/>
  <c r="DC8" i="2"/>
  <c r="DA8" i="2"/>
  <c r="CZ8" i="2"/>
  <c r="CY8" i="2"/>
  <c r="CW8" i="2"/>
  <c r="CU8" i="2"/>
  <c r="CT8" i="2"/>
  <c r="CS8" i="2"/>
  <c r="CN8" i="2"/>
  <c r="CL8" i="2"/>
  <c r="CK8" i="2"/>
  <c r="CJ8" i="2"/>
  <c r="CI8" i="2"/>
  <c r="CH8" i="2"/>
  <c r="CF8" i="2"/>
  <c r="CE8" i="2"/>
  <c r="CD8" i="2"/>
  <c r="CC8" i="2"/>
  <c r="BY8" i="2"/>
  <c r="BW8" i="2"/>
  <c r="BV8" i="2"/>
  <c r="BU8" i="2"/>
  <c r="BT8" i="2"/>
  <c r="BS8" i="2"/>
  <c r="BQ8" i="2"/>
  <c r="BP8" i="2"/>
  <c r="BO8" i="2"/>
  <c r="BN8" i="2"/>
  <c r="CA8" i="2" s="1" a="1"/>
  <c r="CA8" i="2" s="1"/>
  <c r="BG8" i="2"/>
  <c r="BA8" i="2"/>
  <c r="BM8" i="2" s="1" a="1"/>
  <c r="BM8" i="2" s="1"/>
  <c r="AW8" i="2"/>
  <c r="AV8" i="2"/>
  <c r="AQ8" i="2"/>
  <c r="AP8" i="2"/>
  <c r="AH8" i="2"/>
  <c r="AG8" i="2"/>
  <c r="AD8" i="2"/>
  <c r="AB8" i="2"/>
  <c r="AA8" i="2"/>
  <c r="X8" i="2"/>
  <c r="S8" i="2"/>
  <c r="R8" i="2"/>
  <c r="O8" i="2"/>
  <c r="M8" i="2"/>
  <c r="L8" i="2"/>
  <c r="I8" i="2"/>
  <c r="DC7" i="2"/>
  <c r="DA7" i="2"/>
  <c r="CZ7" i="2"/>
  <c r="CY7" i="2"/>
  <c r="CW7" i="2"/>
  <c r="CU7" i="2"/>
  <c r="CT7" i="2"/>
  <c r="CS7" i="2"/>
  <c r="CN7" i="2"/>
  <c r="CL7" i="2"/>
  <c r="CK7" i="2"/>
  <c r="CJ7" i="2"/>
  <c r="CI7" i="2"/>
  <c r="CH7" i="2"/>
  <c r="CF7" i="2"/>
  <c r="CE7" i="2"/>
  <c r="CD7" i="2"/>
  <c r="CC7" i="2"/>
  <c r="BY7" i="2"/>
  <c r="BW7" i="2"/>
  <c r="BV7" i="2"/>
  <c r="BU7" i="2"/>
  <c r="BT7" i="2"/>
  <c r="BS7" i="2"/>
  <c r="BQ7" i="2"/>
  <c r="BP7" i="2"/>
  <c r="BO7" i="2"/>
  <c r="BN7" i="2"/>
  <c r="BG7" i="2"/>
  <c r="BA7" i="2"/>
  <c r="BM7" i="2" s="1" a="1"/>
  <c r="BM7" i="2" s="1"/>
  <c r="AW7" i="2"/>
  <c r="AV7" i="2"/>
  <c r="AQ7" i="2"/>
  <c r="AP7" i="2"/>
  <c r="AH7" i="2"/>
  <c r="AG7" i="2"/>
  <c r="AD7" i="2"/>
  <c r="AB7" i="2"/>
  <c r="AA7" i="2"/>
  <c r="X7" i="2"/>
  <c r="S7" i="2"/>
  <c r="R7" i="2"/>
  <c r="O7" i="2"/>
  <c r="M7" i="2"/>
  <c r="L7" i="2"/>
  <c r="I7" i="2"/>
  <c r="U7" i="2" s="1" a="1"/>
  <c r="U7" i="2" s="1"/>
  <c r="DC6" i="2"/>
  <c r="DA6" i="2"/>
  <c r="CZ6" i="2"/>
  <c r="CY6" i="2"/>
  <c r="CW6" i="2"/>
  <c r="CU6" i="2"/>
  <c r="CT6" i="2"/>
  <c r="CS6" i="2"/>
  <c r="DE6" i="2" s="1" a="1"/>
  <c r="DE6" i="2" s="1"/>
  <c r="CN6" i="2"/>
  <c r="CL6" i="2"/>
  <c r="CK6" i="2"/>
  <c r="CJ6" i="2"/>
  <c r="CI6" i="2"/>
  <c r="CH6" i="2"/>
  <c r="CF6" i="2"/>
  <c r="CE6" i="2"/>
  <c r="CD6" i="2"/>
  <c r="CC6" i="2"/>
  <c r="BY6" i="2"/>
  <c r="BW6" i="2"/>
  <c r="BV6" i="2"/>
  <c r="BU6" i="2"/>
  <c r="BT6" i="2"/>
  <c r="BS6" i="2"/>
  <c r="BQ6" i="2"/>
  <c r="BP6" i="2"/>
  <c r="BO6" i="2"/>
  <c r="BN6" i="2"/>
  <c r="BG6" i="2"/>
  <c r="BA6" i="2"/>
  <c r="BM6" i="2" s="1" a="1"/>
  <c r="BM6" i="2" s="1"/>
  <c r="AW6" i="2"/>
  <c r="AV6" i="2"/>
  <c r="AQ6" i="2"/>
  <c r="AP6" i="2"/>
  <c r="AH6" i="2"/>
  <c r="AG6" i="2"/>
  <c r="AD6" i="2"/>
  <c r="AB6" i="2"/>
  <c r="AA6" i="2"/>
  <c r="X6" i="2"/>
  <c r="AJ6" i="2" s="1" a="1"/>
  <c r="AJ6" i="2" s="1"/>
  <c r="S6" i="2"/>
  <c r="R6" i="2"/>
  <c r="O6" i="2"/>
  <c r="M6" i="2"/>
  <c r="L6" i="2"/>
  <c r="I6" i="2"/>
  <c r="U6" i="2" s="1" a="1"/>
  <c r="U6" i="2" s="1"/>
  <c r="DC5" i="2"/>
  <c r="DA5" i="2"/>
  <c r="CZ5" i="2"/>
  <c r="CY5" i="2"/>
  <c r="CW5" i="2"/>
  <c r="CU5" i="2"/>
  <c r="CT5" i="2"/>
  <c r="CS5" i="2"/>
  <c r="DE5" i="2" s="1" a="1"/>
  <c r="DE5" i="2" s="1"/>
  <c r="CN5" i="2"/>
  <c r="CL5" i="2"/>
  <c r="CK5" i="2"/>
  <c r="CJ5" i="2"/>
  <c r="CI5" i="2"/>
  <c r="CH5" i="2"/>
  <c r="CF5" i="2"/>
  <c r="CE5" i="2"/>
  <c r="CD5" i="2"/>
  <c r="CC5" i="2"/>
  <c r="CP5" i="2" s="1" a="1"/>
  <c r="CP5" i="2" s="1"/>
  <c r="BY5" i="2"/>
  <c r="BW5" i="2"/>
  <c r="BV5" i="2"/>
  <c r="BU5" i="2"/>
  <c r="BT5" i="2"/>
  <c r="BS5" i="2"/>
  <c r="BQ5" i="2"/>
  <c r="BP5" i="2"/>
  <c r="BO5" i="2"/>
  <c r="BN5" i="2"/>
  <c r="BG5" i="2"/>
  <c r="BA5" i="2"/>
  <c r="BM5" i="2" s="1" a="1"/>
  <c r="BM5" i="2" s="1"/>
  <c r="AW5" i="2"/>
  <c r="AV5" i="2"/>
  <c r="AQ5" i="2"/>
  <c r="AP5" i="2"/>
  <c r="AH5" i="2"/>
  <c r="AG5" i="2"/>
  <c r="AD5" i="2"/>
  <c r="AB5" i="2"/>
  <c r="AA5" i="2"/>
  <c r="X5" i="2"/>
  <c r="AJ5" i="2" s="1" a="1"/>
  <c r="AJ5" i="2" s="1"/>
  <c r="S5" i="2"/>
  <c r="R5" i="2"/>
  <c r="O5" i="2"/>
  <c r="M5" i="2"/>
  <c r="L5" i="2"/>
  <c r="I5" i="2"/>
  <c r="DC4" i="2"/>
  <c r="DA4" i="2"/>
  <c r="CZ4" i="2"/>
  <c r="CY4" i="2"/>
  <c r="CW4" i="2"/>
  <c r="CU4" i="2"/>
  <c r="CT4" i="2"/>
  <c r="CS4" i="2"/>
  <c r="CN4" i="2"/>
  <c r="CL4" i="2"/>
  <c r="CK4" i="2"/>
  <c r="CJ4" i="2"/>
  <c r="CI4" i="2"/>
  <c r="CH4" i="2"/>
  <c r="CF4" i="2"/>
  <c r="CE4" i="2"/>
  <c r="CD4" i="2"/>
  <c r="CC4" i="2"/>
  <c r="BY4" i="2"/>
  <c r="BW4" i="2"/>
  <c r="BV4" i="2"/>
  <c r="BU4" i="2"/>
  <c r="BT4" i="2"/>
  <c r="BS4" i="2"/>
  <c r="BQ4" i="2"/>
  <c r="BP4" i="2"/>
  <c r="BO4" i="2"/>
  <c r="BO45" i="2" s="1"/>
  <c r="BN4" i="2"/>
  <c r="BG4" i="2"/>
  <c r="BA4" i="2"/>
  <c r="BM4" i="2" s="1" a="1"/>
  <c r="BM4" i="2" s="1"/>
  <c r="AW4" i="2"/>
  <c r="AV4" i="2"/>
  <c r="AQ4" i="2"/>
  <c r="AP4" i="2"/>
  <c r="AH4" i="2"/>
  <c r="AG4" i="2"/>
  <c r="AD4" i="2"/>
  <c r="AB4" i="2"/>
  <c r="AA4" i="2"/>
  <c r="X4" i="2"/>
  <c r="S4" i="2"/>
  <c r="R4" i="2"/>
  <c r="O4" i="2"/>
  <c r="M4" i="2"/>
  <c r="L4" i="2"/>
  <c r="I4" i="2"/>
  <c r="AJ36" i="2" l="1" a="1"/>
  <c r="AJ36" i="2" s="1"/>
  <c r="DE36" i="2" a="1"/>
  <c r="DE36" i="2" s="1"/>
  <c r="U37" i="2" a="1"/>
  <c r="U37" i="2" s="1"/>
  <c r="CA38" i="2" a="1"/>
  <c r="CA38" i="2" s="1"/>
  <c r="CP39" i="2" a="1"/>
  <c r="CP39" i="2" s="1"/>
  <c r="AJ40" i="2" a="1"/>
  <c r="AJ40" i="2" s="1"/>
  <c r="DE40" i="2" a="1"/>
  <c r="DE40" i="2" s="1"/>
  <c r="U41" i="2" a="1"/>
  <c r="U41" i="2" s="1"/>
  <c r="CA42" i="2" a="1"/>
  <c r="CA42" i="2" s="1"/>
  <c r="BN45" i="2"/>
  <c r="CA4" i="2" a="1"/>
  <c r="CA4" i="2" s="1"/>
  <c r="CC45" i="2"/>
  <c r="CP4" i="2" a="1"/>
  <c r="CP4" i="2" s="1"/>
  <c r="CA7" i="2" a="1"/>
  <c r="CA7" i="2" s="1"/>
  <c r="CP8" i="2" a="1"/>
  <c r="CP8" i="2" s="1"/>
  <c r="CA11" i="2" a="1"/>
  <c r="CA11" i="2" s="1"/>
  <c r="DE35" i="2" a="1"/>
  <c r="DE35" i="2" s="1"/>
  <c r="U36" i="2" a="1"/>
  <c r="U36" i="2" s="1"/>
  <c r="CA37" i="2" a="1"/>
  <c r="CA37" i="2" s="1"/>
  <c r="CP38" i="2" a="1"/>
  <c r="CP38" i="2" s="1"/>
  <c r="AJ39" i="2" a="1"/>
  <c r="AJ39" i="2" s="1"/>
  <c r="DE39" i="2" a="1"/>
  <c r="DE39" i="2" s="1"/>
  <c r="U40" i="2" a="1"/>
  <c r="U40" i="2" s="1"/>
  <c r="CA41" i="2" a="1"/>
  <c r="CA41" i="2" s="1"/>
  <c r="CP42" i="2" a="1"/>
  <c r="CP42" i="2" s="1"/>
  <c r="BP45" i="2"/>
  <c r="BQ45" i="2"/>
  <c r="DE16" i="2" a="1"/>
  <c r="DE16" i="2" s="1"/>
  <c r="CA22" i="2" a="1"/>
  <c r="CA22" i="2" s="1"/>
  <c r="CP27" i="2" a="1"/>
  <c r="CP27" i="2" s="1"/>
  <c r="CA30" i="2" a="1"/>
  <c r="CA30" i="2" s="1"/>
  <c r="CP31" i="2" a="1"/>
  <c r="CP31" i="2" s="1"/>
  <c r="DE32" i="2" a="1"/>
  <c r="DE32" i="2" s="1"/>
  <c r="CA44" i="2" a="1"/>
  <c r="CA44" i="2" s="1"/>
  <c r="CD45" i="2"/>
  <c r="DE12" i="2" a="1"/>
  <c r="DE12" i="2" s="1"/>
  <c r="CA14" i="2" a="1"/>
  <c r="CA14" i="2" s="1"/>
  <c r="CP15" i="2" a="1"/>
  <c r="CP15" i="2" s="1"/>
  <c r="CA18" i="2" a="1"/>
  <c r="CA18" i="2" s="1"/>
  <c r="CP19" i="2" a="1"/>
  <c r="CP19" i="2" s="1"/>
  <c r="DE20" i="2" a="1"/>
  <c r="DE20" i="2" s="1"/>
  <c r="CP23" i="2" a="1"/>
  <c r="CP23" i="2" s="1"/>
  <c r="DE24" i="2" a="1"/>
  <c r="DE24" i="2" s="1"/>
  <c r="CA26" i="2" a="1"/>
  <c r="CA26" i="2" s="1"/>
  <c r="DE28" i="2" a="1"/>
  <c r="DE28" i="2" s="1"/>
  <c r="AJ4" i="2" a="1"/>
  <c r="AJ4" i="2" s="1"/>
  <c r="BS45" i="2"/>
  <c r="CE45" i="2"/>
  <c r="DE4" i="2" a="1"/>
  <c r="DE4" i="2" s="1"/>
  <c r="U5" i="2" a="1"/>
  <c r="U5" i="2" s="1"/>
  <c r="CA6" i="2" a="1"/>
  <c r="CA6" i="2" s="1"/>
  <c r="CP7" i="2" a="1"/>
  <c r="CP7" i="2" s="1"/>
  <c r="AJ8" i="2" a="1"/>
  <c r="AJ8" i="2" s="1"/>
  <c r="DE8" i="2" a="1"/>
  <c r="DE8" i="2" s="1"/>
  <c r="U9" i="2" a="1"/>
  <c r="U9" i="2" s="1"/>
  <c r="CA10" i="2" a="1"/>
  <c r="CA10" i="2" s="1"/>
  <c r="CP11" i="2" a="1"/>
  <c r="CP11" i="2" s="1"/>
  <c r="AJ12" i="2" a="1"/>
  <c r="AJ12" i="2" s="1"/>
  <c r="CA36" i="2" a="1"/>
  <c r="CA36" i="2" s="1"/>
  <c r="CP37" i="2" a="1"/>
  <c r="CP37" i="2" s="1"/>
  <c r="AJ38" i="2" a="1"/>
  <c r="AJ38" i="2" s="1"/>
  <c r="DE38" i="2" a="1"/>
  <c r="DE38" i="2" s="1"/>
  <c r="U39" i="2" a="1"/>
  <c r="U39" i="2" s="1"/>
  <c r="CA40" i="2" a="1"/>
  <c r="CA40" i="2" s="1"/>
  <c r="CP41" i="2" a="1"/>
  <c r="CP41" i="2" s="1"/>
  <c r="AJ42" i="2" a="1"/>
  <c r="AJ42" i="2" s="1"/>
  <c r="DE42" i="2" a="1"/>
  <c r="DE42" i="2" s="1"/>
  <c r="CF45" i="2"/>
  <c r="CA13" i="2" a="1"/>
  <c r="CA13" i="2" s="1"/>
  <c r="CP14" i="2" a="1"/>
  <c r="CP14" i="2" s="1"/>
  <c r="AJ15" i="2" a="1"/>
  <c r="AJ15" i="2" s="1"/>
  <c r="DE15" i="2" a="1"/>
  <c r="DE15" i="2" s="1"/>
  <c r="U16" i="2" a="1"/>
  <c r="U16" i="2" s="1"/>
  <c r="CA17" i="2" a="1"/>
  <c r="CA17" i="2" s="1"/>
  <c r="CP18" i="2" a="1"/>
  <c r="CP18" i="2" s="1"/>
  <c r="AJ19" i="2" a="1"/>
  <c r="AJ19" i="2" s="1"/>
  <c r="DE19" i="2" a="1"/>
  <c r="DE19" i="2" s="1"/>
  <c r="U20" i="2" a="1"/>
  <c r="U20" i="2" s="1"/>
  <c r="CA21" i="2" a="1"/>
  <c r="CA21" i="2" s="1"/>
  <c r="CP22" i="2" a="1"/>
  <c r="CP22" i="2" s="1"/>
  <c r="AJ23" i="2" a="1"/>
  <c r="AJ23" i="2" s="1"/>
  <c r="DE23" i="2" a="1"/>
  <c r="DE23" i="2" s="1"/>
  <c r="U24" i="2" a="1"/>
  <c r="U24" i="2" s="1"/>
  <c r="CA25" i="2" a="1"/>
  <c r="CA25" i="2" s="1"/>
  <c r="CP26" i="2" a="1"/>
  <c r="CP26" i="2" s="1"/>
  <c r="AJ27" i="2" a="1"/>
  <c r="AJ27" i="2" s="1"/>
  <c r="DE27" i="2" a="1"/>
  <c r="DE27" i="2" s="1"/>
  <c r="U28" i="2" a="1"/>
  <c r="U28" i="2" s="1"/>
  <c r="CA29" i="2" a="1"/>
  <c r="CA29" i="2" s="1"/>
  <c r="CP30" i="2" a="1"/>
  <c r="CP30" i="2" s="1"/>
  <c r="AJ31" i="2" a="1"/>
  <c r="AJ31" i="2" s="1"/>
  <c r="DE31" i="2" a="1"/>
  <c r="DE31" i="2" s="1"/>
  <c r="U32" i="2" a="1"/>
  <c r="U32" i="2" s="1"/>
  <c r="CA33" i="2" a="1"/>
  <c r="CA33" i="2" s="1"/>
  <c r="CP34" i="2" a="1"/>
  <c r="CP34" i="2" s="1"/>
  <c r="U35" i="2" a="1"/>
  <c r="U35" i="2" s="1"/>
  <c r="CA43" i="2" a="1"/>
  <c r="CA43" i="2" s="1"/>
  <c r="CP44" i="2" a="1"/>
  <c r="CP44" i="2" s="1"/>
  <c r="U4" i="2" a="1"/>
  <c r="U4" i="2" s="1"/>
  <c r="CA5" i="2" a="1"/>
  <c r="CA5" i="2" s="1"/>
  <c r="CP6" i="2" a="1"/>
  <c r="CP6" i="2" s="1"/>
  <c r="DE7" i="2" a="1"/>
  <c r="DE7" i="2" s="1"/>
  <c r="CA9" i="2" a="1"/>
  <c r="CA9" i="2" s="1"/>
  <c r="AJ11" i="2" a="1"/>
  <c r="AJ11" i="2" s="1"/>
  <c r="DE11" i="2" a="1"/>
  <c r="DE11" i="2" s="1"/>
  <c r="CP36" i="2" a="1"/>
  <c r="CP36" i="2" s="1"/>
  <c r="DE37" i="2" a="1"/>
  <c r="DE37" i="2" s="1"/>
  <c r="CA39" i="2" a="1"/>
  <c r="CA39" i="2" s="1"/>
  <c r="CP40" i="2" a="1"/>
  <c r="CP40" i="2" s="1"/>
  <c r="DE41" i="2" a="1"/>
  <c r="DE41" i="2" s="1"/>
  <c r="CH45" i="2"/>
  <c r="AJ7" i="2" a="1"/>
  <c r="AJ7" i="2" s="1"/>
  <c r="U8" i="2" a="1"/>
  <c r="U8" i="2" s="1"/>
  <c r="CP10" i="2" a="1"/>
  <c r="CP10" i="2" s="1"/>
  <c r="U12" i="2" a="1"/>
  <c r="U12" i="2" s="1"/>
  <c r="L45" i="2"/>
  <c r="CA12" i="2" a="1"/>
  <c r="CA12" i="2" s="1"/>
  <c r="CP13" i="2" a="1"/>
  <c r="CP13" i="2" s="1"/>
  <c r="AJ14" i="2" a="1"/>
  <c r="AJ14" i="2" s="1"/>
  <c r="DE14" i="2" a="1"/>
  <c r="DE14" i="2" s="1"/>
  <c r="U15" i="2" a="1"/>
  <c r="U15" i="2" s="1"/>
  <c r="CA16" i="2" a="1"/>
  <c r="CA16" i="2" s="1"/>
  <c r="CP17" i="2" a="1"/>
  <c r="CP17" i="2" s="1"/>
  <c r="AJ18" i="2" a="1"/>
  <c r="AJ18" i="2" s="1"/>
  <c r="DE18" i="2" a="1"/>
  <c r="DE18" i="2" s="1"/>
  <c r="U19" i="2" a="1"/>
  <c r="U19" i="2" s="1"/>
  <c r="CA20" i="2" a="1"/>
  <c r="CA20" i="2" s="1"/>
  <c r="CP21" i="2" a="1"/>
  <c r="CP21" i="2" s="1"/>
  <c r="AJ22" i="2" a="1"/>
  <c r="AJ22" i="2" s="1"/>
  <c r="DE22" i="2" a="1"/>
  <c r="DE22" i="2" s="1"/>
  <c r="U23" i="2" a="1"/>
  <c r="U23" i="2" s="1"/>
  <c r="CA24" i="2" a="1"/>
  <c r="CA24" i="2" s="1"/>
  <c r="CP25" i="2" a="1"/>
  <c r="CP25" i="2" s="1"/>
  <c r="AJ26" i="2" a="1"/>
  <c r="AJ26" i="2" s="1"/>
  <c r="DE26" i="2" a="1"/>
  <c r="DE26" i="2" s="1"/>
  <c r="U27" i="2" a="1"/>
  <c r="U27" i="2" s="1"/>
  <c r="CA28" i="2" a="1"/>
  <c r="CA28" i="2" s="1"/>
  <c r="CP29" i="2" a="1"/>
  <c r="CP29" i="2" s="1"/>
  <c r="AJ30" i="2" a="1"/>
  <c r="AJ30" i="2" s="1"/>
  <c r="DE30" i="2" a="1"/>
  <c r="DE30" i="2" s="1"/>
  <c r="U31" i="2" a="1"/>
  <c r="U31" i="2" s="1"/>
  <c r="CA32" i="2" a="1"/>
  <c r="CA32" i="2" s="1"/>
  <c r="CP33" i="2" a="1"/>
  <c r="CP33" i="2" s="1"/>
  <c r="AJ34" i="2" a="1"/>
  <c r="AJ34" i="2" s="1"/>
  <c r="DE34" i="2" a="1"/>
  <c r="DE34" i="2" s="1"/>
  <c r="CA35" i="2" a="1"/>
  <c r="CA35" i="2" s="1"/>
  <c r="CP43" i="2" a="1"/>
  <c r="CP43" i="2" s="1"/>
  <c r="AJ44" i="2" a="1"/>
  <c r="AJ44" i="2" s="1"/>
  <c r="DE44" i="2" a="1"/>
  <c r="DE44" i="2" s="1"/>
  <c r="AX44" i="2" a="1"/>
  <c r="AX44" i="2" s="1"/>
  <c r="CO20" i="2" a="1"/>
  <c r="CO20" i="2" s="1"/>
  <c r="AX23" i="2" a="1"/>
  <c r="AX23" i="2" s="1"/>
  <c r="AX31" i="2" a="1"/>
  <c r="AX31" i="2" s="1"/>
  <c r="T5" i="2" a="1"/>
  <c r="T5" i="2" s="1"/>
  <c r="AX30" i="2" a="1"/>
  <c r="AX30" i="2" s="1"/>
  <c r="T33" i="2" a="1"/>
  <c r="T33" i="2" s="1"/>
  <c r="BM33" i="2" a="1"/>
  <c r="BM33" i="2" s="1"/>
  <c r="AX37" i="2" a="1"/>
  <c r="AX37" i="2" s="1"/>
  <c r="T15" i="2" a="1"/>
  <c r="T15" i="2" s="1"/>
  <c r="T19" i="2" a="1"/>
  <c r="T19" i="2" s="1"/>
  <c r="AX8" i="2" a="1"/>
  <c r="AX8" i="2" s="1"/>
  <c r="BM40" i="2" a="1"/>
  <c r="BM40" i="2" s="1"/>
  <c r="CB44" i="2" a="1"/>
  <c r="CB44" i="2" s="1"/>
  <c r="T24" i="2" a="1"/>
  <c r="T24" i="2" s="1"/>
  <c r="AX36" i="2" a="1"/>
  <c r="AX36" i="2" s="1"/>
  <c r="AX4" i="2" a="1"/>
  <c r="AX4" i="2" s="1"/>
  <c r="BL7" i="2" a="1"/>
  <c r="BL7" i="2" s="1"/>
  <c r="AK20" i="2" a="1"/>
  <c r="AK20" i="2" s="1"/>
  <c r="DF20" i="2" a="1"/>
  <c r="DF20" i="2" s="1"/>
  <c r="AK21" i="2" a="1"/>
  <c r="AK21" i="2" s="1"/>
  <c r="BM21" i="2" a="1"/>
  <c r="BM21" i="2" s="1"/>
  <c r="AI32" i="2" a="1"/>
  <c r="AI32" i="2" s="1"/>
  <c r="V4" i="2" a="1"/>
  <c r="V4" i="2" s="1"/>
  <c r="AI4" i="2" a="1"/>
  <c r="AI4" i="2" s="1"/>
  <c r="AI12" i="2" a="1"/>
  <c r="AI12" i="2" s="1"/>
  <c r="AX22" i="2" a="1"/>
  <c r="AX22" i="2" s="1"/>
  <c r="CB37" i="2" a="1"/>
  <c r="CB37" i="2" s="1"/>
  <c r="AX13" i="2" a="1"/>
  <c r="AX13" i="2" s="1"/>
  <c r="AX41" i="2" a="1"/>
  <c r="AX41" i="2" s="1"/>
  <c r="CO30" i="2" a="1"/>
  <c r="CO30" i="2" s="1"/>
  <c r="AY13" i="2" a="1"/>
  <c r="AY13" i="2" s="1"/>
  <c r="V14" i="2" a="1"/>
  <c r="V14" i="2" s="1"/>
  <c r="CO25" i="2" a="1"/>
  <c r="CO25" i="2" s="1"/>
  <c r="AX43" i="2" a="1"/>
  <c r="AX43" i="2" s="1"/>
  <c r="CQ4" i="2" a="1"/>
  <c r="CQ4" i="2" s="1"/>
  <c r="BL4" i="2" a="1"/>
  <c r="BL4" i="2" s="1"/>
  <c r="AK5" i="2" a="1"/>
  <c r="AK5" i="2" s="1"/>
  <c r="AX6" i="2" a="1"/>
  <c r="AX6" i="2" s="1"/>
  <c r="CQ7" i="2" a="1"/>
  <c r="CQ7" i="2" s="1"/>
  <c r="AK8" i="2" a="1"/>
  <c r="AK8" i="2" s="1"/>
  <c r="DD8" i="2" a="1"/>
  <c r="DD8" i="2" s="1"/>
  <c r="V9" i="2" a="1"/>
  <c r="V9" i="2" s="1"/>
  <c r="AY9" i="2" a="1"/>
  <c r="AY9" i="2" s="1"/>
  <c r="AY11" i="2" a="1"/>
  <c r="AY11" i="2" s="1"/>
  <c r="AK14" i="2" a="1"/>
  <c r="AK14" i="2" s="1"/>
  <c r="AX15" i="2" a="1"/>
  <c r="AX15" i="2" s="1"/>
  <c r="AX17" i="2" a="1"/>
  <c r="AX17" i="2" s="1"/>
  <c r="AI18" i="2" a="1"/>
  <c r="AI18" i="2" s="1"/>
  <c r="AY23" i="2" a="1"/>
  <c r="AY23" i="2" s="1"/>
  <c r="BM27" i="2" a="1"/>
  <c r="BM27" i="2" s="1"/>
  <c r="AY31" i="2" a="1"/>
  <c r="AY31" i="2" s="1"/>
  <c r="AY32" i="2" a="1"/>
  <c r="AY32" i="2" s="1"/>
  <c r="CO34" i="2" a="1"/>
  <c r="CO34" i="2" s="1"/>
  <c r="BZ35" i="2" a="1"/>
  <c r="BZ35" i="2" s="1"/>
  <c r="BM36" i="2" a="1"/>
  <c r="BM36" i="2" s="1"/>
  <c r="AI37" i="2" a="1"/>
  <c r="AI37" i="2" s="1"/>
  <c r="T38" i="2" a="1"/>
  <c r="T38" i="2" s="1"/>
  <c r="AY40" i="2" a="1"/>
  <c r="AY40" i="2" s="1"/>
  <c r="BZ5" i="2" a="1"/>
  <c r="BZ5" i="2" s="1"/>
  <c r="AK6" i="2" a="1"/>
  <c r="AK6" i="2" s="1"/>
  <c r="CO6" i="2" a="1"/>
  <c r="CO6" i="2" s="1"/>
  <c r="DD6" i="2" a="1"/>
  <c r="DD6" i="2" s="1"/>
  <c r="T7" i="2" a="1"/>
  <c r="T7" i="2" s="1"/>
  <c r="AY7" i="2" a="1"/>
  <c r="AY7" i="2" s="1"/>
  <c r="AX7" i="2" a="1"/>
  <c r="AX7" i="2" s="1"/>
  <c r="DD9" i="2" a="1"/>
  <c r="DD9" i="2" s="1"/>
  <c r="V10" i="2" a="1"/>
  <c r="V10" i="2" s="1"/>
  <c r="AY10" i="2" a="1"/>
  <c r="AY10" i="2" s="1"/>
  <c r="BZ10" i="2" a="1"/>
  <c r="BZ10" i="2" s="1"/>
  <c r="AI11" i="2" a="1"/>
  <c r="AI11" i="2" s="1"/>
  <c r="CO11" i="2" a="1"/>
  <c r="CO11" i="2" s="1"/>
  <c r="DD11" i="2" a="1"/>
  <c r="DD11" i="2" s="1"/>
  <c r="T12" i="2" a="1"/>
  <c r="T12" i="2" s="1"/>
  <c r="CQ12" i="2" a="1"/>
  <c r="CQ12" i="2" s="1"/>
  <c r="AI13" i="2" a="1"/>
  <c r="AI13" i="2" s="1"/>
  <c r="AX14" i="2" a="1"/>
  <c r="AX14" i="2" s="1"/>
  <c r="CB15" i="2" a="1"/>
  <c r="CB15" i="2" s="1"/>
  <c r="AI16" i="2" a="1"/>
  <c r="AI16" i="2" s="1"/>
  <c r="BZ16" i="2" a="1"/>
  <c r="BZ16" i="2" s="1"/>
  <c r="T17" i="2" a="1"/>
  <c r="T17" i="2" s="1"/>
  <c r="AI17" i="2" a="1"/>
  <c r="AI17" i="2" s="1"/>
  <c r="AY18" i="2" a="1"/>
  <c r="AY18" i="2" s="1"/>
  <c r="BZ18" i="2" a="1"/>
  <c r="BZ18" i="2" s="1"/>
  <c r="CO18" i="2" a="1"/>
  <c r="CO18" i="2" s="1"/>
  <c r="AY21" i="2" a="1"/>
  <c r="AY21" i="2" s="1"/>
  <c r="T28" i="2" a="1"/>
  <c r="T28" i="2" s="1"/>
  <c r="AK29" i="2" a="1"/>
  <c r="AK29" i="2" s="1"/>
  <c r="AK40" i="2" a="1"/>
  <c r="AK40" i="2" s="1"/>
  <c r="AI41" i="2" a="1"/>
  <c r="AI41" i="2" s="1"/>
  <c r="CQ42" i="2" a="1"/>
  <c r="CQ42" i="2" s="1"/>
  <c r="DF42" i="2" a="1"/>
  <c r="DF42" i="2" s="1"/>
  <c r="DF13" i="2" a="1"/>
  <c r="DF13" i="2" s="1"/>
  <c r="T14" i="2" a="1"/>
  <c r="T14" i="2" s="1"/>
  <c r="AI19" i="2" a="1"/>
  <c r="AI19" i="2" s="1"/>
  <c r="T22" i="2" a="1"/>
  <c r="T22" i="2" s="1"/>
  <c r="V31" i="2" a="1"/>
  <c r="V31" i="2" s="1"/>
  <c r="AI31" i="2" a="1"/>
  <c r="AI31" i="2" s="1"/>
  <c r="DF31" i="2"/>
  <c r="DF36" i="2" a="1"/>
  <c r="DF36" i="2" s="1"/>
  <c r="T37" i="2" a="1"/>
  <c r="T37" i="2" s="1"/>
  <c r="AY39" i="2" a="1"/>
  <c r="AY39" i="2" s="1"/>
  <c r="AK42" i="2" a="1"/>
  <c r="AK42" i="2" s="1"/>
  <c r="BL42" i="2" a="1"/>
  <c r="BL42" i="2" s="1"/>
  <c r="CB8" i="2" a="1"/>
  <c r="CB8" i="2" s="1"/>
  <c r="DD12" i="2" a="1"/>
  <c r="DD12" i="2" s="1"/>
  <c r="V13" i="2" a="1"/>
  <c r="V13" i="2" s="1"/>
  <c r="CO14" i="2" a="1"/>
  <c r="CO14" i="2" s="1"/>
  <c r="CQ16" i="2" a="1"/>
  <c r="CQ16" i="2" s="1"/>
  <c r="CQ17" i="2" a="1"/>
  <c r="CQ17" i="2" s="1"/>
  <c r="AX18" i="2" a="1"/>
  <c r="AX18" i="2" s="1"/>
  <c r="AY19" i="2" a="1"/>
  <c r="AY19" i="2" s="1"/>
  <c r="BZ25" i="2" a="1"/>
  <c r="BZ25" i="2" s="1"/>
  <c r="CQ29" i="2" a="1"/>
  <c r="CQ29" i="2" s="1"/>
  <c r="DF30" i="2" a="1"/>
  <c r="DF30" i="2" s="1"/>
  <c r="BZ31" i="2" a="1"/>
  <c r="BZ31" i="2" s="1"/>
  <c r="CO31" i="2" a="1"/>
  <c r="CO31" i="2" s="1"/>
  <c r="CB33" i="2" a="1"/>
  <c r="CB33" i="2" s="1"/>
  <c r="T35" i="2" a="1"/>
  <c r="T35" i="2" s="1"/>
  <c r="CO38" i="2" a="1"/>
  <c r="CO38" i="2" s="1"/>
  <c r="V42" i="2" a="1"/>
  <c r="V42" i="2" s="1"/>
  <c r="AI42" i="2" a="1"/>
  <c r="AI42" i="2" s="1"/>
  <c r="AK43" i="2" a="1"/>
  <c r="AK43" i="2" s="1"/>
  <c r="AI44" i="2" a="1"/>
  <c r="AI44" i="2" s="1"/>
  <c r="CQ5" i="2" a="1"/>
  <c r="CQ5" i="2" s="1"/>
  <c r="DF6" i="2" a="1"/>
  <c r="DF6" i="2" s="1"/>
  <c r="DD4" i="2" a="1"/>
  <c r="DD4" i="2" s="1"/>
  <c r="V5" i="2" a="1"/>
  <c r="V5" i="2" s="1"/>
  <c r="CB5" i="2" a="1"/>
  <c r="CB5" i="2" s="1"/>
  <c r="DD5" i="2" a="1"/>
  <c r="DD5" i="2" s="1"/>
  <c r="V6" i="2" a="1"/>
  <c r="V6" i="2" s="1"/>
  <c r="CQ6" i="2" a="1"/>
  <c r="CQ6" i="2" s="1"/>
  <c r="CO7" i="2" a="1"/>
  <c r="CO7" i="2" s="1"/>
  <c r="DD7" i="2" a="1"/>
  <c r="DD7" i="2" s="1"/>
  <c r="T8" i="2" a="1"/>
  <c r="T8" i="2" s="1"/>
  <c r="CQ8" i="2" a="1"/>
  <c r="CQ8" i="2" s="1"/>
  <c r="T9" i="2" a="1"/>
  <c r="T9" i="2" s="1"/>
  <c r="BZ9" i="2" a="1"/>
  <c r="BZ9" i="2" s="1"/>
  <c r="AK10" i="2" a="1"/>
  <c r="AK10" i="2" s="1"/>
  <c r="CO10" i="2" a="1"/>
  <c r="CO10" i="2" s="1"/>
  <c r="DD10" i="2" a="1"/>
  <c r="DD10" i="2" s="1"/>
  <c r="V11" i="2" a="1"/>
  <c r="V11" i="2" s="1"/>
  <c r="CQ11" i="2" a="1"/>
  <c r="CQ11" i="2" s="1"/>
  <c r="AK12" i="2" a="1"/>
  <c r="AK12" i="2" s="1"/>
  <c r="CO13" i="2" a="1"/>
  <c r="CO13" i="2" s="1"/>
  <c r="DD13" i="2" a="1"/>
  <c r="DD13" i="2" s="1"/>
  <c r="AY14" i="2" a="1"/>
  <c r="AY14" i="2" s="1"/>
  <c r="AK15" i="2" a="1"/>
  <c r="AK15" i="2" s="1"/>
  <c r="CQ15" i="2" a="1"/>
  <c r="CQ15" i="2" s="1"/>
  <c r="AK16" i="2" a="1"/>
  <c r="AK16" i="2" s="1"/>
  <c r="DD16" i="2" a="1"/>
  <c r="DD16" i="2" s="1"/>
  <c r="AY17" i="2" a="1"/>
  <c r="AY17" i="2" s="1"/>
  <c r="DD18" i="2" a="1"/>
  <c r="DD18" i="2" s="1"/>
  <c r="V19" i="2" a="1"/>
  <c r="V19" i="2" s="1"/>
  <c r="AI20" i="2" a="1"/>
  <c r="AI20" i="2" s="1"/>
  <c r="BZ21" i="2" a="1"/>
  <c r="BZ21" i="2" s="1"/>
  <c r="AK22" i="2" a="1"/>
  <c r="AK22" i="2" s="1"/>
  <c r="AX25" i="2" a="1"/>
  <c r="AX25" i="2" s="1"/>
  <c r="AK26" i="2" a="1"/>
  <c r="AK26" i="2" s="1"/>
  <c r="AI27" i="2" a="1"/>
  <c r="AI27" i="2" s="1"/>
  <c r="CB27" i="2" a="1"/>
  <c r="CB27" i="2" s="1"/>
  <c r="CQ28" i="2" a="1"/>
  <c r="CQ28" i="2" s="1"/>
  <c r="T29" i="2" a="1"/>
  <c r="T29" i="2" s="1"/>
  <c r="BM30" i="2" a="1"/>
  <c r="BM30" i="2" s="1"/>
  <c r="CQ31" i="2"/>
  <c r="AI33" i="2" a="1"/>
  <c r="AI33" i="2" s="1"/>
  <c r="DF33" i="2" a="1"/>
  <c r="DF33" i="2" s="1"/>
  <c r="AI34" i="2" a="1"/>
  <c r="AI34" i="2" s="1"/>
  <c r="CQ39" i="2" a="1"/>
  <c r="CQ39" i="2" s="1"/>
  <c r="T40" i="2" a="1"/>
  <c r="T40" i="2" s="1"/>
  <c r="BL41" i="2" a="1"/>
  <c r="BL41" i="2" s="1"/>
  <c r="CB42" i="2" a="1"/>
  <c r="CB42" i="2" s="1"/>
  <c r="DD42" i="2" a="1"/>
  <c r="DD42" i="2" s="1"/>
  <c r="V43" i="2" a="1"/>
  <c r="V43" i="2" s="1"/>
  <c r="CO43" i="2" a="1"/>
  <c r="CO43" i="2" s="1"/>
  <c r="DF43" i="2" a="1"/>
  <c r="DF43" i="2" s="1"/>
  <c r="V44" i="2" a="1"/>
  <c r="V44" i="2" s="1"/>
  <c r="AK9" i="2" a="1"/>
  <c r="AK9" i="2" s="1"/>
  <c r="CQ9" i="2" a="1"/>
  <c r="CQ9" i="2" s="1"/>
  <c r="DF10" i="2" a="1"/>
  <c r="DF10" i="2" s="1"/>
  <c r="T13" i="2" a="1"/>
  <c r="T13" i="2" s="1"/>
  <c r="AI14" i="2" a="1"/>
  <c r="AI14" i="2" s="1"/>
  <c r="BM17" i="2" a="1"/>
  <c r="BM17" i="2" s="1"/>
  <c r="CO17" i="2" a="1"/>
  <c r="CO17" i="2" s="1"/>
  <c r="V18" i="2" a="1"/>
  <c r="V18" i="2" s="1"/>
  <c r="BM19" i="2" a="1"/>
  <c r="BM19" i="2" s="1"/>
  <c r="CO21" i="2" a="1"/>
  <c r="CO21" i="2" s="1"/>
  <c r="BZ22" i="2" a="1"/>
  <c r="BZ22" i="2" s="1"/>
  <c r="CB24" i="2" a="1"/>
  <c r="CB24" i="2" s="1"/>
  <c r="CQ25" i="2" a="1"/>
  <c r="CQ25" i="2" s="1"/>
  <c r="V27" i="2" a="1"/>
  <c r="V27" i="2" s="1"/>
  <c r="DD27" i="2" a="1"/>
  <c r="DD27" i="2" s="1"/>
  <c r="T34" i="2" a="1"/>
  <c r="T34" i="2" s="1"/>
  <c r="CQ34" i="2" a="1"/>
  <c r="CQ34" i="2" s="1"/>
  <c r="DD34" i="2" a="1"/>
  <c r="DD34" i="2" s="1"/>
  <c r="AY36" i="2" a="1"/>
  <c r="AY36" i="2" s="1"/>
  <c r="CB38" i="2" a="1"/>
  <c r="CB38" i="2" s="1"/>
  <c r="DF38" i="2" a="1"/>
  <c r="DF38" i="2" s="1"/>
  <c r="AK39" i="2" a="1"/>
  <c r="AK39" i="2" s="1"/>
  <c r="CQ40" i="2" a="1"/>
  <c r="CQ40" i="2" s="1"/>
  <c r="DF41" i="2" a="1"/>
  <c r="DF41" i="2" s="1"/>
  <c r="DF4" i="2" a="1"/>
  <c r="DF4" i="2" s="1"/>
  <c r="CQ13" i="2" a="1"/>
  <c r="CQ13" i="2" s="1"/>
  <c r="AY22" i="2" a="1"/>
  <c r="AY22" i="2" s="1"/>
  <c r="DF26" i="2" a="1"/>
  <c r="DF26" i="2" s="1"/>
  <c r="CB31" i="2" a="1"/>
  <c r="CB31" i="2" s="1"/>
  <c r="DF37" i="2" a="1"/>
  <c r="DF37" i="2" s="1"/>
  <c r="CB9" i="2" a="1"/>
  <c r="CB9" i="2" s="1"/>
  <c r="AY15" i="2" a="1"/>
  <c r="AY15" i="2" s="1"/>
  <c r="DF32" i="2" a="1"/>
  <c r="DF32" i="2" s="1"/>
  <c r="AX40" i="2" a="1"/>
  <c r="AX40" i="2" s="1"/>
  <c r="AY4" i="2" a="1"/>
  <c r="AY4" i="2" s="1"/>
  <c r="BL5" i="2" a="1"/>
  <c r="BL5" i="2" s="1"/>
  <c r="BL11" i="2" a="1"/>
  <c r="BL11" i="2" s="1"/>
  <c r="BZ13" i="2" a="1"/>
  <c r="BZ13" i="2" s="1"/>
  <c r="DF14" i="2" a="1"/>
  <c r="DF14" i="2" s="1"/>
  <c r="BM15" i="2" a="1"/>
  <c r="BM15" i="2" s="1"/>
  <c r="BL17" i="2" a="1"/>
  <c r="BL17" i="2" s="1"/>
  <c r="BM18" i="2" a="1"/>
  <c r="BM18" i="2" s="1"/>
  <c r="BL19" i="2" a="1"/>
  <c r="BL19" i="2" s="1"/>
  <c r="AX21" i="2" a="1"/>
  <c r="AX21" i="2" s="1"/>
  <c r="CO22" i="2" a="1"/>
  <c r="CO22" i="2" s="1"/>
  <c r="DD22" i="2" a="1"/>
  <c r="DD22" i="2" s="1"/>
  <c r="DD23" i="2" a="1"/>
  <c r="DD23" i="2" s="1"/>
  <c r="V24" i="2" a="1"/>
  <c r="V24" i="2" s="1"/>
  <c r="AI24" i="2" a="1"/>
  <c r="AI24" i="2" s="1"/>
  <c r="CQ24" i="2" a="1"/>
  <c r="CQ24" i="2" s="1"/>
  <c r="BM26" i="2" a="1"/>
  <c r="BM26" i="2" s="1"/>
  <c r="AX29" i="2" a="1"/>
  <c r="AX29" i="2" s="1"/>
  <c r="AK30" i="2" a="1"/>
  <c r="AK30" i="2" s="1"/>
  <c r="T32" i="2" a="1"/>
  <c r="T32" i="2" s="1"/>
  <c r="CQ35" i="2" a="1"/>
  <c r="CQ35" i="2" s="1"/>
  <c r="V36" i="2" a="1"/>
  <c r="V36" i="2" s="1"/>
  <c r="AY37" i="2" a="1"/>
  <c r="AY37" i="2" s="1"/>
  <c r="T39" i="2" a="1"/>
  <c r="T39" i="2" s="1"/>
  <c r="V40" i="2" a="1"/>
  <c r="V40" i="2" s="1"/>
  <c r="V41" i="2" a="1"/>
  <c r="V41" i="2" s="1"/>
  <c r="CB41" i="2" a="1"/>
  <c r="CB41" i="2" s="1"/>
  <c r="BL43" i="2" a="1"/>
  <c r="BL43" i="2" s="1"/>
  <c r="CB6" i="2" a="1"/>
  <c r="CB6" i="2" s="1"/>
  <c r="CB20" i="2" a="1"/>
  <c r="CB20" i="2" s="1"/>
  <c r="AK24" i="2" a="1"/>
  <c r="AK24" i="2" s="1"/>
  <c r="V26" i="2" a="1"/>
  <c r="V26" i="2" s="1"/>
  <c r="BZ6" i="2" a="1"/>
  <c r="BZ6" i="2" s="1"/>
  <c r="AI7" i="2" a="1"/>
  <c r="AI7" i="2" s="1"/>
  <c r="CB7" i="2" a="1"/>
  <c r="CB7" i="2" s="1"/>
  <c r="DF8" i="2" a="1"/>
  <c r="DF8" i="2" s="1"/>
  <c r="CB10" i="2" a="1"/>
  <c r="CB10" i="2" s="1"/>
  <c r="DF11" i="2" a="1"/>
  <c r="DF11" i="2" s="1"/>
  <c r="AY20" i="2" a="1"/>
  <c r="AY20" i="2" s="1"/>
  <c r="BZ20" i="2" a="1"/>
  <c r="BZ20" i="2" s="1"/>
  <c r="BL21" i="2" a="1"/>
  <c r="BL21" i="2" s="1"/>
  <c r="CQ21" i="2" a="1"/>
  <c r="CQ21" i="2" s="1"/>
  <c r="DF22" i="2" a="1"/>
  <c r="DF22" i="2" s="1"/>
  <c r="CB28" i="2" a="1"/>
  <c r="CB28" i="2" s="1"/>
  <c r="CO29" i="2" a="1"/>
  <c r="CO29" i="2" s="1"/>
  <c r="AY30" i="2" a="1"/>
  <c r="AY30" i="2" s="1"/>
  <c r="BZ33" i="2" a="1"/>
  <c r="BZ33" i="2" s="1"/>
  <c r="CO36" i="2" a="1"/>
  <c r="CO36" i="2" s="1"/>
  <c r="V37" i="2" a="1"/>
  <c r="V37" i="2" s="1"/>
  <c r="CB39" i="2" a="1"/>
  <c r="CB39" i="2" s="1"/>
  <c r="AI40" i="2" a="1"/>
  <c r="AI40" i="2" s="1"/>
  <c r="BZ42" i="2" a="1"/>
  <c r="BZ42" i="2" s="1"/>
  <c r="CB43" i="2" a="1"/>
  <c r="CB43" i="2" s="1"/>
  <c r="CQ44" i="2" a="1"/>
  <c r="CQ44" i="2" s="1"/>
  <c r="CB11" i="2" a="1"/>
  <c r="CB11" i="2" s="1"/>
  <c r="DF7" i="2" a="1"/>
  <c r="DF7" i="2" s="1"/>
  <c r="CQ10" i="2" a="1"/>
  <c r="CQ10" i="2" s="1"/>
  <c r="DF21" i="2" a="1"/>
  <c r="DF21" i="2" s="1"/>
  <c r="V38" i="2" a="1"/>
  <c r="V38" i="2" s="1"/>
  <c r="AK4" i="2" a="1"/>
  <c r="AK4" i="2" s="1"/>
  <c r="AI8" i="2" a="1"/>
  <c r="AI8" i="2" s="1"/>
  <c r="BL8" i="2" a="1"/>
  <c r="BL8" i="2" s="1"/>
  <c r="BZ4" i="2" a="1"/>
  <c r="BZ4" i="2" s="1"/>
  <c r="AY5" i="2" a="1"/>
  <c r="AY5" i="2" s="1"/>
  <c r="AY8" i="2" a="1"/>
  <c r="AY8" i="2" s="1"/>
  <c r="BL9" i="2" a="1"/>
  <c r="BL9" i="2" s="1"/>
  <c r="AX11" i="2" a="1"/>
  <c r="AX11" i="2" s="1"/>
  <c r="AY12" i="2" a="1"/>
  <c r="AY12" i="2" s="1"/>
  <c r="CB12" i="2" a="1"/>
  <c r="CB12" i="2" s="1"/>
  <c r="CO12" i="2" a="1"/>
  <c r="CO12" i="2" s="1"/>
  <c r="AK13" i="2" a="1"/>
  <c r="AK13" i="2" s="1"/>
  <c r="CB13" i="2" a="1"/>
  <c r="CB13" i="2" s="1"/>
  <c r="BZ14" i="2" a="1"/>
  <c r="BZ14" i="2" s="1"/>
  <c r="BL15" i="2" a="1"/>
  <c r="BL15" i="2" s="1"/>
  <c r="AX19" i="2" a="1"/>
  <c r="AX19" i="2" s="1"/>
  <c r="CB19" i="2" a="1"/>
  <c r="CB19" i="2" s="1"/>
  <c r="BM22" i="2" a="1"/>
  <c r="BM22" i="2" s="1"/>
  <c r="T23" i="2" a="1"/>
  <c r="T23" i="2" s="1"/>
  <c r="BM23" i="2" a="1"/>
  <c r="BM23" i="2" s="1"/>
  <c r="DF23" i="2" a="1"/>
  <c r="DF23" i="2" s="1"/>
  <c r="T30" i="2" a="1"/>
  <c r="T30" i="2" s="1"/>
  <c r="AX32" i="2" a="1"/>
  <c r="AX32" i="2" s="1"/>
  <c r="DF35" i="2" a="1"/>
  <c r="DF35" i="2" s="1"/>
  <c r="BZ37" i="2" a="1"/>
  <c r="BZ37" i="2" s="1"/>
  <c r="AX39" i="2" a="1"/>
  <c r="AX39" i="2" s="1"/>
  <c r="T42" i="2" a="1"/>
  <c r="T42" i="2" s="1"/>
  <c r="T43" i="2" a="1"/>
  <c r="T43" i="2" s="1"/>
  <c r="CQ43" i="2" a="1"/>
  <c r="CQ43" i="2" s="1"/>
  <c r="AK44" i="2" a="1"/>
  <c r="AK44" i="2" s="1"/>
  <c r="DF44" i="2" a="1"/>
  <c r="DF44" i="2" s="1"/>
  <c r="T4" i="2" a="1"/>
  <c r="T4" i="2" s="1"/>
  <c r="CB4" i="2" a="1"/>
  <c r="CB4" i="2" s="1"/>
  <c r="AY6" i="2" a="1"/>
  <c r="AY6" i="2" s="1"/>
  <c r="V7" i="2" a="1"/>
  <c r="V7" i="2" s="1"/>
  <c r="AX12" i="2" a="1"/>
  <c r="AX12" i="2" s="1"/>
  <c r="BM12" i="2" a="1"/>
  <c r="BM12" i="2" s="1"/>
  <c r="DF12" i="2" a="1"/>
  <c r="DF12" i="2" s="1"/>
  <c r="CB14" i="2" a="1"/>
  <c r="CB14" i="2" s="1"/>
  <c r="BL16" i="2" a="1"/>
  <c r="BL16" i="2" s="1"/>
  <c r="BM16" i="2" a="1"/>
  <c r="BM16" i="2" s="1"/>
  <c r="CQ19" i="2" a="1"/>
  <c r="CQ19" i="2" s="1"/>
  <c r="AK25" i="2" a="1"/>
  <c r="AK25" i="2" s="1"/>
  <c r="AK36" i="2" a="1"/>
  <c r="AK36" i="2" s="1"/>
  <c r="CB29" i="2" a="1"/>
  <c r="CB29" i="2" s="1"/>
  <c r="BZ29" i="2" a="1"/>
  <c r="BZ29" i="2" s="1"/>
  <c r="CO39" i="2" a="1"/>
  <c r="CO39" i="2" s="1"/>
  <c r="BL14" i="2" a="1"/>
  <c r="BL14" i="2" s="1"/>
  <c r="V17" i="2" a="1"/>
  <c r="V17" i="2" s="1"/>
  <c r="CB18" i="2" a="1"/>
  <c r="CB18" i="2" s="1"/>
  <c r="DF18" i="2" a="1"/>
  <c r="DF18" i="2" s="1"/>
  <c r="CO19" i="2" a="1"/>
  <c r="CO19" i="2" s="1"/>
  <c r="DF27" i="2" a="1"/>
  <c r="DF27" i="2" s="1"/>
  <c r="AK7" i="2" a="1"/>
  <c r="AK7" i="2" s="1"/>
  <c r="V8" i="2" a="1"/>
  <c r="V8" i="2" s="1"/>
  <c r="V12" i="2" a="1"/>
  <c r="V12" i="2" s="1"/>
  <c r="CO4" i="2" a="1"/>
  <c r="CO4" i="2" s="1"/>
  <c r="AI5" i="2" a="1"/>
  <c r="AI5" i="2" s="1"/>
  <c r="AX5" i="2" a="1"/>
  <c r="AX5" i="2" s="1"/>
  <c r="DF5" i="2" a="1"/>
  <c r="DF5" i="2" s="1"/>
  <c r="T6" i="2" a="1"/>
  <c r="T6" i="2" s="1"/>
  <c r="BL6" i="2" a="1"/>
  <c r="BL6" i="2" s="1"/>
  <c r="BZ7" i="2" a="1"/>
  <c r="BZ7" i="2" s="1"/>
  <c r="CO8" i="2" a="1"/>
  <c r="CO8" i="2" s="1"/>
  <c r="AI9" i="2" a="1"/>
  <c r="AI9" i="2" s="1"/>
  <c r="AX9" i="2" a="1"/>
  <c r="AX9" i="2" s="1"/>
  <c r="DF9" i="2" a="1"/>
  <c r="DF9" i="2" s="1"/>
  <c r="T10" i="2" a="1"/>
  <c r="T10" i="2" s="1"/>
  <c r="BL10" i="2" a="1"/>
  <c r="BL10" i="2" s="1"/>
  <c r="BZ11" i="2" a="1"/>
  <c r="BZ11" i="2" s="1"/>
  <c r="BL13" i="2" a="1"/>
  <c r="BL13" i="2" s="1"/>
  <c r="CQ14" i="2" a="1"/>
  <c r="CQ14" i="2" s="1"/>
  <c r="CO15" i="2" a="1"/>
  <c r="CO15" i="2" s="1"/>
  <c r="AY16" i="2" a="1"/>
  <c r="AY16" i="2" s="1"/>
  <c r="AX16" i="2" a="1"/>
  <c r="AX16" i="2" s="1"/>
  <c r="CB16" i="2" a="1"/>
  <c r="CB16" i="2" s="1"/>
  <c r="DF16" i="2" a="1"/>
  <c r="DF16" i="2" s="1"/>
  <c r="DF19" i="2" a="1"/>
  <c r="DF19" i="2" s="1"/>
  <c r="T20" i="2" a="1"/>
  <c r="T20" i="2" s="1"/>
  <c r="CQ20" i="2" a="1"/>
  <c r="CQ20" i="2" s="1"/>
  <c r="CQ32" i="2" a="1"/>
  <c r="CQ32" i="2" s="1"/>
  <c r="CO32" i="2" a="1"/>
  <c r="CO32" i="2" s="1"/>
  <c r="BM38" i="2" a="1"/>
  <c r="BM38" i="2" s="1"/>
  <c r="BL38" i="2" a="1"/>
  <c r="BL38" i="2" s="1"/>
  <c r="BM39" i="2" a="1"/>
  <c r="BM39" i="2" s="1"/>
  <c r="BL39" i="2" a="1"/>
  <c r="BL39" i="2" s="1"/>
  <c r="BZ12" i="2" a="1"/>
  <c r="BZ12" i="2" s="1"/>
  <c r="DF15" i="2" a="1"/>
  <c r="DF15" i="2" s="1"/>
  <c r="DD15" i="2" a="1"/>
  <c r="DD15" i="2" s="1"/>
  <c r="DD21" i="2" a="1"/>
  <c r="DD21" i="2" s="1"/>
  <c r="CQ22" i="2" a="1"/>
  <c r="CQ22" i="2" s="1"/>
  <c r="DD31" i="2" a="1"/>
  <c r="DD31" i="2" s="1"/>
  <c r="DD33" i="2" a="1"/>
  <c r="DD33" i="2" s="1"/>
  <c r="CO5" i="2" a="1"/>
  <c r="CO5" i="2" s="1"/>
  <c r="AI6" i="2" a="1"/>
  <c r="AI6" i="2" s="1"/>
  <c r="BZ8" i="2" a="1"/>
  <c r="BZ8" i="2" s="1"/>
  <c r="CO9" i="2" a="1"/>
  <c r="CO9" i="2" s="1"/>
  <c r="AI10" i="2" a="1"/>
  <c r="AI10" i="2" s="1"/>
  <c r="AX10" i="2" a="1"/>
  <c r="AX10" i="2" s="1"/>
  <c r="T11" i="2" a="1"/>
  <c r="T11" i="2" s="1"/>
  <c r="DD14" i="2" a="1"/>
  <c r="DD14" i="2" s="1"/>
  <c r="AI15" i="2" a="1"/>
  <c r="AI15" i="2" s="1"/>
  <c r="T16" i="2" a="1"/>
  <c r="T16" i="2" s="1"/>
  <c r="AK18" i="2" a="1"/>
  <c r="AK18" i="2" s="1"/>
  <c r="AK23" i="2" a="1"/>
  <c r="AK23" i="2" s="1"/>
  <c r="AY27" i="2" a="1"/>
  <c r="AY27" i="2" s="1"/>
  <c r="AX27" i="2" a="1"/>
  <c r="AX27" i="2" s="1"/>
  <c r="BZ17" i="2" a="1"/>
  <c r="BZ17" i="2" s="1"/>
  <c r="CB17" i="2" a="1"/>
  <c r="CB17" i="2" s="1"/>
  <c r="V15" i="2" a="1"/>
  <c r="V15" i="2" s="1"/>
  <c r="BZ15" i="2" a="1"/>
  <c r="BZ15" i="2" s="1"/>
  <c r="CO16" i="2" a="1"/>
  <c r="CO16" i="2" s="1"/>
  <c r="DF17" i="2" a="1"/>
  <c r="DF17" i="2" s="1"/>
  <c r="BZ19" i="2" a="1"/>
  <c r="BZ19" i="2" s="1"/>
  <c r="T21" i="2" a="1"/>
  <c r="T21" i="2" s="1"/>
  <c r="CB23" i="2" a="1"/>
  <c r="CB23" i="2" s="1"/>
  <c r="AY24" i="2" a="1"/>
  <c r="AY24" i="2" s="1"/>
  <c r="AX24" i="2" a="1"/>
  <c r="AX24" i="2" s="1"/>
  <c r="AY26" i="2" a="1"/>
  <c r="AY26" i="2" s="1"/>
  <c r="AX26" i="2" a="1"/>
  <c r="AX26" i="2" s="1"/>
  <c r="CQ38" i="2" a="1"/>
  <c r="CQ38" i="2" s="1"/>
  <c r="AK11" i="2" a="1"/>
  <c r="AK11" i="2" s="1"/>
  <c r="AK17" i="2" a="1"/>
  <c r="AK17" i="2" s="1"/>
  <c r="CB21" i="2" a="1"/>
  <c r="CB21" i="2" s="1"/>
  <c r="V23" i="2" a="1"/>
  <c r="V23" i="2" s="1"/>
  <c r="BM34" i="2" a="1"/>
  <c r="BM34" i="2" s="1"/>
  <c r="BL34" i="2" a="1"/>
  <c r="BL34" i="2" s="1"/>
  <c r="BZ38" i="2" a="1"/>
  <c r="BZ38" i="2" s="1"/>
  <c r="DF40" i="2" a="1"/>
  <c r="DF40" i="2" s="1"/>
  <c r="V16" i="2" a="1"/>
  <c r="V16" i="2" s="1"/>
  <c r="DD17" i="2" a="1"/>
  <c r="DD17" i="2" s="1"/>
  <c r="CQ18" i="2" a="1"/>
  <c r="CQ18" i="2" s="1"/>
  <c r="AK19" i="2" a="1"/>
  <c r="AK19" i="2" s="1"/>
  <c r="V20" i="2" a="1"/>
  <c r="V20" i="2" s="1"/>
  <c r="AX20" i="2" a="1"/>
  <c r="AX20" i="2" s="1"/>
  <c r="BM20" i="2" a="1"/>
  <c r="BM20" i="2" s="1"/>
  <c r="V21" i="2" a="1"/>
  <c r="V21" i="2" s="1"/>
  <c r="CO24" i="2" a="1"/>
  <c r="CO24" i="2" s="1"/>
  <c r="T25" i="2" a="1"/>
  <c r="T25" i="2" s="1"/>
  <c r="CQ26" i="2" a="1"/>
  <c r="CQ26" i="2" s="1"/>
  <c r="AK27" i="2" a="1"/>
  <c r="AK27" i="2" s="1"/>
  <c r="CQ27" i="2" a="1"/>
  <c r="CQ27" i="2" s="1"/>
  <c r="CO27" i="2" a="1"/>
  <c r="CO27" i="2" s="1"/>
  <c r="AI28" i="2" a="1"/>
  <c r="AI28" i="2" s="1"/>
  <c r="AY33" i="2" a="1"/>
  <c r="AY33" i="2" s="1"/>
  <c r="AX33" i="2" a="1"/>
  <c r="AX33" i="2" s="1"/>
  <c r="CB35" i="2" a="1"/>
  <c r="CB35" i="2" s="1"/>
  <c r="AY43" i="2" a="1"/>
  <c r="AY43" i="2" s="1"/>
  <c r="T18" i="2" a="1"/>
  <c r="T18" i="2" s="1"/>
  <c r="AI21" i="2" a="1"/>
  <c r="AI21" i="2" s="1"/>
  <c r="CB22" i="2" a="1"/>
  <c r="CB22" i="2" s="1"/>
  <c r="CQ23" i="2" a="1"/>
  <c r="CQ23" i="2" s="1"/>
  <c r="CO23" i="2" a="1"/>
  <c r="CO23" i="2" s="1"/>
  <c r="CO26" i="2" a="1"/>
  <c r="CO26" i="2" s="1"/>
  <c r="DF29" i="2" a="1"/>
  <c r="DF29" i="2" s="1"/>
  <c r="CB30" i="2" a="1"/>
  <c r="CB30" i="2" s="1"/>
  <c r="BZ30" i="2" a="1"/>
  <c r="BZ30" i="2" s="1"/>
  <c r="DD30" i="2" a="1"/>
  <c r="DD30" i="2" s="1"/>
  <c r="DD36" i="2" a="1"/>
  <c r="DD36" i="2" s="1"/>
  <c r="CQ37" i="2" a="1"/>
  <c r="CQ37" i="2" s="1"/>
  <c r="CO37" i="2" a="1"/>
  <c r="CO37" i="2" s="1"/>
  <c r="CO40" i="2" a="1"/>
  <c r="CO40" i="2" s="1"/>
  <c r="V22" i="2" a="1"/>
  <c r="V22" i="2" s="1"/>
  <c r="AI22" i="2" a="1"/>
  <c r="AI22" i="2" s="1"/>
  <c r="CB25" i="2" a="1"/>
  <c r="CB25" i="2" s="1"/>
  <c r="BZ27" i="2" a="1"/>
  <c r="BZ27" i="2" s="1"/>
  <c r="BZ28" i="2" a="1"/>
  <c r="BZ28" i="2" s="1"/>
  <c r="DF28" i="2" a="1"/>
  <c r="DF28" i="2" s="1"/>
  <c r="DD28" i="2" a="1"/>
  <c r="DD28" i="2" s="1"/>
  <c r="AY29" i="2" a="1"/>
  <c r="AY29" i="2" s="1"/>
  <c r="V30" i="2" a="1"/>
  <c r="V30" i="2" s="1"/>
  <c r="AI30" i="2" a="1"/>
  <c r="AI30" i="2" s="1"/>
  <c r="T31" i="2" a="1"/>
  <c r="T31" i="2" s="1"/>
  <c r="AK32" i="2" a="1"/>
  <c r="AK32" i="2" s="1"/>
  <c r="V34" i="2" a="1"/>
  <c r="V34" i="2" s="1"/>
  <c r="AK34" i="2" a="1"/>
  <c r="AK34" i="2" s="1"/>
  <c r="AX34" i="2" a="1"/>
  <c r="AX34" i="2" s="1"/>
  <c r="AY34" i="2" a="1"/>
  <c r="AY34" i="2" s="1"/>
  <c r="BM35" i="2" a="1"/>
  <c r="BM35" i="2" s="1"/>
  <c r="BL35" i="2" a="1"/>
  <c r="BL35" i="2" s="1"/>
  <c r="T41" i="2" a="1"/>
  <c r="T41" i="2" s="1"/>
  <c r="CQ41" i="2" a="1"/>
  <c r="CQ41" i="2" s="1"/>
  <c r="CO41" i="2" a="1"/>
  <c r="CO41" i="2" s="1"/>
  <c r="DD19" i="2" a="1"/>
  <c r="DD19" i="2" s="1"/>
  <c r="DF25" i="2" a="1"/>
  <c r="DF25" i="2" s="1"/>
  <c r="CB26" i="2" a="1"/>
  <c r="CB26" i="2" s="1"/>
  <c r="BZ26" i="2" a="1"/>
  <c r="BZ26" i="2" s="1"/>
  <c r="DD26" i="2" a="1"/>
  <c r="DD26" i="2" s="1"/>
  <c r="CO35" i="2" a="1"/>
  <c r="CO35" i="2" s="1"/>
  <c r="CB36" i="2" a="1"/>
  <c r="CB36" i="2" s="1"/>
  <c r="BZ36" i="2" a="1"/>
  <c r="BZ36" i="2" s="1"/>
  <c r="AK37" i="2" a="1"/>
  <c r="AK37" i="2" s="1"/>
  <c r="DD37" i="2" a="1"/>
  <c r="DD37" i="2" s="1"/>
  <c r="DF39" i="2" a="1"/>
  <c r="DF39" i="2" s="1"/>
  <c r="DD40" i="2" a="1"/>
  <c r="DD40" i="2" s="1"/>
  <c r="DD20" i="2" a="1"/>
  <c r="DD20" i="2" s="1"/>
  <c r="BZ23" i="2" a="1"/>
  <c r="BZ23" i="2" s="1"/>
  <c r="BZ24" i="2" a="1"/>
  <c r="BZ24" i="2" s="1"/>
  <c r="DF24" i="2" a="1"/>
  <c r="DF24" i="2" s="1"/>
  <c r="DD24" i="2" a="1"/>
  <c r="DD24" i="2" s="1"/>
  <c r="AY25" i="2" a="1"/>
  <c r="AY25" i="2" s="1"/>
  <c r="AI26" i="2" a="1"/>
  <c r="AI26" i="2" s="1"/>
  <c r="T27" i="2" a="1"/>
  <c r="T27" i="2" s="1"/>
  <c r="BM28" i="2" a="1"/>
  <c r="BM28" i="2" s="1"/>
  <c r="V29" i="2" a="1"/>
  <c r="V29" i="2" s="1"/>
  <c r="AI29" i="2" a="1"/>
  <c r="AI29" i="2" s="1"/>
  <c r="BM29" i="2" a="1"/>
  <c r="BM29" i="2" s="1"/>
  <c r="BL29" i="2" a="1"/>
  <c r="BL29" i="2" s="1"/>
  <c r="V32" i="2" a="1"/>
  <c r="V32" i="2" s="1"/>
  <c r="BZ32" i="2" a="1"/>
  <c r="BZ32" i="2" s="1"/>
  <c r="DD32" i="2" a="1"/>
  <c r="DD32" i="2" s="1"/>
  <c r="CO33" i="2" a="1"/>
  <c r="CO33" i="2" s="1"/>
  <c r="DF34" i="2" a="1"/>
  <c r="DF34" i="2" s="1"/>
  <c r="V35" i="2" a="1"/>
  <c r="V35" i="2" s="1"/>
  <c r="AK35" i="2" a="1"/>
  <c r="AK35" i="2" s="1"/>
  <c r="AX35" i="2" a="1"/>
  <c r="AX35" i="2" s="1"/>
  <c r="AY35" i="2" a="1"/>
  <c r="AY35" i="2" s="1"/>
  <c r="AY38" i="2" a="1"/>
  <c r="AY38" i="2" s="1"/>
  <c r="AX38" i="2" a="1"/>
  <c r="AX38" i="2" s="1"/>
  <c r="DD38" i="2" a="1"/>
  <c r="DD38" i="2" s="1"/>
  <c r="AI39" i="2" a="1"/>
  <c r="AI39" i="2" s="1"/>
  <c r="BZ39" i="2" a="1"/>
  <c r="BZ39" i="2" s="1"/>
  <c r="DD41" i="2" a="1"/>
  <c r="DD41" i="2" s="1"/>
  <c r="AY42" i="2" a="1"/>
  <c r="AY42" i="2" s="1"/>
  <c r="AI23" i="2" a="1"/>
  <c r="AI23" i="2" s="1"/>
  <c r="T26" i="2" a="1"/>
  <c r="T26" i="2" s="1"/>
  <c r="CO28" i="2" a="1"/>
  <c r="CO28" i="2" s="1"/>
  <c r="CQ30" i="2" a="1"/>
  <c r="CQ30" i="2" s="1"/>
  <c r="AK31" i="2" a="1"/>
  <c r="AK31" i="2" s="1"/>
  <c r="CB34" i="2" a="1"/>
  <c r="CB34" i="2" s="1"/>
  <c r="AI35" i="2" a="1"/>
  <c r="AI35" i="2" s="1"/>
  <c r="T36" i="2" a="1"/>
  <c r="T36" i="2" s="1"/>
  <c r="AI36" i="2" a="1"/>
  <c r="AI36" i="2" s="1"/>
  <c r="CQ36" i="2" a="1"/>
  <c r="CQ36" i="2" s="1"/>
  <c r="CB40" i="2" a="1"/>
  <c r="CB40" i="2" s="1"/>
  <c r="BZ40" i="2" a="1"/>
  <c r="BZ40" i="2" s="1"/>
  <c r="AK41" i="2" a="1"/>
  <c r="AK41" i="2" s="1"/>
  <c r="BM24" i="2" a="1"/>
  <c r="BM24" i="2" s="1"/>
  <c r="V25" i="2" a="1"/>
  <c r="V25" i="2" s="1"/>
  <c r="AI25" i="2" a="1"/>
  <c r="AI25" i="2" s="1"/>
  <c r="BM25" i="2" a="1"/>
  <c r="BM25" i="2" s="1"/>
  <c r="BL25" i="2" a="1"/>
  <c r="BL25" i="2" s="1"/>
  <c r="V28" i="2" a="1"/>
  <c r="V28" i="2" s="1"/>
  <c r="AK28" i="2" a="1"/>
  <c r="AK28" i="2" s="1"/>
  <c r="AY28" i="2" a="1"/>
  <c r="AY28" i="2" s="1"/>
  <c r="AX28" i="2" a="1"/>
  <c r="AX28" i="2" s="1"/>
  <c r="BL28" i="2" a="1"/>
  <c r="BL28" i="2" s="1"/>
  <c r="V33" i="2" a="1"/>
  <c r="V33" i="2" s="1"/>
  <c r="AK33" i="2" a="1"/>
  <c r="AK33" i="2" s="1"/>
  <c r="BZ34" i="2" a="1"/>
  <c r="BZ34" i="2" s="1"/>
  <c r="DD35" i="2" a="1"/>
  <c r="DD35" i="2" s="1"/>
  <c r="AK38" i="2" a="1"/>
  <c r="AK38" i="2" s="1"/>
  <c r="V39" i="2" a="1"/>
  <c r="V39" i="2" s="1"/>
  <c r="AY41" i="2" a="1"/>
  <c r="AY41" i="2" s="1"/>
  <c r="CB32" i="2" a="1"/>
  <c r="CB32" i="2" s="1"/>
  <c r="CQ33" i="2" a="1"/>
  <c r="CQ33" i="2" s="1"/>
  <c r="BZ43" i="2" a="1"/>
  <c r="BZ43" i="2" s="1"/>
  <c r="AY44" i="2" a="1"/>
  <c r="AY44" i="2" s="1"/>
  <c r="CO44" i="2" a="1"/>
  <c r="CO44" i="2" s="1"/>
  <c r="DD43" i="2" a="1"/>
  <c r="DD43" i="2" s="1"/>
  <c r="BZ44" i="2" a="1"/>
  <c r="BZ44" i="2" s="1"/>
  <c r="AI38" i="2" a="1"/>
  <c r="AI38" i="2" s="1"/>
  <c r="DD39" i="2" a="1"/>
  <c r="DD39" i="2" s="1"/>
  <c r="AX42" i="2" a="1"/>
  <c r="AX42" i="2" s="1"/>
  <c r="DD25" i="2" a="1"/>
  <c r="DD25" i="2" s="1"/>
  <c r="DD29" i="2" a="1"/>
  <c r="DD29" i="2" s="1"/>
  <c r="AI43" i="2" a="1"/>
  <c r="AI43" i="2" s="1"/>
  <c r="T44" i="2" a="1"/>
  <c r="T44" i="2" s="1"/>
  <c r="BL44" i="2" a="1"/>
  <c r="BL44" i="2" s="1"/>
  <c r="DD44" i="2" a="1"/>
  <c r="DD44" i="2" s="1"/>
  <c r="BZ41" i="2" a="1"/>
  <c r="BZ41" i="2" s="1"/>
  <c r="CO42" i="2" a="1"/>
  <c r="CO4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<sst xmlns="http://schemas.openxmlformats.org/spreadsheetml/2006/main" count="476" uniqueCount="86">
  <si>
    <t>Testing set group-1</t>
  </si>
  <si>
    <t>Testing set Group-2</t>
  </si>
  <si>
    <t>Group-1</t>
  </si>
  <si>
    <t>Group-2</t>
  </si>
  <si>
    <t>Group-3</t>
  </si>
  <si>
    <t>Group-4</t>
  </si>
  <si>
    <t>200-Da</t>
  </si>
  <si>
    <t>450-Da</t>
  </si>
  <si>
    <t>750-Da</t>
  </si>
  <si>
    <t>8500-Da</t>
  </si>
  <si>
    <t>NF90</t>
  </si>
  <si>
    <t>NFX</t>
  </si>
  <si>
    <t>NFS</t>
  </si>
  <si>
    <t>% rejection</t>
  </si>
  <si>
    <t>Std dev % rejection</t>
  </si>
  <si>
    <t>200 Da</t>
  </si>
  <si>
    <t>Std dev</t>
  </si>
  <si>
    <t>450 Da</t>
  </si>
  <si>
    <t>750 Da</t>
  </si>
  <si>
    <t>8500 Da</t>
  </si>
  <si>
    <t>S.No</t>
  </si>
  <si>
    <t>RT [min]</t>
  </si>
  <si>
    <t>Compound</t>
  </si>
  <si>
    <t xml:space="preserve">MW </t>
  </si>
  <si>
    <t>pKa</t>
  </si>
  <si>
    <t>Kow</t>
  </si>
  <si>
    <t>Sol</t>
  </si>
  <si>
    <t>B8</t>
  </si>
  <si>
    <t>B10</t>
  </si>
  <si>
    <t>B11</t>
  </si>
  <si>
    <t>B12</t>
  </si>
  <si>
    <t>B13</t>
  </si>
  <si>
    <t>B14</t>
  </si>
  <si>
    <t>DGBE</t>
  </si>
  <si>
    <t>Heptanoic acid</t>
  </si>
  <si>
    <t>Pentanedioic acid</t>
  </si>
  <si>
    <t>o-methyl benzoic acid</t>
  </si>
  <si>
    <t>6-hydroxyhexanoic acid</t>
  </si>
  <si>
    <t>1,1,1-Tris(hydroxy methyl) propane</t>
  </si>
  <si>
    <t>1-methyl pyrrolidinone</t>
  </si>
  <si>
    <t>Benzonitrile</t>
  </si>
  <si>
    <t>Styrene</t>
  </si>
  <si>
    <t>2-butanol</t>
  </si>
  <si>
    <t>2-phenyl ethanol</t>
  </si>
  <si>
    <t>Nonanoic acid</t>
  </si>
  <si>
    <t>N,N-Dibutylethanolamine</t>
  </si>
  <si>
    <t>Octadecanoic acid</t>
  </si>
  <si>
    <t>1,11-undecanedioic acid</t>
  </si>
  <si>
    <t>Decanedioic acid</t>
  </si>
  <si>
    <t>Cyclohexanol</t>
  </si>
  <si>
    <t>Octanoic acid</t>
  </si>
  <si>
    <t>Dehydroabietic acid</t>
  </si>
  <si>
    <t>2-ethyl hexanoic acid</t>
  </si>
  <si>
    <t>Hexadecanoic acid</t>
  </si>
  <si>
    <t>Benzoic acid</t>
  </si>
  <si>
    <t>Ricinoleic acid</t>
  </si>
  <si>
    <t>Nonanol</t>
  </si>
  <si>
    <t>Propan-1,2-diol</t>
  </si>
  <si>
    <t>Oleic acid</t>
  </si>
  <si>
    <t>Dodecanedioic acid</t>
  </si>
  <si>
    <t>2-phenoxy ethanol</t>
  </si>
  <si>
    <t>Phenol</t>
  </si>
  <si>
    <t>Benzeneacetic acid</t>
  </si>
  <si>
    <t>Octanol</t>
  </si>
  <si>
    <t>Lactic acid</t>
  </si>
  <si>
    <t>Pentanoic acid</t>
  </si>
  <si>
    <t>Heptan-2-ol</t>
  </si>
  <si>
    <t>2-methyl benzoic acid</t>
  </si>
  <si>
    <t>Hexanoic acid</t>
  </si>
  <si>
    <t>2-ethyl hexanol</t>
  </si>
  <si>
    <t>Nonanedioic acid</t>
  </si>
  <si>
    <t>Benzyl alcohol</t>
  </si>
  <si>
    <t>EGBE</t>
  </si>
  <si>
    <t>Salicylic acid</t>
  </si>
  <si>
    <t>-</t>
  </si>
  <si>
    <t>NF90 pred</t>
  </si>
  <si>
    <t>NFX pred</t>
  </si>
  <si>
    <t>NFX-grouped PLS</t>
  </si>
  <si>
    <t>mean</t>
  </si>
  <si>
    <t>RSS</t>
  </si>
  <si>
    <t>TSS</t>
  </si>
  <si>
    <t>R2</t>
  </si>
  <si>
    <t>% Rejection</t>
  </si>
  <si>
    <t>Membrane</t>
  </si>
  <si>
    <t>NaN</t>
  </si>
  <si>
    <t>Std dev (Max)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</si>
</sst>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8" borderId="0" xfId="0" applyFont="1" applyFill="1"/>
    <xf numFmtId="0" fontId="0" fillId="0" borderId="4" xfId="0" applyBorder="1"/>
    <xf numFmtId="0" fontId="0" fillId="0" borderId="5" xfId="0" applyBorder="1"/>
    <xf numFmtId="0" fontId="0" fillId="11" borderId="0" xfId="0" applyFill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2" fontId="0" fillId="0" borderId="0" xfId="0" applyNumberFormat="1"/>
    <xf numFmtId="0" fontId="0" fillId="11" borderId="5" xfId="0" applyFill="1" applyBorder="1"/>
    <xf numFmtId="0" fontId="0" fillId="0" borderId="0" xfId="0" applyAlignment="1">
      <alignment horizontal="center"/>
    </xf>
    <xf numFmtId="0" fontId="2" fillId="0" borderId="0" xfId="0" applyFont="1"/>
    <xf numFmtId="1" fontId="0" fillId="0" borderId="0" xfId="0" applyNumberFormat="1"/>
    <xf numFmtId="1" fontId="0" fillId="0" borderId="0" xfId="0" applyNumberFormat="1" applyBorder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10" borderId="1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Sheet1!$R$45:$R$65</c:f>
              <c:numCache>
                <c:formatCode>General</c:formatCode>
                <c:ptCount val="21"/>
                <c:pt idx="0">
                  <c:v>76.988998712452727</c:v>
                </c:pt>
                <c:pt idx="1">
                  <c:v>75.528645435008656</c:v>
                </c:pt>
                <c:pt idx="2">
                  <c:v>80.249029669456533</c:v>
                </c:pt>
                <c:pt idx="3">
                  <c:v>50.868121479707227</c:v>
                </c:pt>
                <c:pt idx="4">
                  <c:v>80.385339246910064</c:v>
                </c:pt>
                <c:pt idx="5">
                  <c:v>88.09435232889868</c:v>
                </c:pt>
                <c:pt idx="6">
                  <c:v>45.513543954234372</c:v>
                </c:pt>
                <c:pt idx="7">
                  <c:v>82.416321796212273</c:v>
                </c:pt>
                <c:pt idx="8">
                  <c:v>82.573424477234255</c:v>
                </c:pt>
                <c:pt idx="9">
                  <c:v>73.268680833114175</c:v>
                </c:pt>
                <c:pt idx="10">
                  <c:v>89.676420287918546</c:v>
                </c:pt>
                <c:pt idx="11">
                  <c:v>60.620210188701883</c:v>
                </c:pt>
                <c:pt idx="12">
                  <c:v>53.420039123082304</c:v>
                </c:pt>
                <c:pt idx="13">
                  <c:v>77.02544033285875</c:v>
                </c:pt>
                <c:pt idx="14">
                  <c:v>71.939735875199744</c:v>
                </c:pt>
                <c:pt idx="15">
                  <c:v>74.322678686437925</c:v>
                </c:pt>
                <c:pt idx="16">
                  <c:v>75.640086349789456</c:v>
                </c:pt>
                <c:pt idx="17">
                  <c:v>77.775211084829252</c:v>
                </c:pt>
                <c:pt idx="18">
                  <c:v>71.939735875199744</c:v>
                </c:pt>
                <c:pt idx="19">
                  <c:v>50.691384744068749</c:v>
                </c:pt>
                <c:pt idx="20">
                  <c:v>68.831060866453114</c:v>
                </c:pt>
              </c:numCache>
            </c:numRef>
          </c:xVal>
          <c:yVal>
            <c:numRef>
              <c:f>Sheet1!$Q$45:$Q$65</c:f>
              <c:numCache>
                <c:formatCode>0</c:formatCode>
                <c:ptCount val="21"/>
                <c:pt idx="0">
                  <c:v>96.130417438460356</c:v>
                </c:pt>
                <c:pt idx="1">
                  <c:v>94.735692686035051</c:v>
                </c:pt>
                <c:pt idx="2">
                  <c:v>97.793067057195685</c:v>
                </c:pt>
                <c:pt idx="3">
                  <c:v>69.286562845117089</c:v>
                </c:pt>
                <c:pt idx="4">
                  <c:v>98.701061558090871</c:v>
                </c:pt>
                <c:pt idx="5">
                  <c:v>99.213918024352225</c:v>
                </c:pt>
                <c:pt idx="6">
                  <c:v>56.072645297391198</c:v>
                </c:pt>
                <c:pt idx="7">
                  <c:v>97.316872583583219</c:v>
                </c:pt>
                <c:pt idx="8">
                  <c:v>98.598749278007446</c:v>
                </c:pt>
                <c:pt idx="9">
                  <c:v>90.197883529918997</c:v>
                </c:pt>
                <c:pt idx="10">
                  <c:v>98.964084530404378</c:v>
                </c:pt>
                <c:pt idx="11">
                  <c:v>41.388820952343849</c:v>
                </c:pt>
                <c:pt idx="12">
                  <c:v>67.018294697855666</c:v>
                </c:pt>
                <c:pt idx="13">
                  <c:v>85.182752645551545</c:v>
                </c:pt>
                <c:pt idx="14">
                  <c:v>90.629257373430718</c:v>
                </c:pt>
                <c:pt idx="15">
                  <c:v>86.224262355852645</c:v>
                </c:pt>
                <c:pt idx="16">
                  <c:v>86.977761289926889</c:v>
                </c:pt>
                <c:pt idx="17">
                  <c:v>94.685286402302353</c:v>
                </c:pt>
                <c:pt idx="18">
                  <c:v>75.351521223203662</c:v>
                </c:pt>
                <c:pt idx="19">
                  <c:v>37.418935280920017</c:v>
                </c:pt>
                <c:pt idx="20">
                  <c:v>92.296666850873507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0B-4A92-9D57-C4BFEBB10D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0944160"/>
        <c:axId val="1490943616"/>
      </c:scatterChart>
      <c:valAx>
        <c:axId val="1490944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943616"/>
        <c:crosses val="autoZero"/>
        <c:crossBetween val="midCat"/>
      </c:valAx>
      <c:valAx>
        <c:axId val="149094361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9441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400050</xdr:colOff>
      <xdr:row>45</xdr:row>
      <xdr:rowOff>176212</xdr:rowOff>
    </xdr:from>
    <xdr:to>
      <xdr:col>27</xdr:col>
      <xdr:colOff>552450</xdr:colOff>
      <xdr:row>60</xdr:row>
      <xdr:rowOff>61912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s_GCMS_P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8"/>
      <sheetName val="B10"/>
      <sheetName val="B10_updated"/>
      <sheetName val="B11"/>
      <sheetName val="B12"/>
      <sheetName val="B13"/>
      <sheetName val="B14"/>
      <sheetName val="B14 (2)"/>
      <sheetName val="ModelData6WW"/>
      <sheetName val="TestingData"/>
      <sheetName val="Model data-B10 &amp; 14"/>
      <sheetName val="Group1"/>
      <sheetName val="Group2"/>
      <sheetName val="TestingDataB13"/>
      <sheetName val="Sheet2"/>
      <sheetName val="Sheet1"/>
      <sheetName val="B10 &amp; B14"/>
      <sheetName val="All-compounds"/>
      <sheetName val="Model data-2WW"/>
    </sheetNames>
    <sheetDataSet>
      <sheetData sheetId="0" refreshError="1">
        <row r="5">
          <cell r="E5" t="str">
            <v>EGBE</v>
          </cell>
          <cell r="G5">
            <v>1030002</v>
          </cell>
          <cell r="H5">
            <v>1116116</v>
          </cell>
          <cell r="J5">
            <v>50207</v>
          </cell>
          <cell r="K5">
            <v>542462</v>
          </cell>
          <cell r="N5">
            <v>16.737658032435242</v>
          </cell>
          <cell r="O5">
            <v>15.388335861023025</v>
          </cell>
          <cell r="P5" t="e">
            <v>#VALUE!</v>
          </cell>
          <cell r="Q5">
            <v>0.86252984933601329</v>
          </cell>
          <cell r="R5">
            <v>10.708741313960834</v>
          </cell>
          <cell r="S5" t="e">
            <v>#VALUE!</v>
          </cell>
          <cell r="U5">
            <v>94.846770989916564</v>
          </cell>
          <cell r="V5">
            <v>30.41001047368022</v>
          </cell>
          <cell r="W5" t="e">
            <v>#VALUE!</v>
          </cell>
          <cell r="X5">
            <v>0.29375509719661114</v>
          </cell>
          <cell r="Y5">
            <v>4.3147513502294332</v>
          </cell>
        </row>
        <row r="6">
          <cell r="E6" t="str">
            <v xml:space="preserve">Unknown -Butanoic/Propanoic acid and alcohol </v>
          </cell>
          <cell r="G6">
            <v>529663</v>
          </cell>
          <cell r="H6">
            <v>628704</v>
          </cell>
          <cell r="J6">
            <v>80572</v>
          </cell>
          <cell r="K6">
            <v>74479</v>
          </cell>
          <cell r="N6">
            <v>8.6070883031622731</v>
          </cell>
          <cell r="O6">
            <v>8.6681924720805181</v>
          </cell>
          <cell r="P6" t="e">
            <v>#VALUE!</v>
          </cell>
          <cell r="Q6">
            <v>1.3841845762682747</v>
          </cell>
          <cell r="R6">
            <v>1.4702897978521794</v>
          </cell>
          <cell r="S6" t="e">
            <v>#VALUE!</v>
          </cell>
          <cell r="U6">
            <v>83.918085564897467</v>
          </cell>
          <cell r="V6">
            <v>83.03810393472628</v>
          </cell>
          <cell r="W6" t="e">
            <v>#VALUE!</v>
          </cell>
          <cell r="X6">
            <v>8.0730442379877615E-2</v>
          </cell>
          <cell r="Y6">
            <v>8.4547680096616049E-2</v>
          </cell>
        </row>
        <row r="7">
          <cell r="E7" t="str">
            <v>Benzoic acid</v>
          </cell>
          <cell r="G7">
            <v>464799</v>
          </cell>
          <cell r="H7">
            <v>453814</v>
          </cell>
          <cell r="J7">
            <v>0</v>
          </cell>
          <cell r="K7">
            <v>37619</v>
          </cell>
          <cell r="N7">
            <v>7.5530403978029836</v>
          </cell>
          <cell r="O7">
            <v>6.256914380256446</v>
          </cell>
          <cell r="P7" t="e">
            <v>#VALUE!</v>
          </cell>
          <cell r="Q7">
            <v>0</v>
          </cell>
          <cell r="R7">
            <v>0.74263660770688567</v>
          </cell>
          <cell r="S7" t="e">
            <v>#VALUE!</v>
          </cell>
          <cell r="U7">
            <v>100</v>
          </cell>
          <cell r="V7">
            <v>88.130945022194027</v>
          </cell>
          <cell r="W7" t="e">
            <v>#VALUE!</v>
          </cell>
          <cell r="X7">
            <v>0</v>
          </cell>
          <cell r="Y7">
            <v>1.7385539017119609</v>
          </cell>
        </row>
        <row r="8">
          <cell r="E8" t="str">
            <v>Unknown</v>
          </cell>
          <cell r="G8">
            <v>461073</v>
          </cell>
          <cell r="H8">
            <v>588732</v>
          </cell>
          <cell r="J8">
            <v>0</v>
          </cell>
          <cell r="K8">
            <v>0</v>
          </cell>
          <cell r="N8">
            <v>7.4924924436933278</v>
          </cell>
          <cell r="O8">
            <v>8.1170825865159237</v>
          </cell>
          <cell r="P8" t="e">
            <v>#VALUE!</v>
          </cell>
          <cell r="Q8">
            <v>0</v>
          </cell>
          <cell r="R8">
            <v>0</v>
          </cell>
          <cell r="S8" t="e">
            <v>#VALUE!</v>
          </cell>
          <cell r="U8">
            <v>100</v>
          </cell>
          <cell r="V8">
            <v>100</v>
          </cell>
          <cell r="W8" t="e">
            <v>#VALUE!</v>
          </cell>
          <cell r="X8">
            <v>0</v>
          </cell>
          <cell r="Y8">
            <v>0</v>
          </cell>
        </row>
        <row r="9">
          <cell r="E9" t="str">
            <v>DGBE</v>
          </cell>
          <cell r="G9">
            <v>309939</v>
          </cell>
          <cell r="H9">
            <v>366348</v>
          </cell>
          <cell r="J9">
            <v>0</v>
          </cell>
          <cell r="K9">
            <v>59400</v>
          </cell>
          <cell r="N9">
            <v>5.0365465240989309</v>
          </cell>
          <cell r="O9">
            <v>5.0509857989797329</v>
          </cell>
          <cell r="P9" t="e">
            <v>#VALUE!</v>
          </cell>
          <cell r="Q9">
            <v>0</v>
          </cell>
          <cell r="R9">
            <v>1.1726152874289324</v>
          </cell>
          <cell r="S9" t="e">
            <v>#VALUE!</v>
          </cell>
          <cell r="U9">
            <v>100</v>
          </cell>
          <cell r="V9">
            <v>76.784427157451248</v>
          </cell>
          <cell r="W9" t="e">
            <v>#VALUE!</v>
          </cell>
          <cell r="X9">
            <v>0</v>
          </cell>
          <cell r="Y9">
            <v>4.692817262144279E-2</v>
          </cell>
        </row>
        <row r="10">
          <cell r="E10" t="str">
            <v>Unknown</v>
          </cell>
          <cell r="G10">
            <v>236297</v>
          </cell>
          <cell r="H10">
            <v>301381</v>
          </cell>
          <cell r="J10">
            <v>0</v>
          </cell>
          <cell r="K10">
            <v>0</v>
          </cell>
          <cell r="N10">
            <v>3.8398550489128667</v>
          </cell>
          <cell r="O10">
            <v>4.1552598924582931</v>
          </cell>
          <cell r="P10" t="e">
            <v>#VALUE!</v>
          </cell>
          <cell r="Q10">
            <v>0</v>
          </cell>
          <cell r="R10">
            <v>0</v>
          </cell>
          <cell r="S10" t="e">
            <v>#VALUE!</v>
          </cell>
          <cell r="U10">
            <v>100</v>
          </cell>
          <cell r="V10">
            <v>100</v>
          </cell>
          <cell r="W10" t="e">
            <v>#VALUE!</v>
          </cell>
          <cell r="X10">
            <v>0</v>
          </cell>
          <cell r="Y10">
            <v>0</v>
          </cell>
        </row>
        <row r="11">
          <cell r="E11" t="str">
            <v>Unknown - Heptanol/hexanol</v>
          </cell>
          <cell r="G11">
            <v>225365</v>
          </cell>
          <cell r="H11">
            <v>240723</v>
          </cell>
          <cell r="J11">
            <v>0</v>
          </cell>
          <cell r="K11">
            <v>0</v>
          </cell>
          <cell r="N11">
            <v>3.6622087165653743</v>
          </cell>
          <cell r="O11">
            <v>3.3189438852888462</v>
          </cell>
          <cell r="P11" t="e">
            <v>#VALUE!</v>
          </cell>
          <cell r="Q11">
            <v>0</v>
          </cell>
          <cell r="R11">
            <v>0</v>
          </cell>
          <cell r="S11" t="e">
            <v>#VALUE!</v>
          </cell>
          <cell r="U11">
            <v>100</v>
          </cell>
          <cell r="V11">
            <v>100</v>
          </cell>
          <cell r="W11" t="e">
            <v>#VALUE!</v>
          </cell>
          <cell r="X11">
            <v>0</v>
          </cell>
          <cell r="Y11">
            <v>0</v>
          </cell>
        </row>
        <row r="12">
          <cell r="E12" t="str">
            <v>Unknown - Nonanoic acid</v>
          </cell>
          <cell r="G12">
            <v>215677</v>
          </cell>
          <cell r="H12">
            <v>226025</v>
          </cell>
          <cell r="J12">
            <v>0</v>
          </cell>
          <cell r="K12">
            <v>0</v>
          </cell>
          <cell r="N12">
            <v>3.5047775358315185</v>
          </cell>
          <cell r="O12">
            <v>3.116296704811802</v>
          </cell>
          <cell r="P12" t="e">
            <v>#VALUE!</v>
          </cell>
          <cell r="Q12">
            <v>0</v>
          </cell>
          <cell r="R12">
            <v>0</v>
          </cell>
          <cell r="S12" t="e">
            <v>#VALUE!</v>
          </cell>
          <cell r="U12">
            <v>100</v>
          </cell>
          <cell r="V12">
            <v>100</v>
          </cell>
          <cell r="W12" t="e">
            <v>#VALUE!</v>
          </cell>
          <cell r="X12">
            <v>0</v>
          </cell>
          <cell r="Y12">
            <v>0</v>
          </cell>
        </row>
        <row r="13">
          <cell r="E13" t="str">
            <v>Unknown- 2 ethyl hexanoic acid</v>
          </cell>
          <cell r="G13">
            <v>176672</v>
          </cell>
          <cell r="H13">
            <v>201039</v>
          </cell>
          <cell r="J13">
            <v>0</v>
          </cell>
          <cell r="K13">
            <v>0</v>
          </cell>
          <cell r="N13">
            <v>2.8709415320614906</v>
          </cell>
          <cell r="O13">
            <v>2.7718047704398181</v>
          </cell>
          <cell r="P13" t="e">
            <v>#VALUE!</v>
          </cell>
          <cell r="Q13">
            <v>0</v>
          </cell>
          <cell r="R13">
            <v>0</v>
          </cell>
          <cell r="S13" t="e">
            <v>#VALUE!</v>
          </cell>
          <cell r="U13">
            <v>100.00000000000001</v>
          </cell>
          <cell r="V13">
            <v>100</v>
          </cell>
          <cell r="W13" t="e">
            <v>#VALUE!</v>
          </cell>
          <cell r="X13">
            <v>0</v>
          </cell>
          <cell r="Y13">
            <v>0</v>
          </cell>
        </row>
        <row r="14">
          <cell r="E14" t="str">
            <v>Unknown - Undecenoic acid</v>
          </cell>
          <cell r="G14">
            <v>174917</v>
          </cell>
          <cell r="H14">
            <v>230034</v>
          </cell>
          <cell r="J14">
            <v>0</v>
          </cell>
          <cell r="K14">
            <v>0</v>
          </cell>
          <cell r="N14">
            <v>2.8424225681692614</v>
          </cell>
          <cell r="O14">
            <v>3.1715703846684131</v>
          </cell>
          <cell r="P14" t="e">
            <v>#VALUE!</v>
          </cell>
          <cell r="Q14">
            <v>0</v>
          </cell>
          <cell r="R14">
            <v>0</v>
          </cell>
          <cell r="S14" t="e">
            <v>#VALUE!</v>
          </cell>
          <cell r="U14">
            <v>100</v>
          </cell>
          <cell r="V14">
            <v>100</v>
          </cell>
          <cell r="W14" t="e">
            <v>#VALUE!</v>
          </cell>
          <cell r="X14">
            <v>0</v>
          </cell>
          <cell r="Y14">
            <v>0</v>
          </cell>
        </row>
        <row r="15">
          <cell r="E15" t="str">
            <v>Unknown</v>
          </cell>
          <cell r="G15">
            <v>171657</v>
          </cell>
          <cell r="H15">
            <v>242922</v>
          </cell>
          <cell r="J15">
            <v>0</v>
          </cell>
          <cell r="K15">
            <v>0</v>
          </cell>
          <cell r="N15">
            <v>2.7894471708537814</v>
          </cell>
          <cell r="O15">
            <v>3.3492623741899905</v>
          </cell>
          <cell r="P15" t="e">
            <v>#VALUE!</v>
          </cell>
          <cell r="Q15">
            <v>0</v>
          </cell>
          <cell r="R15">
            <v>0</v>
          </cell>
          <cell r="S15" t="e">
            <v>#VALUE!</v>
          </cell>
          <cell r="U15">
            <v>100.00000000000001</v>
          </cell>
          <cell r="V15">
            <v>100</v>
          </cell>
          <cell r="W15" t="e">
            <v>#VALUE!</v>
          </cell>
          <cell r="X15">
            <v>0</v>
          </cell>
          <cell r="Y15">
            <v>0</v>
          </cell>
        </row>
        <row r="16">
          <cell r="E16" t="str">
            <v>Unknown</v>
          </cell>
          <cell r="G16">
            <v>163195</v>
          </cell>
          <cell r="H16">
            <v>229225</v>
          </cell>
          <cell r="J16">
            <v>0</v>
          </cell>
          <cell r="K16">
            <v>19091</v>
          </cell>
          <cell r="N16">
            <v>2.6519386395397966</v>
          </cell>
          <cell r="O16">
            <v>3.1604163794292015</v>
          </cell>
          <cell r="P16" t="e">
            <v>#VALUE!</v>
          </cell>
          <cell r="Q16">
            <v>0</v>
          </cell>
          <cell r="R16">
            <v>0.37687539481996207</v>
          </cell>
          <cell r="S16" t="e">
            <v>#VALUE!</v>
          </cell>
          <cell r="U16">
            <v>100</v>
          </cell>
          <cell r="V16">
            <v>88.075134742592709</v>
          </cell>
          <cell r="W16" t="e">
            <v>#VALUE!</v>
          </cell>
          <cell r="X16">
            <v>0</v>
          </cell>
          <cell r="Y16">
            <v>1.3566447043564767</v>
          </cell>
        </row>
        <row r="17">
          <cell r="E17" t="str">
            <v>Unknown</v>
          </cell>
          <cell r="G17">
            <v>134124</v>
          </cell>
          <cell r="H17">
            <v>274222</v>
          </cell>
          <cell r="J17">
            <v>67820</v>
          </cell>
          <cell r="K17">
            <v>156753</v>
          </cell>
          <cell r="N17">
            <v>2.1795313464850987</v>
          </cell>
          <cell r="O17">
            <v>3.7808079415414313</v>
          </cell>
          <cell r="P17" t="e">
            <v>#VALUE!</v>
          </cell>
          <cell r="Q17">
            <v>1.1651119242728787</v>
          </cell>
          <cell r="R17">
            <v>3.0944606759317752</v>
          </cell>
          <cell r="S17" t="e">
            <v>#VALUE!</v>
          </cell>
          <cell r="U17">
            <v>46.543006772908349</v>
          </cell>
          <cell r="V17">
            <v>18.153454928732323</v>
          </cell>
          <cell r="W17" t="e">
            <v>#VALUE!</v>
          </cell>
          <cell r="X17">
            <v>27.771079777703022</v>
          </cell>
          <cell r="Y17">
            <v>24.511342196982199</v>
          </cell>
        </row>
        <row r="18">
          <cell r="E18" t="str">
            <v>Unknown - MSTFA</v>
          </cell>
          <cell r="G18">
            <v>131688</v>
          </cell>
          <cell r="H18">
            <v>180639</v>
          </cell>
          <cell r="J18">
            <v>95250</v>
          </cell>
          <cell r="K18">
            <v>89686</v>
          </cell>
          <cell r="N18">
            <v>2.1399460495953719</v>
          </cell>
          <cell r="O18">
            <v>2.4905418447538947</v>
          </cell>
          <cell r="P18" t="e">
            <v>#VALUE!</v>
          </cell>
          <cell r="Q18">
            <v>1.6363448951193114</v>
          </cell>
          <cell r="R18">
            <v>1.7704911560328491</v>
          </cell>
          <cell r="S18" t="e">
            <v>#VALUE!</v>
          </cell>
          <cell r="U18">
            <v>23.533357514844038</v>
          </cell>
          <cell r="V18">
            <v>28.911406979078407</v>
          </cell>
          <cell r="W18" t="e">
            <v>#VALUE!</v>
          </cell>
          <cell r="X18">
            <v>8.8585145400568361</v>
          </cell>
          <cell r="Y18">
            <v>7.0761622309840888</v>
          </cell>
        </row>
        <row r="19">
          <cell r="E19" t="str">
            <v xml:space="preserve">Unknown - Propanol/Butanol/Propanediol/Butanediol  </v>
          </cell>
          <cell r="G19">
            <v>129530</v>
          </cell>
          <cell r="H19">
            <v>141693</v>
          </cell>
          <cell r="J19">
            <v>0</v>
          </cell>
          <cell r="K19">
            <v>0</v>
          </cell>
          <cell r="N19">
            <v>2.1048782865871494</v>
          </cell>
          <cell r="O19">
            <v>1.9535778298635047</v>
          </cell>
          <cell r="P19" t="e">
            <v>#VALUE!</v>
          </cell>
          <cell r="Q19">
            <v>0</v>
          </cell>
          <cell r="R19">
            <v>0</v>
          </cell>
          <cell r="S19" t="e">
            <v>#VALUE!</v>
          </cell>
          <cell r="U19">
            <v>100</v>
          </cell>
          <cell r="V19">
            <v>100</v>
          </cell>
          <cell r="W19" t="e">
            <v>#VALUE!</v>
          </cell>
          <cell r="X19">
            <v>0</v>
          </cell>
          <cell r="Y19">
            <v>0</v>
          </cell>
        </row>
        <row r="20">
          <cell r="E20" t="str">
            <v>1-methyl-2-pyrrolidinone</v>
          </cell>
          <cell r="G20">
            <v>116899</v>
          </cell>
          <cell r="H20">
            <v>236693</v>
          </cell>
          <cell r="J20">
            <v>0</v>
          </cell>
          <cell r="K20">
            <v>0</v>
          </cell>
          <cell r="N20">
            <v>1.8996229971724787</v>
          </cell>
          <cell r="O20">
            <v>3.2633806700675581</v>
          </cell>
          <cell r="P20" t="e">
            <v>#VALUE!</v>
          </cell>
          <cell r="Q20">
            <v>0</v>
          </cell>
          <cell r="R20">
            <v>0</v>
          </cell>
          <cell r="S20" t="e">
            <v>#VALUE!</v>
          </cell>
          <cell r="U20">
            <v>100</v>
          </cell>
          <cell r="V20">
            <v>100</v>
          </cell>
          <cell r="W20" t="e">
            <v>#VALUE!</v>
          </cell>
          <cell r="X20">
            <v>0</v>
          </cell>
          <cell r="Y20">
            <v>0</v>
          </cell>
        </row>
        <row r="21">
          <cell r="E21" t="str">
            <v>Unknown</v>
          </cell>
          <cell r="G21">
            <v>114234</v>
          </cell>
          <cell r="H21">
            <v>82305</v>
          </cell>
          <cell r="J21">
            <v>0</v>
          </cell>
          <cell r="K21">
            <v>0</v>
          </cell>
          <cell r="N21">
            <v>1.8563164223731679</v>
          </cell>
          <cell r="O21">
            <v>1.1347718185578382</v>
          </cell>
          <cell r="P21" t="e">
            <v>#VALUE!</v>
          </cell>
          <cell r="Q21">
            <v>0</v>
          </cell>
          <cell r="R21">
            <v>0</v>
          </cell>
          <cell r="S21" t="e">
            <v>#VALUE!</v>
          </cell>
          <cell r="U21">
            <v>100</v>
          </cell>
          <cell r="V21">
            <v>100</v>
          </cell>
          <cell r="W21" t="e">
            <v>#VALUE!</v>
          </cell>
          <cell r="X21">
            <v>0</v>
          </cell>
          <cell r="Y21">
            <v>0</v>
          </cell>
        </row>
        <row r="22">
          <cell r="E22" t="str">
            <v>Unknown-Pentanoic acid alcohol/butanoic acid alcohol</v>
          </cell>
          <cell r="G22">
            <v>113326</v>
          </cell>
          <cell r="H22">
            <v>135789</v>
          </cell>
          <cell r="J22">
            <v>0</v>
          </cell>
          <cell r="K22">
            <v>0</v>
          </cell>
          <cell r="N22">
            <v>1.8415613117098377</v>
          </cell>
          <cell r="O22">
            <v>1.8721770301944023</v>
          </cell>
          <cell r="P22" t="e">
            <v>#VALUE!</v>
          </cell>
          <cell r="Q22">
            <v>0</v>
          </cell>
          <cell r="R22">
            <v>0</v>
          </cell>
          <cell r="S22" t="e">
            <v>#VALUE!</v>
          </cell>
          <cell r="U22">
            <v>100</v>
          </cell>
          <cell r="V22">
            <v>100</v>
          </cell>
          <cell r="W22" t="e">
            <v>#VALUE!</v>
          </cell>
          <cell r="X22">
            <v>0</v>
          </cell>
          <cell r="Y22">
            <v>0</v>
          </cell>
        </row>
        <row r="23">
          <cell r="E23" t="str">
            <v>Unknown</v>
          </cell>
          <cell r="G23">
            <v>109470</v>
          </cell>
          <cell r="H23">
            <v>113723</v>
          </cell>
          <cell r="J23">
            <v>63553</v>
          </cell>
          <cell r="K23">
            <v>54949</v>
          </cell>
          <cell r="N23">
            <v>1.7789008417563132</v>
          </cell>
          <cell r="O23">
            <v>1.5679442989107955</v>
          </cell>
          <cell r="P23" t="e">
            <v>#VALUE!</v>
          </cell>
          <cell r="Q23">
            <v>1.0918071088663266</v>
          </cell>
          <cell r="R23">
            <v>1.0847481048641818</v>
          </cell>
          <cell r="S23" t="e">
            <v>#VALUE!</v>
          </cell>
          <cell r="U23">
            <v>38.62462239388325</v>
          </cell>
          <cell r="V23">
            <v>30.817178542775768</v>
          </cell>
          <cell r="W23" t="e">
            <v>#VALUE!</v>
          </cell>
          <cell r="X23">
            <v>5.1466002678609497</v>
          </cell>
          <cell r="Y23">
            <v>6.581814546383713</v>
          </cell>
        </row>
      </sheetData>
      <sheetData sheetId="1" refreshError="1"/>
      <sheetData sheetId="2" refreshError="1">
        <row r="5">
          <cell r="E5" t="str">
            <v>?</v>
          </cell>
          <cell r="F5" t="str">
            <v>looks like butan-2-ol carboxylic acid</v>
          </cell>
          <cell r="G5">
            <v>2475235</v>
          </cell>
          <cell r="H5">
            <v>3415863</v>
          </cell>
          <cell r="I5">
            <v>3402238</v>
          </cell>
          <cell r="J5">
            <v>4765988</v>
          </cell>
          <cell r="K5">
            <v>4937005</v>
          </cell>
          <cell r="L5">
            <v>4699467</v>
          </cell>
          <cell r="M5">
            <v>1293441</v>
          </cell>
          <cell r="N5">
            <v>1723885</v>
          </cell>
          <cell r="O5">
            <v>3103160.5</v>
          </cell>
          <cell r="P5">
            <v>189507</v>
          </cell>
          <cell r="Q5">
            <v>266986.8</v>
          </cell>
          <cell r="R5">
            <v>589481</v>
          </cell>
          <cell r="T5">
            <v>7.8714828147658178</v>
          </cell>
          <cell r="U5">
            <v>29.728231638860603</v>
          </cell>
          <cell r="V5">
            <v>11.428104048262055</v>
          </cell>
          <cell r="W5">
            <v>17.496606031681932</v>
          </cell>
          <cell r="X5">
            <v>14.876232402854113</v>
          </cell>
          <cell r="Y5">
            <v>12.227973490909942</v>
          </cell>
          <cell r="Z5">
            <v>14.631354494242212</v>
          </cell>
          <cell r="AA5">
            <v>16.722298208344245</v>
          </cell>
          <cell r="AB5">
            <v>31.230229258081398</v>
          </cell>
          <cell r="AC5">
            <v>1.5890906041675401</v>
          </cell>
          <cell r="AD5">
            <v>2.985060542704129</v>
          </cell>
          <cell r="AE5">
            <v>6.6629102993037348</v>
          </cell>
          <cell r="AG5">
            <v>50.782963911260111</v>
          </cell>
          <cell r="AH5">
            <v>43.749435178361104</v>
          </cell>
          <cell r="AI5">
            <v>-5.052428403637002</v>
          </cell>
          <cell r="AJ5">
            <v>94.654607702631424</v>
          </cell>
          <cell r="AK5">
            <v>89.958835833336039</v>
          </cell>
          <cell r="AL5">
            <v>77.587263244430559</v>
          </cell>
          <cell r="AM5">
            <v>4.1635999938538903</v>
          </cell>
          <cell r="AN5">
            <v>4.7586134793524506</v>
          </cell>
          <cell r="AO5">
            <v>8.8870912394456223</v>
          </cell>
          <cell r="AP5">
            <v>0.47367498392163521</v>
          </cell>
          <cell r="AQ5">
            <v>0.88978469878449218</v>
          </cell>
          <cell r="AR5">
            <v>1.9860755079772878</v>
          </cell>
        </row>
        <row r="6">
          <cell r="E6" t="str">
            <v>Nonanoic acid</v>
          </cell>
          <cell r="G6">
            <v>2447976</v>
          </cell>
          <cell r="H6">
            <v>1145439</v>
          </cell>
          <cell r="I6">
            <v>2351026</v>
          </cell>
          <cell r="J6">
            <v>2300447</v>
          </cell>
          <cell r="K6">
            <v>2384360</v>
          </cell>
          <cell r="L6">
            <v>2180675</v>
          </cell>
          <cell r="M6">
            <v>188643</v>
          </cell>
          <cell r="N6">
            <v>294876</v>
          </cell>
          <cell r="O6">
            <v>859171.9</v>
          </cell>
          <cell r="P6">
            <v>22731</v>
          </cell>
          <cell r="Q6">
            <v>40412.5</v>
          </cell>
          <cell r="R6">
            <v>25945</v>
          </cell>
          <cell r="T6">
            <v>7.784796601114305</v>
          </cell>
          <cell r="U6">
            <v>9.9687475522832294</v>
          </cell>
          <cell r="V6">
            <v>7.8970870786139438</v>
          </cell>
          <cell r="W6">
            <v>8.4452614768993559</v>
          </cell>
          <cell r="X6">
            <v>7.1845771863851127</v>
          </cell>
          <cell r="Y6">
            <v>5.6740979545744317</v>
          </cell>
          <cell r="Z6">
            <v>2.1339223094500124</v>
          </cell>
          <cell r="AA6">
            <v>2.8604021767598873</v>
          </cell>
          <cell r="AB6">
            <v>8.6467120888853106</v>
          </cell>
          <cell r="AC6">
            <v>0.19060836023646807</v>
          </cell>
          <cell r="AD6">
            <v>0.45183417001151599</v>
          </cell>
          <cell r="AE6">
            <v>0.29325662356451759</v>
          </cell>
          <cell r="AG6">
            <v>78.593877533178571</v>
          </cell>
          <cell r="AH6">
            <v>71.306303407144227</v>
          </cell>
          <cell r="AI6">
            <v>13.261801008243221</v>
          </cell>
          <cell r="AJ6">
            <v>98.087940744443756</v>
          </cell>
          <cell r="AK6">
            <v>95.467493106413073</v>
          </cell>
          <cell r="AL6">
            <v>97.058240044434172</v>
          </cell>
          <cell r="AM6">
            <v>0.17050037496319237</v>
          </cell>
          <cell r="AN6">
            <v>0.22854611038243</v>
          </cell>
          <cell r="AO6">
            <v>0.69087222474078069</v>
          </cell>
          <cell r="AP6">
            <v>0.26612167336120263</v>
          </cell>
          <cell r="AQ6">
            <v>0.63083731089266826</v>
          </cell>
          <cell r="AR6">
            <v>0.40943609866024105</v>
          </cell>
        </row>
        <row r="7">
          <cell r="E7" t="str">
            <v>N,N-Dibutylethanolamine</v>
          </cell>
          <cell r="G7">
            <v>2088680</v>
          </cell>
          <cell r="H7">
            <v>1034201</v>
          </cell>
          <cell r="I7">
            <v>2323626</v>
          </cell>
          <cell r="J7">
            <v>1676456</v>
          </cell>
          <cell r="K7">
            <v>1561161</v>
          </cell>
          <cell r="L7">
            <v>1333989</v>
          </cell>
          <cell r="M7">
            <v>37542</v>
          </cell>
          <cell r="N7">
            <v>90258</v>
          </cell>
          <cell r="O7">
            <v>344792.9</v>
          </cell>
          <cell r="P7">
            <v>8955</v>
          </cell>
          <cell r="Q7">
            <v>10456.799999999999</v>
          </cell>
          <cell r="R7">
            <v>8404</v>
          </cell>
          <cell r="T7">
            <v>6.6422011346579488</v>
          </cell>
          <cell r="U7">
            <v>9.0006440214789869</v>
          </cell>
          <cell r="V7">
            <v>7.8050505864807125</v>
          </cell>
          <cell r="W7">
            <v>6.1545035701830066</v>
          </cell>
          <cell r="X7">
            <v>4.7041057998264391</v>
          </cell>
          <cell r="Y7">
            <v>3.4710281249268191</v>
          </cell>
          <cell r="Z7">
            <v>0.42467364991742268</v>
          </cell>
          <cell r="AA7">
            <v>0.87553473212466892</v>
          </cell>
          <cell r="AB7">
            <v>3.469998188478725</v>
          </cell>
          <cell r="AC7">
            <v>7.5091191145025368E-2</v>
          </cell>
          <cell r="AD7">
            <v>0.11691282521438713</v>
          </cell>
          <cell r="AE7">
            <v>9.4990505470657377E-2</v>
          </cell>
          <cell r="AG7">
            <v>95.28174151867367</v>
          </cell>
          <cell r="AH7">
            <v>90.272532387290212</v>
          </cell>
          <cell r="AI7">
            <v>61.447223329819749</v>
          </cell>
          <cell r="AJ7">
            <v>99.165713131573369</v>
          </cell>
          <cell r="AK7">
            <v>98.701061558090871</v>
          </cell>
          <cell r="AL7">
            <v>98.944625459645195</v>
          </cell>
          <cell r="AM7">
            <v>0.43103907131659464</v>
          </cell>
          <cell r="AN7">
            <v>0.88865809760935588</v>
          </cell>
          <cell r="AO7">
            <v>3.5220098937689355</v>
          </cell>
          <cell r="AP7">
            <v>0.12450410029285977</v>
          </cell>
          <cell r="AQ7">
            <v>0.19384598771246941</v>
          </cell>
          <cell r="AR7">
            <v>0.1574979333747219</v>
          </cell>
        </row>
        <row r="8">
          <cell r="E8" t="str">
            <v>Octadecanoic acid</v>
          </cell>
          <cell r="G8">
            <v>1704129</v>
          </cell>
          <cell r="H8">
            <v>702146</v>
          </cell>
          <cell r="I8">
            <v>1470462</v>
          </cell>
          <cell r="J8">
            <v>951253</v>
          </cell>
          <cell r="K8">
            <v>857714</v>
          </cell>
          <cell r="L8">
            <v>802326</v>
          </cell>
          <cell r="M8">
            <v>116107</v>
          </cell>
          <cell r="N8">
            <v>150225</v>
          </cell>
          <cell r="O8">
            <v>149404.6</v>
          </cell>
          <cell r="P8">
            <v>110613</v>
          </cell>
          <cell r="Q8">
            <v>86326.9</v>
          </cell>
          <cell r="R8">
            <v>80732</v>
          </cell>
          <cell r="T8">
            <v>5.4192923652275677</v>
          </cell>
          <cell r="U8">
            <v>6.1107716943856989</v>
          </cell>
          <cell r="V8">
            <v>4.9392760691684465</v>
          </cell>
          <cell r="W8">
            <v>3.4921823087795296</v>
          </cell>
          <cell r="X8">
            <v>2.5844723266801659</v>
          </cell>
          <cell r="Y8">
            <v>2.0876454838533411</v>
          </cell>
          <cell r="Z8">
            <v>1.3133978869256351</v>
          </cell>
          <cell r="AA8">
            <v>1.4572359805604866</v>
          </cell>
          <cell r="AB8">
            <v>1.5036089529407028</v>
          </cell>
          <cell r="AC8">
            <v>0.92753343675317601</v>
          </cell>
          <cell r="AD8">
            <v>0.96518263436231699</v>
          </cell>
          <cell r="AE8">
            <v>0.91251469391445883</v>
          </cell>
          <cell r="AG8">
            <v>78.506840827774241</v>
          </cell>
          <cell r="AH8">
            <v>76.152995833581386</v>
          </cell>
          <cell r="AI8">
            <v>75.39412322796889</v>
          </cell>
          <cell r="AJ8">
            <v>84.821337088974332</v>
          </cell>
          <cell r="AK8">
            <v>84.20522509048925</v>
          </cell>
          <cell r="AL8">
            <v>85.067111985989655</v>
          </cell>
          <cell r="AM8">
            <v>1.1938374005102683</v>
          </cell>
          <cell r="AN8">
            <v>1.3245817069453425</v>
          </cell>
          <cell r="AO8">
            <v>1.3667332813855295</v>
          </cell>
          <cell r="AP8">
            <v>1.7690835502639402</v>
          </cell>
          <cell r="AQ8">
            <v>1.8408918253425339</v>
          </cell>
          <cell r="AR8">
            <v>1.7404383178132077</v>
          </cell>
        </row>
        <row r="9">
          <cell r="G9">
            <v>1784793</v>
          </cell>
          <cell r="H9">
            <v>594123</v>
          </cell>
          <cell r="I9">
            <v>1747173</v>
          </cell>
          <cell r="J9">
            <v>1569833</v>
          </cell>
          <cell r="K9">
            <v>1787879</v>
          </cell>
          <cell r="L9">
            <v>2176140</v>
          </cell>
          <cell r="M9">
            <v>492190</v>
          </cell>
          <cell r="N9">
            <v>570492</v>
          </cell>
          <cell r="O9">
            <v>583574.19999999995</v>
          </cell>
          <cell r="P9">
            <v>653783</v>
          </cell>
          <cell r="Q9">
            <v>503211.8</v>
          </cell>
          <cell r="R9">
            <v>493705</v>
          </cell>
          <cell r="T9">
            <v>5.6758115602818835</v>
          </cell>
          <cell r="U9">
            <v>5.1706482859455365</v>
          </cell>
          <cell r="V9">
            <v>5.8687472288282478</v>
          </cell>
          <cell r="W9">
            <v>5.7630756805374546</v>
          </cell>
          <cell r="X9">
            <v>5.3872547247131424</v>
          </cell>
          <cell r="Y9">
            <v>5.6622979228301338</v>
          </cell>
          <cell r="Z9">
            <v>5.5676342164204433</v>
          </cell>
          <cell r="AA9">
            <v>5.5339754969007364</v>
          </cell>
          <cell r="AB9">
            <v>5.8730948834587977</v>
          </cell>
          <cell r="AC9">
            <v>5.4822271602867803</v>
          </cell>
          <cell r="AD9">
            <v>5.6261870954036741</v>
          </cell>
          <cell r="AE9">
            <v>5.5803531060674567</v>
          </cell>
          <cell r="AG9">
            <v>-7.6776819563218766</v>
          </cell>
          <cell r="AH9">
            <v>-7.0267245200716584</v>
          </cell>
          <cell r="AI9">
            <v>-13.585271298042032</v>
          </cell>
          <cell r="AJ9">
            <v>-6.025915071194337</v>
          </cell>
          <cell r="AK9">
            <v>-8.8100908100121327</v>
          </cell>
          <cell r="AL9">
            <v>-7.9236644510427974</v>
          </cell>
          <cell r="AM9">
            <v>2.8410457452018489</v>
          </cell>
          <cell r="AN9">
            <v>2.8238704139636037</v>
          </cell>
          <cell r="AO9">
            <v>2.9969158499325759</v>
          </cell>
          <cell r="AP9">
            <v>3.9888584853168609</v>
          </cell>
          <cell r="AQ9">
            <v>4.0936034716057268</v>
          </cell>
          <cell r="AR9">
            <v>4.0602547445401873</v>
          </cell>
        </row>
        <row r="10">
          <cell r="E10" t="str">
            <v>MSTFA</v>
          </cell>
          <cell r="G10">
            <v>569580</v>
          </cell>
          <cell r="H10">
            <v>557730</v>
          </cell>
          <cell r="I10">
            <v>593070</v>
          </cell>
          <cell r="J10">
            <v>596770</v>
          </cell>
          <cell r="K10">
            <v>633505</v>
          </cell>
          <cell r="L10">
            <v>545379</v>
          </cell>
          <cell r="M10">
            <v>323929</v>
          </cell>
          <cell r="N10">
            <v>371921</v>
          </cell>
          <cell r="O10">
            <v>480229.8</v>
          </cell>
          <cell r="P10">
            <v>410477</v>
          </cell>
          <cell r="Q10">
            <v>299158.09999999998</v>
          </cell>
          <cell r="R10">
            <v>322158</v>
          </cell>
          <cell r="T10">
            <v>1.811318594652352</v>
          </cell>
          <cell r="U10">
            <v>4.853920263178507</v>
          </cell>
          <cell r="V10">
            <v>1.9921197952356</v>
          </cell>
          <cell r="W10">
            <v>2.1908258227941042</v>
          </cell>
          <cell r="X10">
            <v>1.9088835454633111</v>
          </cell>
          <cell r="Y10">
            <v>1.419071557370011</v>
          </cell>
          <cell r="Z10">
            <v>3.6642723015316396</v>
          </cell>
          <cell r="AA10">
            <v>3.6077661050160539</v>
          </cell>
          <cell r="AB10">
            <v>4.8330361096574208</v>
          </cell>
          <cell r="AC10">
            <v>3.4420108171565134</v>
          </cell>
          <cell r="AD10">
            <v>3.3447535246698941</v>
          </cell>
          <cell r="AE10">
            <v>3.6413554570937698</v>
          </cell>
          <cell r="AG10">
            <v>24.509013274722534</v>
          </cell>
          <cell r="AH10">
            <v>25.673148519057673</v>
          </cell>
          <cell r="AI10">
            <v>0.43025332903615848</v>
          </cell>
          <cell r="AJ10">
            <v>29.088023071426161</v>
          </cell>
          <cell r="AK10">
            <v>31.091708488848575</v>
          </cell>
          <cell r="AL10">
            <v>24.981143907187089</v>
          </cell>
          <cell r="AM10">
            <v>1.9883314246470887</v>
          </cell>
          <cell r="AN10">
            <v>1.9576696623724177</v>
          </cell>
          <cell r="AO10">
            <v>2.622533693598367</v>
          </cell>
          <cell r="AP10">
            <v>5.7051188471068102</v>
          </cell>
          <cell r="AQ10">
            <v>5.5439152827198814</v>
          </cell>
          <cell r="AR10">
            <v>6.0355317722222779</v>
          </cell>
        </row>
        <row r="11">
          <cell r="E11" t="str">
            <v>1,11-undecanedioic acid</v>
          </cell>
          <cell r="G11">
            <v>1397862</v>
          </cell>
          <cell r="H11">
            <v>553322</v>
          </cell>
          <cell r="I11">
            <v>1364269</v>
          </cell>
          <cell r="J11">
            <v>628454</v>
          </cell>
          <cell r="K11">
            <v>756192</v>
          </cell>
          <cell r="L11">
            <v>585831</v>
          </cell>
          <cell r="M11">
            <v>2668</v>
          </cell>
          <cell r="N11">
            <v>3898</v>
          </cell>
          <cell r="O11">
            <v>143812.29999999999</v>
          </cell>
          <cell r="P11">
            <v>6548</v>
          </cell>
          <cell r="Q11">
            <v>2839.7</v>
          </cell>
          <cell r="R11">
            <v>14327</v>
          </cell>
          <cell r="T11">
            <v>4.445334164398199</v>
          </cell>
          <cell r="U11">
            <v>4.8155574702140065</v>
          </cell>
          <cell r="V11">
            <v>4.5825742002230374</v>
          </cell>
          <cell r="W11">
            <v>2.3071422015822609</v>
          </cell>
          <cell r="X11">
            <v>2.2785652299681805</v>
          </cell>
          <cell r="Y11">
            <v>1.5243273201308281</v>
          </cell>
          <cell r="Z11">
            <v>3.0180312662609444E-2</v>
          </cell>
          <cell r="AA11">
            <v>3.781198769994859E-2</v>
          </cell>
          <cell r="AB11">
            <v>1.4473280061189162</v>
          </cell>
          <cell r="AC11">
            <v>5.4907551046077731E-2</v>
          </cell>
          <cell r="AD11">
            <v>3.1749421406290175E-2</v>
          </cell>
          <cell r="AE11">
            <v>0.16193824034722851</v>
          </cell>
          <cell r="AG11">
            <v>99.373274790109235</v>
          </cell>
          <cell r="AH11">
            <v>99.214795214597061</v>
          </cell>
          <cell r="AI11">
            <v>69.944746479069721</v>
          </cell>
          <cell r="AJ11">
            <v>98.85978827195602</v>
          </cell>
          <cell r="AK11">
            <v>99.340690634414159</v>
          </cell>
          <cell r="AL11">
            <v>96.637186009119901</v>
          </cell>
          <cell r="AM11">
            <v>1.2629798425090344E-2</v>
          </cell>
          <cell r="AN11">
            <v>1.5823486921459833E-2</v>
          </cell>
          <cell r="AO11">
            <v>0.60567500332482438</v>
          </cell>
          <cell r="AP11">
            <v>0.10511438606901466</v>
          </cell>
          <cell r="AQ11">
            <v>6.0780728252983127E-2</v>
          </cell>
          <cell r="AR11">
            <v>0.31001271029025751</v>
          </cell>
        </row>
        <row r="12">
          <cell r="E12" t="str">
            <v>Decanedioic acid</v>
          </cell>
          <cell r="G12">
            <v>1204640</v>
          </cell>
          <cell r="H12">
            <v>545843</v>
          </cell>
          <cell r="I12">
            <v>1249266</v>
          </cell>
          <cell r="J12">
            <v>411812</v>
          </cell>
          <cell r="K12">
            <v>382384</v>
          </cell>
          <cell r="L12">
            <v>358153</v>
          </cell>
          <cell r="N12">
            <v>2650</v>
          </cell>
          <cell r="O12">
            <v>152527.6</v>
          </cell>
          <cell r="P12">
            <v>8544</v>
          </cell>
          <cell r="Q12">
            <v>2502.8000000000002</v>
          </cell>
          <cell r="R12">
            <v>9262</v>
          </cell>
          <cell r="T12">
            <v>3.8308698196250033</v>
          </cell>
          <cell r="U12">
            <v>4.7504677858715612</v>
          </cell>
          <cell r="V12">
            <v>4.1962795759603368</v>
          </cell>
          <cell r="W12">
            <v>1.5118192330989924</v>
          </cell>
          <cell r="X12">
            <v>1.152203259087841</v>
          </cell>
          <cell r="Y12">
            <v>0.93191108474426321</v>
          </cell>
          <cell r="Z12">
            <v>0</v>
          </cell>
          <cell r="AA12">
            <v>2.5705943408123079E-2</v>
          </cell>
          <cell r="AB12">
            <v>1.5350388470673484</v>
          </cell>
          <cell r="AC12">
            <v>7.1644794767514994E-2</v>
          </cell>
          <cell r="AD12">
            <v>2.7982692501201913E-2</v>
          </cell>
          <cell r="AE12">
            <v>0.10468848901347319</v>
          </cell>
          <cell r="AG12">
            <v>100</v>
          </cell>
          <cell r="AH12">
            <v>99.458875534645756</v>
          </cell>
          <cell r="AI12">
            <v>67.6865749593602</v>
          </cell>
          <cell r="AJ12">
            <v>98.491837056961117</v>
          </cell>
          <cell r="AK12">
            <v>99.410948694685899</v>
          </cell>
          <cell r="AL12">
            <v>97.796248838381146</v>
          </cell>
          <cell r="AM12">
            <v>0</v>
          </cell>
          <cell r="AN12">
            <v>2.943241735606476E-2</v>
          </cell>
          <cell r="AO12">
            <v>1.757566461862738</v>
          </cell>
          <cell r="AP12">
            <v>9.2935018276742568E-2</v>
          </cell>
          <cell r="AQ12">
            <v>3.6298129507810528E-2</v>
          </cell>
          <cell r="AR12">
            <v>0.13579809491258882</v>
          </cell>
        </row>
        <row r="13">
          <cell r="E13" t="str">
            <v>Cyclohexanol</v>
          </cell>
          <cell r="G13">
            <v>462451</v>
          </cell>
          <cell r="H13">
            <v>471117</v>
          </cell>
          <cell r="I13">
            <v>603871</v>
          </cell>
          <cell r="J13">
            <v>399772</v>
          </cell>
          <cell r="K13">
            <v>444282</v>
          </cell>
          <cell r="L13">
            <v>396836</v>
          </cell>
          <cell r="M13">
            <v>211104</v>
          </cell>
          <cell r="N13">
            <v>215523</v>
          </cell>
          <cell r="O13">
            <v>271504.7</v>
          </cell>
          <cell r="P13">
            <v>165146</v>
          </cell>
          <cell r="Q13">
            <v>179961.1</v>
          </cell>
          <cell r="R13">
            <v>186498</v>
          </cell>
          <cell r="T13">
            <v>1.4706381814943903</v>
          </cell>
          <cell r="U13">
            <v>4.1001279339965011</v>
          </cell>
          <cell r="V13">
            <v>2.0284003117148348</v>
          </cell>
          <cell r="W13">
            <v>1.4676187154683455</v>
          </cell>
          <cell r="X13">
            <v>1.3387149262366214</v>
          </cell>
          <cell r="Y13">
            <v>1.0325639244277569</v>
          </cell>
          <cell r="Z13">
            <v>2.3880002714870705</v>
          </cell>
          <cell r="AA13">
            <v>2.0906498268486455</v>
          </cell>
          <cell r="AB13">
            <v>2.7324252244273581</v>
          </cell>
          <cell r="AC13">
            <v>1.3848140539180747</v>
          </cell>
          <cell r="AD13">
            <v>2.0120649366621572</v>
          </cell>
          <cell r="AE13">
            <v>2.1079889682611448</v>
          </cell>
          <cell r="AG13">
            <v>41.75790829142678</v>
          </cell>
          <cell r="AH13">
            <v>49.010131866523615</v>
          </cell>
          <cell r="AI13">
            <v>33.357561802614477</v>
          </cell>
          <cell r="AJ13">
            <v>66.225101357550557</v>
          </cell>
          <cell r="AK13">
            <v>50.926776699356665</v>
          </cell>
          <cell r="AL13">
            <v>48.587239174109548</v>
          </cell>
          <cell r="AM13">
            <v>5.6023931475808606</v>
          </cell>
          <cell r="AN13">
            <v>4.9047910101928904</v>
          </cell>
          <cell r="AO13">
            <v>6.4104349301753469</v>
          </cell>
          <cell r="AP13">
            <v>1.8407909049819342</v>
          </cell>
          <cell r="AQ13">
            <v>2.6745762907023947</v>
          </cell>
          <cell r="AR13">
            <v>2.8020851677512857</v>
          </cell>
        </row>
        <row r="14">
          <cell r="E14" t="str">
            <v>Octanoic acid</v>
          </cell>
          <cell r="G14">
            <v>689731</v>
          </cell>
          <cell r="H14">
            <v>458976</v>
          </cell>
          <cell r="I14">
            <v>819047</v>
          </cell>
          <cell r="J14">
            <v>372734</v>
          </cell>
          <cell r="K14">
            <v>286639</v>
          </cell>
          <cell r="L14">
            <v>264858</v>
          </cell>
          <cell r="M14">
            <v>29954</v>
          </cell>
          <cell r="N14">
            <v>44257</v>
          </cell>
          <cell r="O14">
            <v>113972.8</v>
          </cell>
          <cell r="P14">
            <v>7132</v>
          </cell>
          <cell r="Q14">
            <v>6792.6</v>
          </cell>
          <cell r="R14">
            <v>18554</v>
          </cell>
          <cell r="T14">
            <v>2.1934102068333883</v>
          </cell>
          <cell r="U14">
            <v>3.9944648964778988</v>
          </cell>
          <cell r="V14">
            <v>2.7511756486221399</v>
          </cell>
          <cell r="W14">
            <v>1.3683584500449715</v>
          </cell>
          <cell r="X14">
            <v>0.86370347603895481</v>
          </cell>
          <cell r="Y14">
            <v>0.68915828174885052</v>
          </cell>
          <cell r="Z14">
            <v>0.3388384878170177</v>
          </cell>
          <cell r="AA14">
            <v>0.42930865562766152</v>
          </cell>
          <cell r="AB14">
            <v>1.1470230667042389</v>
          </cell>
          <cell r="AC14">
            <v>5.9804620351347954E-2</v>
          </cell>
          <cell r="AD14">
            <v>7.5945036392705806E-2</v>
          </cell>
          <cell r="AE14">
            <v>0.20971606836061127</v>
          </cell>
          <cell r="AG14">
            <v>91.517299648426317</v>
          </cell>
          <cell r="AH14">
            <v>89.252411355368224</v>
          </cell>
          <cell r="AI14">
            <v>71.284687775936618</v>
          </cell>
          <cell r="AJ14">
            <v>98.502812719569022</v>
          </cell>
          <cell r="AK14">
            <v>98.09874317684779</v>
          </cell>
          <cell r="AL14">
            <v>94.749833236849142</v>
          </cell>
          <cell r="AM14">
            <v>0.83755265919349597</v>
          </cell>
          <cell r="AN14">
            <v>1.0611799398948691</v>
          </cell>
          <cell r="AO14">
            <v>2.8352511719188533</v>
          </cell>
          <cell r="AP14">
            <v>0.13220377807708267</v>
          </cell>
          <cell r="AQ14">
            <v>0.16788369658283614</v>
          </cell>
          <cell r="AR14">
            <v>0.46359723375653783</v>
          </cell>
        </row>
        <row r="15">
          <cell r="E15" t="str">
            <v>Dehydroabietic acid</v>
          </cell>
          <cell r="G15">
            <v>1176258</v>
          </cell>
          <cell r="H15">
            <v>450401</v>
          </cell>
          <cell r="I15">
            <v>1127378</v>
          </cell>
          <cell r="J15">
            <v>794478</v>
          </cell>
          <cell r="K15">
            <v>700299</v>
          </cell>
          <cell r="L15">
            <v>662311</v>
          </cell>
          <cell r="M15">
            <v>17853</v>
          </cell>
          <cell r="N15">
            <v>36575</v>
          </cell>
          <cell r="O15">
            <v>142809.9</v>
          </cell>
          <cell r="P15">
            <v>4586</v>
          </cell>
          <cell r="Q15">
            <v>8426.2000000000007</v>
          </cell>
          <cell r="R15">
            <v>745</v>
          </cell>
          <cell r="T15">
            <v>3.7406123591217848</v>
          </cell>
          <cell r="U15">
            <v>3.9198367318520839</v>
          </cell>
          <cell r="V15">
            <v>3.7868582638021149</v>
          </cell>
          <cell r="W15">
            <v>2.9166394390499093</v>
          </cell>
          <cell r="X15">
            <v>2.1101478883424933</v>
          </cell>
          <cell r="Y15">
            <v>1.7233276349718074</v>
          </cell>
          <cell r="Z15">
            <v>0.20195244451482999</v>
          </cell>
          <cell r="AA15">
            <v>0.35479052081211382</v>
          </cell>
          <cell r="AB15">
            <v>1.4372398454168511</v>
          </cell>
          <cell r="AC15">
            <v>3.845541067460484E-2</v>
          </cell>
          <cell r="AD15">
            <v>9.4209590679889543E-2</v>
          </cell>
          <cell r="AE15">
            <v>8.420743286011393E-3</v>
          </cell>
          <cell r="AG15">
            <v>94.84793734203798</v>
          </cell>
          <cell r="AH15">
            <v>90.948844426883085</v>
          </cell>
          <cell r="AI15">
            <v>63.334191096837607</v>
          </cell>
          <cell r="AJ15">
            <v>99.018953765035121</v>
          </cell>
          <cell r="AK15">
            <v>97.596594013358896</v>
          </cell>
          <cell r="AL15">
            <v>99.785176172834298</v>
          </cell>
          <cell r="AM15">
            <v>4.2980497659428983E-2</v>
          </cell>
          <cell r="AN15">
            <v>7.5508237525854047E-2</v>
          </cell>
          <cell r="AO15">
            <v>0.30588034703110911</v>
          </cell>
          <cell r="AP15">
            <v>0.15237660763493294</v>
          </cell>
          <cell r="AQ15">
            <v>0.37329825849336162</v>
          </cell>
          <cell r="AR15">
            <v>3.3366547728339538E-2</v>
          </cell>
        </row>
        <row r="16">
          <cell r="E16" t="str">
            <v>Dodecanol</v>
          </cell>
          <cell r="G16">
            <v>1601371</v>
          </cell>
          <cell r="H16">
            <v>450393</v>
          </cell>
          <cell r="I16">
            <v>1736368</v>
          </cell>
          <cell r="J16">
            <v>720227</v>
          </cell>
          <cell r="K16">
            <v>597448</v>
          </cell>
          <cell r="L16">
            <v>446082</v>
          </cell>
          <cell r="M16">
            <v>113838</v>
          </cell>
          <cell r="N16">
            <v>161333</v>
          </cell>
          <cell r="O16">
            <v>233063.7</v>
          </cell>
          <cell r="P16">
            <v>271145</v>
          </cell>
          <cell r="Q16">
            <v>161075.79999999999</v>
          </cell>
          <cell r="R16">
            <v>179397</v>
          </cell>
          <cell r="T16">
            <v>5.0925121479634674</v>
          </cell>
          <cell r="U16">
            <v>3.9197671079084095</v>
          </cell>
          <cell r="V16">
            <v>5.8324532763647605</v>
          </cell>
          <cell r="W16">
            <v>2.6440536720571228</v>
          </cell>
          <cell r="X16">
            <v>1.8002362356571209</v>
          </cell>
          <cell r="Y16">
            <v>1.1607016010054096</v>
          </cell>
          <cell r="Z16">
            <v>1.2877310468088958</v>
          </cell>
          <cell r="AA16">
            <v>1.564987535042536</v>
          </cell>
          <cell r="AB16">
            <v>2.3455547280705287</v>
          </cell>
          <cell r="AC16">
            <v>2.2736572890025575</v>
          </cell>
          <cell r="AD16">
            <v>1.8009168054918885</v>
          </cell>
          <cell r="AE16">
            <v>2.0277262862826655</v>
          </cell>
          <cell r="AG16">
            <v>67.147766401457702</v>
          </cell>
          <cell r="AH16">
            <v>60.074476570685484</v>
          </cell>
          <cell r="AI16">
            <v>40.160865084606556</v>
          </cell>
          <cell r="AJ16">
            <v>41.995092401911023</v>
          </cell>
          <cell r="AK16">
            <v>54.055515138682338</v>
          </cell>
          <cell r="AL16">
            <v>48.269215224762121</v>
          </cell>
          <cell r="AM16">
            <v>4.3851737697218658</v>
          </cell>
          <cell r="AN16">
            <v>5.3293289042122955</v>
          </cell>
          <cell r="AO16">
            <v>7.9874326975890746</v>
          </cell>
          <cell r="AP16">
            <v>11.009997068632014</v>
          </cell>
          <cell r="AQ16">
            <v>8.7207904398003198</v>
          </cell>
          <cell r="AR16">
            <v>9.8190965612738452</v>
          </cell>
        </row>
        <row r="17">
          <cell r="E17" t="str">
            <v>2-ethyl hexanoic acid</v>
          </cell>
          <cell r="G17">
            <v>939139</v>
          </cell>
          <cell r="H17">
            <v>427126</v>
          </cell>
          <cell r="I17">
            <v>997925</v>
          </cell>
          <cell r="J17">
            <v>882898</v>
          </cell>
          <cell r="K17">
            <v>753400</v>
          </cell>
          <cell r="L17">
            <v>664096</v>
          </cell>
          <cell r="M17">
            <v>40137</v>
          </cell>
          <cell r="N17">
            <v>60602</v>
          </cell>
          <cell r="O17">
            <v>303602</v>
          </cell>
          <cell r="P17">
            <v>2567</v>
          </cell>
          <cell r="Q17">
            <v>1617.5</v>
          </cell>
          <cell r="R17">
            <v>11237</v>
          </cell>
          <cell r="T17">
            <v>2.9865513776172183</v>
          </cell>
          <cell r="U17">
            <v>3.7172745707248724</v>
          </cell>
          <cell r="V17">
            <v>3.3520261464253562</v>
          </cell>
          <cell r="W17">
            <v>3.2412415793241434</v>
          </cell>
          <cell r="X17">
            <v>2.2701523478931636</v>
          </cell>
          <cell r="Y17">
            <v>1.7279721899141602</v>
          </cell>
          <cell r="Z17">
            <v>0.45402818940747947</v>
          </cell>
          <cell r="AA17">
            <v>0.58786097449776409</v>
          </cell>
          <cell r="AB17">
            <v>3.055452679038686</v>
          </cell>
          <cell r="AC17">
            <v>2.1525302922309336E-2</v>
          </cell>
          <cell r="AD17">
            <v>1.8084547355239768E-2</v>
          </cell>
          <cell r="AE17">
            <v>0.127011935979745</v>
          </cell>
          <cell r="AG17">
            <v>87.785992646786283</v>
          </cell>
          <cell r="AH17">
            <v>84.185699406564666</v>
          </cell>
          <cell r="AI17">
            <v>17.803954996984</v>
          </cell>
          <cell r="AJ17">
            <v>99.420938579790942</v>
          </cell>
          <cell r="AK17">
            <v>99.513499823293571</v>
          </cell>
          <cell r="AL17">
            <v>96.58319735162911</v>
          </cell>
          <cell r="AM17">
            <v>0.84913342876732611</v>
          </cell>
          <cell r="AN17">
            <v>1.0994304242765707</v>
          </cell>
          <cell r="AO17">
            <v>5.7143742840600167</v>
          </cell>
          <cell r="AP17">
            <v>0.1194330438574611</v>
          </cell>
          <cell r="AQ17">
            <v>0.10034202748348006</v>
          </cell>
          <cell r="AR17">
            <v>0.70472514022404809</v>
          </cell>
        </row>
        <row r="18">
          <cell r="E18" t="str">
            <v>Hexadecanoic acid</v>
          </cell>
          <cell r="G18">
            <v>1258999</v>
          </cell>
          <cell r="H18">
            <v>396262</v>
          </cell>
          <cell r="I18">
            <v>1015266</v>
          </cell>
          <cell r="J18">
            <v>733249</v>
          </cell>
          <cell r="K18">
            <v>657926</v>
          </cell>
          <cell r="L18">
            <v>676778</v>
          </cell>
          <cell r="M18">
            <v>135324</v>
          </cell>
          <cell r="N18">
            <v>171490</v>
          </cell>
          <cell r="O18">
            <v>166186.4</v>
          </cell>
          <cell r="P18">
            <v>135124</v>
          </cell>
          <cell r="Q18">
            <v>131898.20000000001</v>
          </cell>
          <cell r="R18">
            <v>125999</v>
          </cell>
          <cell r="T18">
            <v>4.0037366117994253</v>
          </cell>
          <cell r="U18">
            <v>3.4486653960296945</v>
          </cell>
          <cell r="V18">
            <v>3.4102744971582895</v>
          </cell>
          <cell r="W18">
            <v>2.6918592485177775</v>
          </cell>
          <cell r="X18">
            <v>1.9824691447304985</v>
          </cell>
          <cell r="Y18">
            <v>1.7609706469331627</v>
          </cell>
          <cell r="Z18">
            <v>1.5307798466098053</v>
          </cell>
          <cell r="AA18">
            <v>1.6635140509656705</v>
          </cell>
          <cell r="AB18">
            <v>1.6725011070407794</v>
          </cell>
          <cell r="AC18">
            <v>1.133067795899543</v>
          </cell>
          <cell r="AD18">
            <v>1.4746950503683993</v>
          </cell>
          <cell r="AE18">
            <v>1.4241680983814089</v>
          </cell>
          <cell r="AG18">
            <v>55.612398686978203</v>
          </cell>
          <cell r="AH18">
            <v>51.763541546222342</v>
          </cell>
          <cell r="AI18">
            <v>51.50294635814015</v>
          </cell>
          <cell r="AJ18">
            <v>67.144745407774352</v>
          </cell>
          <cell r="AK18">
            <v>57.238674066026974</v>
          </cell>
          <cell r="AL18">
            <v>58.703790167031158</v>
          </cell>
          <cell r="AM18">
            <v>5.4011796057102988</v>
          </cell>
          <cell r="AN18">
            <v>5.8695168908756585</v>
          </cell>
          <cell r="AO18">
            <v>5.901226678599711</v>
          </cell>
          <cell r="AP18">
            <v>4.632829495182138</v>
          </cell>
          <cell r="AQ18">
            <v>6.029657493108691</v>
          </cell>
          <cell r="AR18">
            <v>5.8230654830682456</v>
          </cell>
        </row>
        <row r="19">
          <cell r="E19" t="str">
            <v>Benzoic acid</v>
          </cell>
          <cell r="G19">
            <v>843620</v>
          </cell>
          <cell r="H19">
            <v>365131</v>
          </cell>
          <cell r="I19">
            <v>790598</v>
          </cell>
          <cell r="J19">
            <v>575628</v>
          </cell>
          <cell r="K19">
            <v>645617</v>
          </cell>
          <cell r="L19">
            <v>567039</v>
          </cell>
          <cell r="M19">
            <v>84814</v>
          </cell>
          <cell r="N19">
            <v>67647</v>
          </cell>
          <cell r="O19">
            <v>226431.7</v>
          </cell>
          <cell r="P19">
            <v>13117</v>
          </cell>
          <cell r="Q19">
            <v>35961.4</v>
          </cell>
          <cell r="R19">
            <v>48272</v>
          </cell>
          <cell r="T19">
            <v>2.6827918691327244</v>
          </cell>
          <cell r="U19">
            <v>3.1777325222143897</v>
          </cell>
          <cell r="V19">
            <v>2.6556155696185524</v>
          </cell>
          <cell r="W19">
            <v>2.1132105949081299</v>
          </cell>
          <cell r="X19">
            <v>1.9453795439205477</v>
          </cell>
          <cell r="Y19">
            <v>1.4754306946536879</v>
          </cell>
          <cell r="Z19">
            <v>0.95941268297097348</v>
          </cell>
          <cell r="AA19">
            <v>0.65619998253935918</v>
          </cell>
          <cell r="AB19">
            <v>2.278810233082404</v>
          </cell>
          <cell r="AC19">
            <v>0.10999119533772168</v>
          </cell>
          <cell r="AD19">
            <v>0.40206840263413873</v>
          </cell>
          <cell r="AE19">
            <v>0.5456189528890496</v>
          </cell>
          <cell r="AG19">
            <v>69.808261826190119</v>
          </cell>
          <cell r="AH19">
            <v>79.350056118565661</v>
          </cell>
          <cell r="AI19">
            <v>28.288167202492403</v>
          </cell>
          <cell r="AJ19">
            <v>96.538689314823941</v>
          </cell>
          <cell r="AK19">
            <v>87.347317629050821</v>
          </cell>
          <cell r="AL19">
            <v>82.82992828770756</v>
          </cell>
          <cell r="AM19">
            <v>0.18257701412547037</v>
          </cell>
          <cell r="AN19">
            <v>0.12487539054645455</v>
          </cell>
          <cell r="AO19">
            <v>0.43365944134317858</v>
          </cell>
          <cell r="AP19">
            <v>0.36010362410253743</v>
          </cell>
          <cell r="AQ19">
            <v>1.3163443535740698</v>
          </cell>
          <cell r="AR19">
            <v>1.7863190022719655</v>
          </cell>
        </row>
        <row r="20">
          <cell r="E20" t="str">
            <v>?</v>
          </cell>
          <cell r="G20">
            <v>598434</v>
          </cell>
          <cell r="H20">
            <v>351630</v>
          </cell>
          <cell r="I20">
            <v>524188</v>
          </cell>
          <cell r="J20">
            <v>503542</v>
          </cell>
          <cell r="K20">
            <v>536931</v>
          </cell>
          <cell r="L20">
            <v>420551</v>
          </cell>
          <cell r="M20">
            <v>13242</v>
          </cell>
          <cell r="N20">
            <v>6659</v>
          </cell>
          <cell r="O20">
            <v>27352.400000000001</v>
          </cell>
          <cell r="P20">
            <v>5259</v>
          </cell>
          <cell r="Q20">
            <v>1670.6</v>
          </cell>
          <cell r="R20">
            <v>9502</v>
          </cell>
          <cell r="T20">
            <v>1.9030770600656373</v>
          </cell>
          <cell r="U20">
            <v>3.0602334142711678</v>
          </cell>
          <cell r="V20">
            <v>1.7607454284063579</v>
          </cell>
          <cell r="W20">
            <v>1.8485728445823162</v>
          </cell>
          <cell r="X20">
            <v>1.6178858113971653</v>
          </cell>
          <cell r="Y20">
            <v>1.0942701543761595</v>
          </cell>
          <cell r="Z20">
            <v>0.14979299110879846</v>
          </cell>
          <cell r="AA20">
            <v>6.4594670624411918E-2</v>
          </cell>
          <cell r="AB20">
            <v>0.27527474739342217</v>
          </cell>
          <cell r="AC20">
            <v>4.4098779925370007E-2</v>
          </cell>
          <cell r="AD20">
            <v>1.8678234814011471E-2</v>
          </cell>
          <cell r="AE20">
            <v>0.10740121168279229</v>
          </cell>
          <cell r="AG20">
            <v>95.105177585139415</v>
          </cell>
          <cell r="AH20">
            <v>97.889224059734161</v>
          </cell>
          <cell r="AI20">
            <v>91.004779370433013</v>
          </cell>
          <cell r="AJ20">
            <v>98.558973321455852</v>
          </cell>
          <cell r="AK20">
            <v>99.389646726720031</v>
          </cell>
          <cell r="AL20">
            <v>96.49042418849703</v>
          </cell>
          <cell r="AM20">
            <v>0.1609788488682076</v>
          </cell>
          <cell r="AN20">
            <v>6.9418306178198635E-2</v>
          </cell>
          <cell r="AO20">
            <v>0.29583101071594048</v>
          </cell>
          <cell r="AP20">
            <v>0.18200514353280645</v>
          </cell>
          <cell r="AQ20">
            <v>7.7089089857287865E-2</v>
          </cell>
          <cell r="AR20">
            <v>0.44326788589174282</v>
          </cell>
        </row>
        <row r="21">
          <cell r="E21" t="str">
            <v>Decanol</v>
          </cell>
          <cell r="G21">
            <v>1135432</v>
          </cell>
          <cell r="H21">
            <v>345242</v>
          </cell>
          <cell r="I21">
            <v>964440</v>
          </cell>
          <cell r="J21">
            <v>857259</v>
          </cell>
          <cell r="K21">
            <v>878844</v>
          </cell>
          <cell r="L21">
            <v>762506</v>
          </cell>
          <cell r="M21">
            <v>178405</v>
          </cell>
          <cell r="N21">
            <v>196606</v>
          </cell>
          <cell r="O21">
            <v>211271.9</v>
          </cell>
          <cell r="P21">
            <v>223884</v>
          </cell>
          <cell r="Q21">
            <v>150847.5</v>
          </cell>
          <cell r="R21">
            <v>161583</v>
          </cell>
          <cell r="T21">
            <v>3.6107817945912943</v>
          </cell>
          <cell r="U21">
            <v>3.0046386952472957</v>
          </cell>
          <cell r="V21">
            <v>3.2395501632472086</v>
          </cell>
          <cell r="W21">
            <v>3.1471172378347618</v>
          </cell>
          <cell r="X21">
            <v>2.6481414521261208</v>
          </cell>
          <cell r="Y21">
            <v>1.9840341797611891</v>
          </cell>
          <cell r="Z21">
            <v>2.0181104499898193</v>
          </cell>
          <cell r="AA21">
            <v>1.9071481923386588</v>
          </cell>
          <cell r="AB21">
            <v>2.1262418984742966</v>
          </cell>
          <cell r="AC21">
            <v>1.8773552471594483</v>
          </cell>
          <cell r="AD21">
            <v>1.6865587370445321</v>
          </cell>
          <cell r="AE21">
            <v>1.8263744461524549</v>
          </cell>
          <cell r="AG21">
            <v>32.833506631527975</v>
          </cell>
          <cell r="AH21">
            <v>36.526538270462773</v>
          </cell>
          <cell r="AI21">
            <v>29.234689620500379</v>
          </cell>
          <cell r="AJ21">
            <v>37.518103253844522</v>
          </cell>
          <cell r="AK21">
            <v>43.868168252232387</v>
          </cell>
          <cell r="AL21">
            <v>39.214839739586864</v>
          </cell>
          <cell r="AM21">
            <v>5.8680039189481068</v>
          </cell>
          <cell r="AN21">
            <v>5.5453620324469854</v>
          </cell>
          <cell r="AO21">
            <v>6.1824147399572569</v>
          </cell>
          <cell r="AP21">
            <v>12.133800688951869</v>
          </cell>
          <cell r="AQ21">
            <v>10.900636731632206</v>
          </cell>
          <cell r="AR21">
            <v>11.804299450804246</v>
          </cell>
        </row>
        <row r="22">
          <cell r="E22" t="str">
            <v>Ricinoleic acid</v>
          </cell>
          <cell r="G22">
            <v>858525</v>
          </cell>
          <cell r="H22">
            <v>309638</v>
          </cell>
          <cell r="I22">
            <v>867132</v>
          </cell>
          <cell r="J22">
            <v>706601</v>
          </cell>
          <cell r="K22">
            <v>661476</v>
          </cell>
          <cell r="L22">
            <v>597744</v>
          </cell>
          <cell r="M22">
            <v>4967</v>
          </cell>
          <cell r="N22">
            <v>8683</v>
          </cell>
          <cell r="O22">
            <v>14583</v>
          </cell>
          <cell r="P22">
            <v>4389</v>
          </cell>
          <cell r="Q22">
            <v>7613.3</v>
          </cell>
          <cell r="R22">
            <v>2955</v>
          </cell>
          <cell r="T22">
            <v>2.7301911873203246</v>
          </cell>
          <cell r="U22">
            <v>2.6947773339251371</v>
          </cell>
          <cell r="V22">
            <v>2.9126929743238339</v>
          </cell>
          <cell r="W22">
            <v>2.5940307274362597</v>
          </cell>
          <cell r="X22">
            <v>1.993166039919005</v>
          </cell>
          <cell r="Y22">
            <v>1.5553248456368505</v>
          </cell>
          <cell r="Z22">
            <v>5.6186511617384222E-2</v>
          </cell>
          <cell r="AA22">
            <v>8.4228191174616107E-2</v>
          </cell>
          <cell r="AB22">
            <v>0.14676341532144438</v>
          </cell>
          <cell r="AC22">
            <v>3.6803488323340738E-2</v>
          </cell>
          <cell r="AD22">
            <v>8.5120917699936266E-2</v>
          </cell>
          <cell r="AE22">
            <v>3.3400397865991499E-2</v>
          </cell>
          <cell r="AG22">
            <v>97.9149850004288</v>
          </cell>
          <cell r="AH22">
            <v>96.874391434340453</v>
          </cell>
          <cell r="AI22">
            <v>94.553783220832102</v>
          </cell>
          <cell r="AJ22">
            <v>98.634266072375866</v>
          </cell>
          <cell r="AK22">
            <v>96.841263408730271</v>
          </cell>
          <cell r="AL22">
            <v>98.760550734730217</v>
          </cell>
          <cell r="AM22">
            <v>9.9847781843835984E-2</v>
          </cell>
          <cell r="AN22">
            <v>0.1496800177731975</v>
          </cell>
          <cell r="AO22">
            <v>0.26080995338279672</v>
          </cell>
          <cell r="AP22">
            <v>0.26429047707833836</v>
          </cell>
          <cell r="AQ22">
            <v>0.61126401254727702</v>
          </cell>
          <cell r="AR22">
            <v>0.2398524566219184</v>
          </cell>
        </row>
        <row r="23">
          <cell r="E23" t="str">
            <v>?</v>
          </cell>
          <cell r="G23">
            <v>510302</v>
          </cell>
          <cell r="H23">
            <v>308146</v>
          </cell>
          <cell r="I23">
            <v>501930</v>
          </cell>
          <cell r="J23">
            <v>352340</v>
          </cell>
          <cell r="K23">
            <v>334169</v>
          </cell>
          <cell r="L23">
            <v>268413</v>
          </cell>
          <cell r="M23">
            <v>1976</v>
          </cell>
          <cell r="N23">
            <v>24569</v>
          </cell>
          <cell r="O23">
            <v>54406.2</v>
          </cell>
          <cell r="P23">
            <v>9526</v>
          </cell>
          <cell r="Q23">
            <v>3557.8</v>
          </cell>
          <cell r="R23">
            <v>6603</v>
          </cell>
          <cell r="T23">
            <v>1.62280891444272</v>
          </cell>
          <cell r="U23">
            <v>2.6817924684298928</v>
          </cell>
          <cell r="V23">
            <v>1.6859808940303922</v>
          </cell>
          <cell r="W23">
            <v>1.2934892343838911</v>
          </cell>
          <cell r="X23">
            <v>1.0069213431684505</v>
          </cell>
          <cell r="Y23">
            <v>0.69840836176009113</v>
          </cell>
          <cell r="Z23">
            <v>2.2352435465260966E-2</v>
          </cell>
          <cell r="AA23">
            <v>0.23832804663931167</v>
          </cell>
          <cell r="AB23">
            <v>0.54754438227124513</v>
          </cell>
          <cell r="AC23">
            <v>7.9879250345897448E-2</v>
          </cell>
          <cell r="AD23">
            <v>3.9778177793182101E-2</v>
          </cell>
          <cell r="AE23">
            <v>7.4633782439641916E-2</v>
          </cell>
          <cell r="AG23">
            <v>99.166511364007675</v>
          </cell>
          <cell r="AH23">
            <v>91.113106273326011</v>
          </cell>
          <cell r="AI23">
            <v>79.582895070481896</v>
          </cell>
          <cell r="AJ23">
            <v>97.021423123293943</v>
          </cell>
          <cell r="AK23">
            <v>98.516731691156139</v>
          </cell>
          <cell r="AL23">
            <v>97.217018717211275</v>
          </cell>
          <cell r="AM23">
            <v>1.3883021770325984E-2</v>
          </cell>
          <cell r="AN23">
            <v>0.14802474053062342</v>
          </cell>
          <cell r="AO23">
            <v>0.34007795665511253</v>
          </cell>
          <cell r="AP23">
            <v>0.33054307011319123</v>
          </cell>
          <cell r="AQ23">
            <v>0.16460346027699174</v>
          </cell>
          <cell r="AR23">
            <v>0.30883714450164595</v>
          </cell>
        </row>
        <row r="24">
          <cell r="E24" t="str">
            <v>?</v>
          </cell>
          <cell r="G24">
            <v>2691887</v>
          </cell>
          <cell r="H24">
            <v>300249</v>
          </cell>
          <cell r="I24">
            <v>2082188</v>
          </cell>
          <cell r="J24">
            <v>2222753</v>
          </cell>
          <cell r="K24">
            <v>2243020</v>
          </cell>
          <cell r="L24">
            <v>2117174</v>
          </cell>
          <cell r="M24">
            <v>242131</v>
          </cell>
          <cell r="N24">
            <v>281501</v>
          </cell>
          <cell r="O24">
            <v>293791.3</v>
          </cell>
          <cell r="P24">
            <v>346077</v>
          </cell>
          <cell r="Q24">
            <v>241125.6</v>
          </cell>
          <cell r="R24">
            <v>260668</v>
          </cell>
          <cell r="T24">
            <v>8.560456788867123</v>
          </cell>
          <cell r="U24">
            <v>2.6130649330304694</v>
          </cell>
          <cell r="V24">
            <v>6.9940612949601624</v>
          </cell>
          <cell r="W24">
            <v>8.1600359771655135</v>
          </cell>
          <cell r="X24">
            <v>6.7586900973869444</v>
          </cell>
          <cell r="Y24">
            <v>5.508868888247064</v>
          </cell>
          <cell r="Z24">
            <v>2.7389764937444854</v>
          </cell>
          <cell r="AA24">
            <v>2.7306599152188884</v>
          </cell>
          <cell r="AB24">
            <v>2.9567177247292782</v>
          </cell>
          <cell r="AC24">
            <v>2.9019915307534276</v>
          </cell>
          <cell r="AD24">
            <v>2.6959179794501402</v>
          </cell>
          <cell r="AE24">
            <v>2.9463333031919703</v>
          </cell>
          <cell r="AG24">
            <v>-4.8185392992891165</v>
          </cell>
          <cell r="AH24">
            <v>-4.5002701885421468</v>
          </cell>
          <cell r="AI24">
            <v>-13.151329970980161</v>
          </cell>
          <cell r="AJ24">
            <v>-11.057000309130444</v>
          </cell>
          <cell r="AK24">
            <v>-3.1707228309701074</v>
          </cell>
          <cell r="AL24">
            <v>-12.753926086903517</v>
          </cell>
          <cell r="AM24">
            <v>44.429796980828094</v>
          </cell>
          <cell r="AN24">
            <v>44.294891151474935</v>
          </cell>
          <cell r="AO24">
            <v>47.961845798736789</v>
          </cell>
          <cell r="AP24">
            <v>56.368847453677724</v>
          </cell>
          <cell r="AQ24">
            <v>52.366034745731334</v>
          </cell>
          <cell r="AR24">
            <v>57.230150658709817</v>
          </cell>
        </row>
        <row r="25">
          <cell r="E25" t="str">
            <v>?</v>
          </cell>
          <cell r="F25" t="str">
            <v>looks like butan-2-ol, SiH-SiH</v>
          </cell>
          <cell r="G25">
            <v>671277</v>
          </cell>
          <cell r="H25">
            <v>294035</v>
          </cell>
          <cell r="I25">
            <v>643955</v>
          </cell>
          <cell r="J25">
            <v>657032</v>
          </cell>
          <cell r="K25">
            <v>612921</v>
          </cell>
          <cell r="L25">
            <v>525701</v>
          </cell>
          <cell r="M25">
            <v>44430</v>
          </cell>
          <cell r="N25">
            <v>78105</v>
          </cell>
          <cell r="O25">
            <v>249864.2</v>
          </cell>
          <cell r="P25">
            <v>5657</v>
          </cell>
          <cell r="Q25">
            <v>10909.3</v>
          </cell>
          <cell r="R25">
            <v>17478</v>
          </cell>
          <cell r="T25">
            <v>2.1347247309639505</v>
          </cell>
          <cell r="U25">
            <v>2.5589845347815112</v>
          </cell>
          <cell r="V25">
            <v>2.1630423099144127</v>
          </cell>
          <cell r="W25">
            <v>2.4120560215862992</v>
          </cell>
          <cell r="X25">
            <v>1.8468596326294475</v>
          </cell>
          <cell r="Y25">
            <v>1.3678695673668626</v>
          </cell>
          <cell r="Z25">
            <v>0.50259043913033641</v>
          </cell>
          <cell r="AA25">
            <v>0.75764630561941626</v>
          </cell>
          <cell r="AB25">
            <v>2.5146350791030958</v>
          </cell>
          <cell r="AC25">
            <v>4.7436166198482246E-2</v>
          </cell>
          <cell r="AD25">
            <v>0.12197202625194262</v>
          </cell>
          <cell r="AE25">
            <v>0.19755402839316394</v>
          </cell>
          <cell r="AG25">
            <v>80.359770358157007</v>
          </cell>
          <cell r="AH25">
            <v>70.392696973289645</v>
          </cell>
          <cell r="AI25">
            <v>1.7330880697253617</v>
          </cell>
          <cell r="AJ25">
            <v>98.146289453737069</v>
          </cell>
          <cell r="AK25">
            <v>95.233577046124779</v>
          </cell>
          <cell r="AL25">
            <v>92.279983497046359</v>
          </cell>
          <cell r="AM25">
            <v>0.15368094499843221</v>
          </cell>
          <cell r="AN25">
            <v>0.23167133943820944</v>
          </cell>
          <cell r="AO25">
            <v>0.76891931321151363</v>
          </cell>
          <cell r="AP25">
            <v>0.37863007662311293</v>
          </cell>
          <cell r="AQ25">
            <v>0.97356682351634105</v>
          </cell>
          <cell r="AR25">
            <v>1.5768537574206745</v>
          </cell>
        </row>
        <row r="26">
          <cell r="E26" t="str">
            <v>?</v>
          </cell>
          <cell r="F26" t="str">
            <v>looks like abietic acid</v>
          </cell>
          <cell r="G26">
            <v>593532</v>
          </cell>
          <cell r="H26">
            <v>288140</v>
          </cell>
          <cell r="I26">
            <v>379891</v>
          </cell>
          <cell r="J26">
            <v>288970</v>
          </cell>
          <cell r="K26">
            <v>257749</v>
          </cell>
          <cell r="L26">
            <v>228555</v>
          </cell>
          <cell r="M26">
            <v>4951</v>
          </cell>
          <cell r="N26">
            <v>6272</v>
          </cell>
          <cell r="O26">
            <v>43210.400000000001</v>
          </cell>
          <cell r="P26">
            <v>11750</v>
          </cell>
          <cell r="Q26">
            <v>7465.3</v>
          </cell>
          <cell r="R26">
            <v>6271</v>
          </cell>
          <cell r="T26">
            <v>1.8874882336479508</v>
          </cell>
          <cell r="U26">
            <v>2.5076803912865633</v>
          </cell>
          <cell r="V26">
            <v>1.2760523734666183</v>
          </cell>
          <cell r="W26">
            <v>1.0608491345289011</v>
          </cell>
          <cell r="X26">
            <v>0.77665184167389834</v>
          </cell>
          <cell r="Y26">
            <v>0.594698181988494</v>
          </cell>
          <cell r="Z26">
            <v>5.6005520237098705E-2</v>
          </cell>
          <cell r="AA26">
            <v>6.0840632851225637E-2</v>
          </cell>
          <cell r="AB26">
            <v>0.43486977174831931</v>
          </cell>
          <cell r="AC26">
            <v>9.8528363590625126E-2</v>
          </cell>
          <cell r="AD26">
            <v>8.3466195592625303E-2</v>
          </cell>
          <cell r="AE26">
            <v>7.0881182747083826E-2</v>
          </cell>
          <cell r="AG26">
            <v>97.766640420697115</v>
          </cell>
          <cell r="AH26">
            <v>97.573828265251478</v>
          </cell>
          <cell r="AI26">
            <v>82.658484978414251</v>
          </cell>
          <cell r="AJ26">
            <v>96.070936155461368</v>
          </cell>
          <cell r="AK26">
            <v>96.67157761082133</v>
          </cell>
          <cell r="AL26">
            <v>97.173436336090745</v>
          </cell>
          <cell r="AM26">
            <v>0.38505465322994886</v>
          </cell>
          <cell r="AN26">
            <v>0.41829749434773122</v>
          </cell>
          <cell r="AO26">
            <v>2.9898593647884293</v>
          </cell>
          <cell r="AP26">
            <v>0.36810188949581435</v>
          </cell>
          <cell r="AQ26">
            <v>0.31182964160784887</v>
          </cell>
          <cell r="AR26">
            <v>0.26481204343661591</v>
          </cell>
        </row>
        <row r="27">
          <cell r="E27" t="str">
            <v>?</v>
          </cell>
          <cell r="G27">
            <v>219122</v>
          </cell>
          <cell r="H27">
            <v>283557</v>
          </cell>
          <cell r="I27">
            <v>332508</v>
          </cell>
          <cell r="J27">
            <v>294083</v>
          </cell>
          <cell r="K27">
            <v>450593</v>
          </cell>
          <cell r="L27">
            <v>300367</v>
          </cell>
          <cell r="M27">
            <v>12723</v>
          </cell>
          <cell r="N27">
            <v>56576</v>
          </cell>
          <cell r="O27">
            <v>139765.20000000001</v>
          </cell>
          <cell r="P27">
            <v>3414</v>
          </cell>
          <cell r="Q27">
            <v>6763.6</v>
          </cell>
          <cell r="R27">
            <v>7104</v>
          </cell>
          <cell r="T27">
            <v>0.69682880911796885</v>
          </cell>
          <cell r="U27">
            <v>2.4677945745541892</v>
          </cell>
          <cell r="V27">
            <v>1.1168930630013301</v>
          </cell>
          <cell r="W27">
            <v>1.0796196699645735</v>
          </cell>
          <cell r="X27">
            <v>1.3577312939928647</v>
          </cell>
          <cell r="Y27">
            <v>0.78155240020711858</v>
          </cell>
          <cell r="Z27">
            <v>0.14392208321078709</v>
          </cell>
          <cell r="AA27">
            <v>0.5488073412294231</v>
          </cell>
          <cell r="AB27">
            <v>1.4065979630449661</v>
          </cell>
          <cell r="AC27">
            <v>2.8627730493480358E-2</v>
          </cell>
          <cell r="AD27">
            <v>7.5620800304111099E-2</v>
          </cell>
          <cell r="AE27">
            <v>8.0296591011845553E-2</v>
          </cell>
          <cell r="AG27">
            <v>94.167987696593954</v>
          </cell>
          <cell r="AH27">
            <v>77.761222636265586</v>
          </cell>
          <cell r="AI27">
            <v>43.001821239554751</v>
          </cell>
          <cell r="AJ27">
            <v>98.83994677722913</v>
          </cell>
          <cell r="AK27">
            <v>96.935693064412689</v>
          </cell>
          <cell r="AL27">
            <v>96.74622061982808</v>
          </cell>
          <cell r="AM27">
            <v>0.70195642685316639</v>
          </cell>
          <cell r="AN27">
            <v>2.676718066371885</v>
          </cell>
          <cell r="AO27">
            <v>6.8604515591390554</v>
          </cell>
          <cell r="AP27">
            <v>0.1354512659237527</v>
          </cell>
          <cell r="AQ27">
            <v>0.35779759536620648</v>
          </cell>
          <cell r="AR27">
            <v>0.37992096175395795</v>
          </cell>
        </row>
        <row r="28">
          <cell r="E28" t="str">
            <v>?</v>
          </cell>
          <cell r="G28">
            <v>873720</v>
          </cell>
          <cell r="H28">
            <v>280567</v>
          </cell>
          <cell r="I28">
            <v>625407</v>
          </cell>
          <cell r="J28">
            <v>942232</v>
          </cell>
          <cell r="K28">
            <v>871429</v>
          </cell>
          <cell r="L28">
            <v>662491</v>
          </cell>
          <cell r="M28">
            <v>121405</v>
          </cell>
          <cell r="N28">
            <v>147956</v>
          </cell>
          <cell r="O28">
            <v>230144.3</v>
          </cell>
          <cell r="P28">
            <v>53044</v>
          </cell>
          <cell r="Q28">
            <v>46108.2</v>
          </cell>
          <cell r="R28">
            <v>63683</v>
          </cell>
          <cell r="T28">
            <v>2.7785127331009742</v>
          </cell>
          <cell r="U28">
            <v>2.441772625605946</v>
          </cell>
          <cell r="V28">
            <v>2.1007396509331291</v>
          </cell>
          <cell r="W28">
            <v>3.4590649608105877</v>
          </cell>
          <cell r="X28">
            <v>2.6257985006267477</v>
          </cell>
          <cell r="Y28">
            <v>1.7237959934533893</v>
          </cell>
          <cell r="Z28">
            <v>1.373328657722676</v>
          </cell>
          <cell r="AA28">
            <v>1.4352258727895313</v>
          </cell>
          <cell r="AB28">
            <v>2.3161738657864013</v>
          </cell>
          <cell r="AC28">
            <v>0.44479476751498886</v>
          </cell>
          <cell r="AD28">
            <v>0.51551525586699609</v>
          </cell>
          <cell r="AE28">
            <v>0.71980965729270274</v>
          </cell>
          <cell r="AG28">
            <v>43.756898438409138</v>
          </cell>
          <cell r="AH28">
            <v>41.221968919674978</v>
          </cell>
          <cell r="AI28">
            <v>5.1437532922778324</v>
          </cell>
          <cell r="AJ28">
            <v>81.783939960232402</v>
          </cell>
          <cell r="AK28">
            <v>78.887663394167717</v>
          </cell>
          <cell r="AL28">
            <v>70.521020272553997</v>
          </cell>
          <cell r="AM28">
            <v>11.039092195534828</v>
          </cell>
          <cell r="AN28">
            <v>11.536634469867709</v>
          </cell>
          <cell r="AO28">
            <v>18.617871768367031</v>
          </cell>
          <cell r="AP28">
            <v>6.4744007027272978</v>
          </cell>
          <cell r="AQ28">
            <v>7.5038030539319491</v>
          </cell>
          <cell r="AR28">
            <v>10.477497694144359</v>
          </cell>
        </row>
        <row r="29">
          <cell r="E29" t="str">
            <v>?</v>
          </cell>
          <cell r="G29">
            <v>1162431</v>
          </cell>
          <cell r="H29">
            <v>271009</v>
          </cell>
          <cell r="I29">
            <v>662944</v>
          </cell>
          <cell r="J29">
            <v>756598</v>
          </cell>
          <cell r="K29">
            <v>766040</v>
          </cell>
          <cell r="L29">
            <v>807539</v>
          </cell>
          <cell r="M29">
            <v>339424</v>
          </cell>
          <cell r="N29">
            <v>372207</v>
          </cell>
          <cell r="O29">
            <v>246619.6</v>
          </cell>
          <cell r="P29">
            <v>443786</v>
          </cell>
          <cell r="Q29">
            <v>337583</v>
          </cell>
          <cell r="R29">
            <v>311247</v>
          </cell>
          <cell r="T29">
            <v>3.6966411835042106</v>
          </cell>
          <cell r="U29">
            <v>2.3585894189011603</v>
          </cell>
          <cell r="V29">
            <v>2.2268262861595924</v>
          </cell>
          <cell r="W29">
            <v>2.7775766809229245</v>
          </cell>
          <cell r="X29">
            <v>2.3082393211840708</v>
          </cell>
          <cell r="Y29">
            <v>2.1012096658782631</v>
          </cell>
          <cell r="Z29">
            <v>3.8395511413768921</v>
          </cell>
          <cell r="AA29">
            <v>3.6105404068329308</v>
          </cell>
          <cell r="AB29">
            <v>2.4819814017149069</v>
          </cell>
          <cell r="AC29">
            <v>3.721319860802482</v>
          </cell>
          <cell r="AD29">
            <v>3.7743652240024148</v>
          </cell>
          <cell r="AE29">
            <v>3.5180283027398498</v>
          </cell>
          <cell r="AG29">
            <v>-62.790145271053362</v>
          </cell>
          <cell r="AH29">
            <v>-53.080497092836112</v>
          </cell>
          <cell r="AI29">
            <v>-5.2316007960060107</v>
          </cell>
          <cell r="AJ29">
            <v>-57.77734907910348</v>
          </cell>
          <cell r="AK29">
            <v>-60.026378213841397</v>
          </cell>
          <cell r="AL29">
            <v>-49.15814827910399</v>
          </cell>
          <cell r="AM29">
            <v>71.733729683050015</v>
          </cell>
          <cell r="AN29">
            <v>67.455158172630689</v>
          </cell>
          <cell r="AO29">
            <v>46.370467899309602</v>
          </cell>
          <cell r="AP29">
            <v>23.182868941927328</v>
          </cell>
          <cell r="AQ29">
            <v>23.513327958899811</v>
          </cell>
          <cell r="AR29">
            <v>21.916414639729851</v>
          </cell>
        </row>
        <row r="30">
          <cell r="E30" t="str">
            <v>?</v>
          </cell>
          <cell r="G30">
            <v>484977</v>
          </cell>
          <cell r="H30">
            <v>264963</v>
          </cell>
          <cell r="I30">
            <v>500624</v>
          </cell>
          <cell r="J30">
            <v>512118</v>
          </cell>
          <cell r="K30">
            <v>581015</v>
          </cell>
          <cell r="L30">
            <v>530391</v>
          </cell>
          <cell r="M30">
            <v>8194</v>
          </cell>
          <cell r="N30">
            <v>25192</v>
          </cell>
          <cell r="O30">
            <v>187147.6</v>
          </cell>
          <cell r="P30">
            <v>8040</v>
          </cell>
          <cell r="Q30">
            <v>10480.6</v>
          </cell>
          <cell r="R30">
            <v>10076</v>
          </cell>
          <cell r="T30">
            <v>1.5422730048083038</v>
          </cell>
          <cell r="U30">
            <v>2.305971123469361</v>
          </cell>
          <cell r="V30">
            <v>1.681594045171779</v>
          </cell>
          <cell r="W30">
            <v>1.8800565355458065</v>
          </cell>
          <cell r="X30">
            <v>1.750720157169029</v>
          </cell>
          <cell r="Y30">
            <v>1.3800729078036329</v>
          </cell>
          <cell r="Z30">
            <v>9.2690210628718808E-2</v>
          </cell>
          <cell r="AA30">
            <v>0.24437136842922136</v>
          </cell>
          <cell r="AB30">
            <v>1.8834547723521597</v>
          </cell>
          <cell r="AC30">
            <v>6.7418556873925617E-2</v>
          </cell>
          <cell r="AD30">
            <v>0.1171789224181304</v>
          </cell>
          <cell r="AE30">
            <v>0.11388914006691382</v>
          </cell>
          <cell r="AG30">
            <v>95.980426221067987</v>
          </cell>
          <cell r="AH30">
            <v>89.402670053319582</v>
          </cell>
          <cell r="AI30">
            <v>18.32270780917327</v>
          </cell>
          <cell r="AJ30">
            <v>97.076348606981099</v>
          </cell>
          <cell r="AK30">
            <v>94.918456643904833</v>
          </cell>
          <cell r="AL30">
            <v>95.0611202843006</v>
          </cell>
          <cell r="AM30">
            <v>0.17172275642315851</v>
          </cell>
          <cell r="AN30">
            <v>0.45273524240502161</v>
          </cell>
          <cell r="AO30">
            <v>3.4893873140736749</v>
          </cell>
          <cell r="AP30">
            <v>0.32903010679791939</v>
          </cell>
          <cell r="AQ30">
            <v>0.57188102423791365</v>
          </cell>
          <cell r="AR30">
            <v>0.55582554205981138</v>
          </cell>
        </row>
        <row r="31">
          <cell r="E31" t="str">
            <v>Nonanol</v>
          </cell>
          <cell r="G31">
            <v>563807</v>
          </cell>
          <cell r="H31">
            <v>264422</v>
          </cell>
          <cell r="I31">
            <v>651305</v>
          </cell>
          <cell r="J31">
            <v>516249</v>
          </cell>
          <cell r="K31">
            <v>564561</v>
          </cell>
          <cell r="L31">
            <v>504248</v>
          </cell>
          <cell r="M31">
            <v>56265</v>
          </cell>
          <cell r="N31">
            <v>75331</v>
          </cell>
          <cell r="O31">
            <v>192474</v>
          </cell>
          <cell r="P31">
            <v>7670</v>
          </cell>
          <cell r="Q31">
            <v>17808.400000000001</v>
          </cell>
          <cell r="R31">
            <v>10290</v>
          </cell>
          <cell r="T31">
            <v>1.7929599053603684</v>
          </cell>
          <cell r="U31">
            <v>2.3012628042783914</v>
          </cell>
          <cell r="V31">
            <v>2.1877309309793489</v>
          </cell>
          <cell r="W31">
            <v>1.8952220121514711</v>
          </cell>
          <cell r="X31">
            <v>1.7011408012727798</v>
          </cell>
          <cell r="Y31">
            <v>1.3120490423370048</v>
          </cell>
          <cell r="Z31">
            <v>0.63646750073527747</v>
          </cell>
          <cell r="AA31">
            <v>0.73073751806691301</v>
          </cell>
          <cell r="AB31">
            <v>1.9370596996900287</v>
          </cell>
          <cell r="AC31">
            <v>6.4315961594901674E-2</v>
          </cell>
          <cell r="AD31">
            <v>0.19910779172862558</v>
          </cell>
          <cell r="AE31">
            <v>0.1163079844470567</v>
          </cell>
          <cell r="AG31">
            <v>72.342685087857447</v>
          </cell>
          <cell r="AH31">
            <v>68.246237817412137</v>
          </cell>
          <cell r="AI31">
            <v>15.826228273939625</v>
          </cell>
          <cell r="AJ31">
            <v>97.205188322023517</v>
          </cell>
          <cell r="AK31">
            <v>91.347889890782824</v>
          </cell>
          <cell r="AL31">
            <v>94.945906037727511</v>
          </cell>
          <cell r="AM31">
            <v>3.3548574300194312</v>
          </cell>
          <cell r="AN31">
            <v>3.8517602062141867</v>
          </cell>
          <cell r="AO31">
            <v>10.210354995956367</v>
          </cell>
          <cell r="AP31">
            <v>0.36066198054880133</v>
          </cell>
          <cell r="AQ31">
            <v>1.116528599227798</v>
          </cell>
          <cell r="AR31">
            <v>0.65221551515510612</v>
          </cell>
        </row>
        <row r="32">
          <cell r="E32" t="str">
            <v>?</v>
          </cell>
          <cell r="G32">
            <v>669776</v>
          </cell>
          <cell r="H32">
            <v>245034</v>
          </cell>
          <cell r="I32">
            <v>545404</v>
          </cell>
          <cell r="J32">
            <v>5477763</v>
          </cell>
          <cell r="K32">
            <v>561739</v>
          </cell>
          <cell r="L32">
            <v>624505</v>
          </cell>
          <cell r="M32">
            <v>175237</v>
          </cell>
          <cell r="N32">
            <v>173869</v>
          </cell>
          <cell r="O32">
            <v>142929.5</v>
          </cell>
          <cell r="P32">
            <v>183674</v>
          </cell>
          <cell r="Q32">
            <v>158101.5</v>
          </cell>
          <cell r="R32">
            <v>135192</v>
          </cell>
          <cell r="T32">
            <v>2.1299514081461317</v>
          </cell>
          <cell r="U32">
            <v>2.1325291767838959</v>
          </cell>
          <cell r="V32">
            <v>1.8320098888844103</v>
          </cell>
          <cell r="W32">
            <v>20.109631234053488</v>
          </cell>
          <cell r="X32">
            <v>1.6926375229003954</v>
          </cell>
          <cell r="Y32">
            <v>1.6249567418902429</v>
          </cell>
          <cell r="Z32">
            <v>1.9822741566932875</v>
          </cell>
          <cell r="AA32">
            <v>1.6865911978969628</v>
          </cell>
          <cell r="AB32">
            <v>1.4384435006642244</v>
          </cell>
          <cell r="AC32">
            <v>1.54017860886336</v>
          </cell>
          <cell r="AD32">
            <v>1.7676624814123276</v>
          </cell>
          <cell r="AE32">
            <v>1.5280766796274527</v>
          </cell>
          <cell r="AG32">
            <v>7.0458599922750187</v>
          </cell>
          <cell r="AH32">
            <v>20.911225212846084</v>
          </cell>
          <cell r="AI32">
            <v>32.547534808711696</v>
          </cell>
          <cell r="AJ32">
            <v>27.776903330057596</v>
          </cell>
          <cell r="AK32">
            <v>17.109575772455784</v>
          </cell>
          <cell r="AL32">
            <v>28.344395178124987</v>
          </cell>
          <cell r="AM32">
            <v>9.1831099794554287</v>
          </cell>
          <cell r="AN32">
            <v>7.8133251187140029</v>
          </cell>
          <cell r="AO32">
            <v>6.6637527514698327</v>
          </cell>
          <cell r="AP32">
            <v>360.77687434288612</v>
          </cell>
          <cell r="AQ32">
            <v>414.06349969226665</v>
          </cell>
          <cell r="AR32">
            <v>357.94207571750354</v>
          </cell>
        </row>
        <row r="33">
          <cell r="E33" t="str">
            <v>?</v>
          </cell>
          <cell r="G33">
            <v>494404</v>
          </cell>
          <cell r="H33">
            <v>239015</v>
          </cell>
          <cell r="I33">
            <v>436640</v>
          </cell>
          <cell r="J33">
            <v>304715</v>
          </cell>
          <cell r="K33">
            <v>280918</v>
          </cell>
          <cell r="L33">
            <v>236891</v>
          </cell>
          <cell r="M33">
            <v>7528</v>
          </cell>
          <cell r="N33">
            <v>14992</v>
          </cell>
          <cell r="O33">
            <v>65523</v>
          </cell>
          <cell r="P33">
            <v>3986</v>
          </cell>
          <cell r="Q33">
            <v>1629.4</v>
          </cell>
          <cell r="R33">
            <v>6603</v>
          </cell>
          <cell r="T33">
            <v>1.5722517617727123</v>
          </cell>
          <cell r="U33">
            <v>2.0801458621619977</v>
          </cell>
          <cell r="V33">
            <v>1.466672041060368</v>
          </cell>
          <cell r="W33">
            <v>1.1186512234071844</v>
          </cell>
          <cell r="X33">
            <v>0.84646490213094205</v>
          </cell>
          <cell r="Y33">
            <v>0.61638838366886017</v>
          </cell>
          <cell r="Z33">
            <v>8.5156444424334288E-2</v>
          </cell>
          <cell r="AA33">
            <v>0.14542773719795515</v>
          </cell>
          <cell r="AB33">
            <v>0.65942393623445106</v>
          </cell>
          <cell r="AC33">
            <v>3.3424175086998451E-2</v>
          </cell>
          <cell r="AD33">
            <v>1.8217595957111393E-2</v>
          </cell>
          <cell r="AE33">
            <v>7.4633782439641916E-2</v>
          </cell>
          <cell r="AG33">
            <v>95.906227251976119</v>
          </cell>
          <cell r="AH33">
            <v>93.008772132603966</v>
          </cell>
          <cell r="AI33">
            <v>68.299149197687527</v>
          </cell>
          <cell r="AJ33">
            <v>98.393181185272311</v>
          </cell>
          <cell r="AK33">
            <v>99.124215455824952</v>
          </cell>
          <cell r="AL33">
            <v>96.412088988698542</v>
          </cell>
          <cell r="AM33">
            <v>0.14692491642968103</v>
          </cell>
          <cell r="AN33">
            <v>0.25091416485046852</v>
          </cell>
          <cell r="AO33">
            <v>1.1377389859092348</v>
          </cell>
          <cell r="AP33">
            <v>0.19421481913192837</v>
          </cell>
          <cell r="AQ33">
            <v>0.10585533059887797</v>
          </cell>
          <cell r="AR33">
            <v>0.43366774258207796</v>
          </cell>
        </row>
        <row r="34">
          <cell r="E34" t="str">
            <v>?</v>
          </cell>
          <cell r="F34" t="str">
            <v>looks like butan-2-ol, SiH-SiH</v>
          </cell>
          <cell r="G34">
            <v>557203</v>
          </cell>
          <cell r="H34">
            <v>231211</v>
          </cell>
          <cell r="I34">
            <v>547932</v>
          </cell>
          <cell r="J34">
            <v>548423</v>
          </cell>
          <cell r="K34">
            <v>495712</v>
          </cell>
          <cell r="L34">
            <v>479313</v>
          </cell>
          <cell r="M34">
            <v>36169</v>
          </cell>
          <cell r="N34">
            <v>59400</v>
          </cell>
          <cell r="O34">
            <v>209643</v>
          </cell>
          <cell r="P34">
            <v>8811</v>
          </cell>
          <cell r="Q34">
            <v>10392.4</v>
          </cell>
          <cell r="R34">
            <v>7983</v>
          </cell>
          <cell r="T34">
            <v>1.7719585570000254</v>
          </cell>
          <cell r="U34">
            <v>2.0122277051077866</v>
          </cell>
          <cell r="V34">
            <v>1.8405014309323229</v>
          </cell>
          <cell r="W34">
            <v>2.0133372492152941</v>
          </cell>
          <cell r="X34">
            <v>1.4936843120239129</v>
          </cell>
          <cell r="Y34">
            <v>1.2471683826801034</v>
          </cell>
          <cell r="Z34">
            <v>0.40914232709667203</v>
          </cell>
          <cell r="AA34">
            <v>0.57620114658207955</v>
          </cell>
          <cell r="AB34">
            <v>2.1098486373334406</v>
          </cell>
          <cell r="AC34">
            <v>7.3883694603999836E-2</v>
          </cell>
          <cell r="AD34">
            <v>0.11619279748661128</v>
          </cell>
          <cell r="AE34">
            <v>9.0231937788226788E-2</v>
          </cell>
          <cell r="AG34">
            <v>79.667195414409818</v>
          </cell>
          <cell r="AH34">
            <v>71.365012760759356</v>
          </cell>
          <cell r="AI34">
            <v>-4.8513859528847361</v>
          </cell>
          <cell r="AJ34">
            <v>96.32826372400821</v>
          </cell>
          <cell r="AK34">
            <v>94.225663567216046</v>
          </cell>
          <cell r="AL34">
            <v>95.515818733675886</v>
          </cell>
          <cell r="AM34">
            <v>0.48974214007842237</v>
          </cell>
          <cell r="AN34">
            <v>0.68971104663065708</v>
          </cell>
          <cell r="AO34">
            <v>2.5254824995045762</v>
          </cell>
          <cell r="AP34">
            <v>0.71367163869395833</v>
          </cell>
          <cell r="AQ34">
            <v>1.122351888751058</v>
          </cell>
          <cell r="AR34">
            <v>0.87158574363401498</v>
          </cell>
        </row>
        <row r="35">
          <cell r="E35" t="str">
            <v>?</v>
          </cell>
          <cell r="G35">
            <v>239620</v>
          </cell>
          <cell r="H35">
            <v>228046</v>
          </cell>
          <cell r="I35">
            <v>314955</v>
          </cell>
          <cell r="J35">
            <v>188959</v>
          </cell>
          <cell r="K35">
            <v>352840</v>
          </cell>
          <cell r="L35">
            <v>223244</v>
          </cell>
          <cell r="M35">
            <v>39339</v>
          </cell>
          <cell r="N35">
            <v>33743</v>
          </cell>
          <cell r="O35">
            <v>156635.5</v>
          </cell>
          <cell r="P35">
            <v>7368</v>
          </cell>
          <cell r="Q35">
            <v>25654.2</v>
          </cell>
          <cell r="R35">
            <v>31399</v>
          </cell>
          <cell r="T35">
            <v>0.76201439947083216</v>
          </cell>
          <cell r="U35">
            <v>1.9846827323916696</v>
          </cell>
          <cell r="V35">
            <v>1.0579326051029869</v>
          </cell>
          <cell r="W35">
            <v>0.69369481818682432</v>
          </cell>
          <cell r="X35">
            <v>1.0631809854401697</v>
          </cell>
          <cell r="Y35">
            <v>0.58087900479026644</v>
          </cell>
          <cell r="Z35">
            <v>0.44500124431573945</v>
          </cell>
          <cell r="AA35">
            <v>0.32731911261143282</v>
          </cell>
          <cell r="AB35">
            <v>1.5763807817720703</v>
          </cell>
          <cell r="AC35">
            <v>6.1783573015806469E-2</v>
          </cell>
          <cell r="AD35">
            <v>0.28682818841470914</v>
          </cell>
          <cell r="AE35">
            <v>0.3549032462247943</v>
          </cell>
          <cell r="AG35">
            <v>77.578217563293634</v>
          </cell>
          <cell r="AH35">
            <v>83.507736160076718</v>
          </cell>
          <cell r="AI35">
            <v>20.572655969428894</v>
          </cell>
          <cell r="AJ35">
            <v>96.886979867993645</v>
          </cell>
          <cell r="AK35">
            <v>85.547907293521774</v>
          </cell>
          <cell r="AL35">
            <v>82.117885119244576</v>
          </cell>
          <cell r="AM35">
            <v>2.3639360848247351</v>
          </cell>
          <cell r="AN35">
            <v>1.7387849392303578</v>
          </cell>
          <cell r="AO35">
            <v>8.3740516707661268</v>
          </cell>
          <cell r="AP35">
            <v>0.39570250180110444</v>
          </cell>
          <cell r="AQ35">
            <v>1.8370357394795209</v>
          </cell>
          <cell r="AR35">
            <v>2.2730330340810112</v>
          </cell>
        </row>
        <row r="36">
          <cell r="E36" t="str">
            <v>Propan-1,2-diol</v>
          </cell>
          <cell r="G36">
            <v>201251</v>
          </cell>
          <cell r="H36">
            <v>227341</v>
          </cell>
          <cell r="I36">
            <v>192268</v>
          </cell>
          <cell r="J36">
            <v>175457</v>
          </cell>
          <cell r="K36">
            <v>205743</v>
          </cell>
          <cell r="L36">
            <v>160731</v>
          </cell>
          <cell r="M36">
            <v>149103</v>
          </cell>
          <cell r="N36">
            <v>191705</v>
          </cell>
          <cell r="O36">
            <v>136096.9</v>
          </cell>
          <cell r="P36">
            <v>184158</v>
          </cell>
          <cell r="Q36">
            <v>151299.4</v>
          </cell>
          <cell r="R36">
            <v>118819</v>
          </cell>
          <cell r="T36">
            <v>0.63999732872007531</v>
          </cell>
          <cell r="U36">
            <v>1.9785471223553781</v>
          </cell>
          <cell r="V36">
            <v>0.64582745509022266</v>
          </cell>
          <cell r="W36">
            <v>0.64412709484388475</v>
          </cell>
          <cell r="X36">
            <v>0.61994684697714786</v>
          </cell>
          <cell r="Y36">
            <v>0.41822070612847073</v>
          </cell>
          <cell r="Z36">
            <v>1.6866473609194361</v>
          </cell>
          <cell r="AA36">
            <v>1.8596067475676357</v>
          </cell>
          <cell r="AB36">
            <v>1.3696801658548368</v>
          </cell>
          <cell r="AC36">
            <v>1.5442371389040292</v>
          </cell>
          <cell r="AD36">
            <v>1.6916112297492201</v>
          </cell>
          <cell r="AE36">
            <v>1.343012478524279</v>
          </cell>
          <cell r="AG36">
            <v>14.753237774213204</v>
          </cell>
          <cell r="AH36">
            <v>6.0115007342432598</v>
          </cell>
          <cell r="AI36">
            <v>30.773437216684055</v>
          </cell>
          <cell r="AJ36">
            <v>21.95095474573893</v>
          </cell>
          <cell r="AK36">
            <v>14.502353235063351</v>
          </cell>
          <cell r="AL36">
            <v>32.121279127005153</v>
          </cell>
          <cell r="AM36">
            <v>0.17762106319581744</v>
          </cell>
          <cell r="AN36">
            <v>0.19583543975014511</v>
          </cell>
          <cell r="AO36">
            <v>0.144241204732173</v>
          </cell>
          <cell r="AP36">
            <v>4.8929887882240664</v>
          </cell>
          <cell r="AQ36">
            <v>5.3599506012860232</v>
          </cell>
          <cell r="AR36">
            <v>4.255398885515798</v>
          </cell>
        </row>
        <row r="37">
          <cell r="E37" t="str">
            <v>?</v>
          </cell>
          <cell r="F37" t="str">
            <v>many long chain ether compounds match</v>
          </cell>
          <cell r="G37">
            <v>73874</v>
          </cell>
          <cell r="H37">
            <v>222949</v>
          </cell>
          <cell r="I37">
            <v>116900</v>
          </cell>
          <cell r="J37">
            <v>132031</v>
          </cell>
          <cell r="K37">
            <v>70729</v>
          </cell>
          <cell r="L37">
            <v>83696</v>
          </cell>
          <cell r="M37">
            <v>110676</v>
          </cell>
          <cell r="N37">
            <v>118339</v>
          </cell>
          <cell r="O37">
            <v>210504.8</v>
          </cell>
          <cell r="P37">
            <v>15087</v>
          </cell>
          <cell r="Q37">
            <v>60559.4</v>
          </cell>
          <cell r="R37">
            <v>75637</v>
          </cell>
          <cell r="T37">
            <v>0.23492634899636197</v>
          </cell>
          <cell r="U37">
            <v>1.9403235772782259</v>
          </cell>
          <cell r="V37">
            <v>0.39266663979469818</v>
          </cell>
          <cell r="W37">
            <v>0.48470419794783309</v>
          </cell>
          <cell r="X37">
            <v>0.21312132388390706</v>
          </cell>
          <cell r="Y37">
            <v>0.21777628596928089</v>
          </cell>
          <cell r="Z37">
            <v>1.2519626252799709</v>
          </cell>
          <cell r="AA37">
            <v>1.147930429046746</v>
          </cell>
          <cell r="AB37">
            <v>2.1185217986393461</v>
          </cell>
          <cell r="AC37">
            <v>0.12651041885036265</v>
          </cell>
          <cell r="AD37">
            <v>0.67708768909113271</v>
          </cell>
          <cell r="AE37">
            <v>0.85492585224703865</v>
          </cell>
          <cell r="AG37">
            <v>35.476606070202372</v>
          </cell>
          <cell r="AH37">
            <v>40.838196139584277</v>
          </cell>
          <cell r="AI37">
            <v>-9.1839435158071083</v>
          </cell>
          <cell r="AJ37">
            <v>93.479931887039982</v>
          </cell>
          <cell r="AK37">
            <v>65.104393049693684</v>
          </cell>
          <cell r="AL37">
            <v>55.939006140085183</v>
          </cell>
          <cell r="AM37">
            <v>3.7091182699484828</v>
          </cell>
          <cell r="AN37">
            <v>3.4009080151693252</v>
          </cell>
          <cell r="AO37">
            <v>6.2764237126168991</v>
          </cell>
          <cell r="AP37">
            <v>0.52243278871130783</v>
          </cell>
          <cell r="AQ37">
            <v>2.7960765036464887</v>
          </cell>
          <cell r="AR37">
            <v>3.5304704639315236</v>
          </cell>
        </row>
        <row r="38">
          <cell r="E38" t="str">
            <v>?</v>
          </cell>
          <cell r="G38">
            <v>434909</v>
          </cell>
          <cell r="H38">
            <v>220020</v>
          </cell>
          <cell r="I38">
            <v>478315</v>
          </cell>
          <cell r="J38">
            <v>516203</v>
          </cell>
          <cell r="K38">
            <v>456654</v>
          </cell>
          <cell r="L38">
            <v>472626</v>
          </cell>
          <cell r="M38">
            <v>47809</v>
          </cell>
          <cell r="N38">
            <v>57546</v>
          </cell>
          <cell r="O38">
            <v>179034.1</v>
          </cell>
          <cell r="P38">
            <v>2591</v>
          </cell>
          <cell r="Q38">
            <v>7865.7</v>
          </cell>
          <cell r="R38">
            <v>2102</v>
          </cell>
          <cell r="T38">
            <v>1.3830520009158673</v>
          </cell>
          <cell r="U38">
            <v>1.9148325109004987</v>
          </cell>
          <cell r="V38">
            <v>1.6066582019965872</v>
          </cell>
          <cell r="W38">
            <v>1.8950531397419188</v>
          </cell>
          <cell r="X38">
            <v>1.3759943592710442</v>
          </cell>
          <cell r="Y38">
            <v>1.2297688650893395</v>
          </cell>
          <cell r="Z38">
            <v>0.54081355625438343</v>
          </cell>
          <cell r="AA38">
            <v>0.55821668655239642</v>
          </cell>
          <cell r="AB38">
            <v>1.8018004508675174</v>
          </cell>
          <cell r="AC38">
            <v>2.1726552345813593E-2</v>
          </cell>
          <cell r="AD38">
            <v>8.7942889726188217E-2</v>
          </cell>
          <cell r="AE38">
            <v>2.3758929378786507E-2</v>
          </cell>
          <cell r="AG38">
            <v>71.756613010500217</v>
          </cell>
          <cell r="AH38">
            <v>70.84775387013454</v>
          </cell>
          <cell r="AI38">
            <v>5.9029737269201199</v>
          </cell>
          <cell r="AJ38">
            <v>98.865354947645201</v>
          </cell>
          <cell r="AK38">
            <v>95.407280311695203</v>
          </cell>
          <cell r="AL38">
            <v>98.759216315602799</v>
          </cell>
          <cell r="AM38">
            <v>2.3321411374948036</v>
          </cell>
          <cell r="AN38">
            <v>2.4071883614776408</v>
          </cell>
          <cell r="AO38">
            <v>7.7698735625781801</v>
          </cell>
          <cell r="AP38">
            <v>0.20716966068406095</v>
          </cell>
          <cell r="AQ38">
            <v>0.83856372305018212</v>
          </cell>
          <cell r="AR38">
            <v>0.22654902900727431</v>
          </cell>
        </row>
        <row r="39">
          <cell r="E39" t="str">
            <v>?</v>
          </cell>
          <cell r="G39">
            <v>186126</v>
          </cell>
          <cell r="H39">
            <v>219465</v>
          </cell>
          <cell r="I39">
            <v>368721</v>
          </cell>
          <cell r="J39">
            <v>485967</v>
          </cell>
          <cell r="K39">
            <v>689788</v>
          </cell>
          <cell r="L39">
            <v>866963</v>
          </cell>
          <cell r="M39">
            <v>9729</v>
          </cell>
          <cell r="N39">
            <v>23120</v>
          </cell>
          <cell r="O39">
            <v>9312.5</v>
          </cell>
          <cell r="P39">
            <v>17651</v>
          </cell>
          <cell r="Q39">
            <v>10649.6</v>
          </cell>
          <cell r="R39">
            <v>16485</v>
          </cell>
          <cell r="T39">
            <v>0.59189838959981678</v>
          </cell>
          <cell r="U39">
            <v>1.9100023498080989</v>
          </cell>
          <cell r="V39">
            <v>1.238532387440042</v>
          </cell>
          <cell r="W39">
            <v>1.7840525707153214</v>
          </cell>
          <cell r="X39">
            <v>2.0784760389547778</v>
          </cell>
          <cell r="Y39">
            <v>2.2558304125978021</v>
          </cell>
          <cell r="Z39">
            <v>0.1100540711748603</v>
          </cell>
          <cell r="AA39">
            <v>0.22427223079087003</v>
          </cell>
          <cell r="AB39">
            <v>9.3721065979630452E-2</v>
          </cell>
          <cell r="AC39">
            <v>0.14801056559473397</v>
          </cell>
          <cell r="AD39">
            <v>0.11906843617580305</v>
          </cell>
          <cell r="AE39">
            <v>0.18633013834885614</v>
          </cell>
          <cell r="AG39">
            <v>94.238013833547498</v>
          </cell>
          <cell r="AH39">
            <v>88.258012833680382</v>
          </cell>
          <cell r="AI39">
            <v>95.093143943563902</v>
          </cell>
          <cell r="AJ39">
            <v>92.250765261644588</v>
          </cell>
          <cell r="AK39">
            <v>93.766058131406695</v>
          </cell>
          <cell r="AL39">
            <v>90.244507376256522</v>
          </cell>
          <cell r="AM39">
            <v>1.3793733992777852</v>
          </cell>
          <cell r="AN39">
            <v>2.81093780581813</v>
          </cell>
          <cell r="AO39">
            <v>1.1746620909539873</v>
          </cell>
          <cell r="AP39">
            <v>0.96681712291517385</v>
          </cell>
          <cell r="AQ39">
            <v>0.77776476585259935</v>
          </cell>
          <cell r="AR39">
            <v>1.2171237069932339</v>
          </cell>
        </row>
        <row r="40">
          <cell r="E40" t="str">
            <v>?</v>
          </cell>
          <cell r="G40">
            <v>475700</v>
          </cell>
          <cell r="H40">
            <v>211063</v>
          </cell>
          <cell r="I40">
            <v>487421</v>
          </cell>
          <cell r="J40">
            <v>514201</v>
          </cell>
          <cell r="K40">
            <v>509185</v>
          </cell>
          <cell r="L40">
            <v>430836</v>
          </cell>
          <cell r="M40">
            <v>33004</v>
          </cell>
          <cell r="N40">
            <v>61166</v>
          </cell>
          <cell r="O40">
            <v>174521</v>
          </cell>
          <cell r="P40">
            <v>9535</v>
          </cell>
          <cell r="Q40">
            <v>9596</v>
          </cell>
          <cell r="R40">
            <v>5180</v>
          </cell>
          <cell r="T40">
            <v>1.5127712621161624</v>
          </cell>
          <cell r="U40">
            <v>1.8368798029642395</v>
          </cell>
          <cell r="V40">
            <v>1.6372452201486021</v>
          </cell>
          <cell r="W40">
            <v>1.8877035187870557</v>
          </cell>
          <cell r="X40">
            <v>1.5342812891717288</v>
          </cell>
          <cell r="Y40">
            <v>1.1210316376154308</v>
          </cell>
          <cell r="Z40">
            <v>0.37333996968394378</v>
          </cell>
          <cell r="AA40">
            <v>0.59333197528349291</v>
          </cell>
          <cell r="AB40">
            <v>1.7563805804919286</v>
          </cell>
          <cell r="AC40">
            <v>7.9954718879711548E-2</v>
          </cell>
          <cell r="AD40">
            <v>0.10728860366051364</v>
          </cell>
          <cell r="AE40">
            <v>5.8549597612804052E-2</v>
          </cell>
          <cell r="AG40">
            <v>79.675318489458519</v>
          </cell>
          <cell r="AH40">
            <v>67.698922143625751</v>
          </cell>
          <cell r="AI40">
            <v>4.3823892201550905</v>
          </cell>
          <cell r="AJ40">
            <v>95.647253633542832</v>
          </cell>
          <cell r="AK40">
            <v>94.159193024640047</v>
          </cell>
          <cell r="AL40">
            <v>96.812551506183439</v>
          </cell>
          <cell r="AM40">
            <v>0.97388238706653329</v>
          </cell>
          <cell r="AN40">
            <v>1.5477463098879154</v>
          </cell>
          <cell r="AO40">
            <v>4.5816367151227864</v>
          </cell>
          <cell r="AP40">
            <v>0.90929015299563443</v>
          </cell>
          <cell r="AQ40">
            <v>1.2201465054730001</v>
          </cell>
          <cell r="AR40">
            <v>0.66585904268233354</v>
          </cell>
        </row>
        <row r="41">
          <cell r="E41" t="str">
            <v>?</v>
          </cell>
          <cell r="G41">
            <v>187233</v>
          </cell>
          <cell r="H41">
            <v>201022</v>
          </cell>
          <cell r="I41">
            <v>246618</v>
          </cell>
          <cell r="J41">
            <v>755319</v>
          </cell>
          <cell r="K41">
            <v>184904</v>
          </cell>
          <cell r="L41">
            <v>274812</v>
          </cell>
          <cell r="M41">
            <v>18408</v>
          </cell>
          <cell r="N41">
            <v>21463</v>
          </cell>
          <cell r="O41">
            <v>18221.599999999999</v>
          </cell>
          <cell r="P41">
            <v>21855</v>
          </cell>
          <cell r="Q41">
            <v>10473.1</v>
          </cell>
          <cell r="R41">
            <v>4486</v>
          </cell>
          <cell r="T41">
            <v>0.59541875492914753</v>
          </cell>
          <cell r="U41">
            <v>1.7494930506601221</v>
          </cell>
          <cell r="V41">
            <v>0.82838889112821956</v>
          </cell>
          <cell r="W41">
            <v>2.7728812937095029</v>
          </cell>
          <cell r="X41">
            <v>0.55715456561565901</v>
          </cell>
          <cell r="Y41">
            <v>0.71505850578032426</v>
          </cell>
          <cell r="Z41">
            <v>0.20823058301848374</v>
          </cell>
          <cell r="AA41">
            <v>0.20819874089379081</v>
          </cell>
          <cell r="AB41">
            <v>0.18338231150114728</v>
          </cell>
          <cell r="AC41">
            <v>0.18326275627856276</v>
          </cell>
          <cell r="AD41">
            <v>0.11709506825728692</v>
          </cell>
          <cell r="AE41">
            <v>5.0705307894022965E-2</v>
          </cell>
          <cell r="AG41">
            <v>88.097661608892153</v>
          </cell>
          <cell r="AH41">
            <v>88.099481686124292</v>
          </cell>
          <cell r="AI41">
            <v>89.51797428220975</v>
          </cell>
          <cell r="AJ41">
            <v>89.524807988839186</v>
          </cell>
          <cell r="AK41">
            <v>93.306914353669228</v>
          </cell>
          <cell r="AL41">
            <v>97.101714243741014</v>
          </cell>
          <cell r="AM41">
            <v>1.1207411739630415</v>
          </cell>
          <cell r="AN41">
            <v>1.1205697928926315</v>
          </cell>
          <cell r="AO41">
            <v>0.98700250509123655</v>
          </cell>
          <cell r="AP41">
            <v>7.401767595569984</v>
          </cell>
          <cell r="AQ41">
            <v>4.7293323500516768</v>
          </cell>
          <cell r="AR41">
            <v>2.0479278633292197</v>
          </cell>
        </row>
        <row r="42">
          <cell r="E42" t="str">
            <v>?</v>
          </cell>
          <cell r="F42" t="str">
            <v>looks like mstfa</v>
          </cell>
          <cell r="G42">
            <v>251733</v>
          </cell>
          <cell r="H42">
            <v>194705</v>
          </cell>
          <cell r="I42">
            <v>156902</v>
          </cell>
          <cell r="J42">
            <v>904031</v>
          </cell>
          <cell r="K42">
            <v>820022</v>
          </cell>
          <cell r="L42">
            <v>778310</v>
          </cell>
          <cell r="M42">
            <v>68666</v>
          </cell>
          <cell r="N42">
            <v>88804</v>
          </cell>
          <cell r="O42">
            <v>68542.8</v>
          </cell>
          <cell r="P42">
            <v>51876</v>
          </cell>
          <cell r="Q42">
            <v>40562.199999999997</v>
          </cell>
          <cell r="R42">
            <v>33688</v>
          </cell>
          <cell r="T42">
            <v>0.80053489200396877</v>
          </cell>
          <cell r="U42">
            <v>1.6945162441363586</v>
          </cell>
          <cell r="V42">
            <v>0.52703320031708922</v>
          </cell>
          <cell r="W42">
            <v>3.3188237669560747</v>
          </cell>
          <cell r="X42">
            <v>2.4708984186674381</v>
          </cell>
          <cell r="Y42">
            <v>2.0251560544440714</v>
          </cell>
          <cell r="Z42">
            <v>0.77674713241781856</v>
          </cell>
          <cell r="AA42">
            <v>0.86143041449621205</v>
          </cell>
          <cell r="AB42">
            <v>0.68981522482991831</v>
          </cell>
          <cell r="AC42">
            <v>0.43500062890444846</v>
          </cell>
          <cell r="AD42">
            <v>0.45350789906195144</v>
          </cell>
          <cell r="AE42">
            <v>0.38077583868342524</v>
          </cell>
          <cell r="AG42">
            <v>54.161127985308752</v>
          </cell>
          <cell r="AH42">
            <v>49.163637853748881</v>
          </cell>
          <cell r="AI42">
            <v>59.291318261661438</v>
          </cell>
          <cell r="AJ42">
            <v>74.328919512591966</v>
          </cell>
          <cell r="AK42">
            <v>73.236733455270581</v>
          </cell>
          <cell r="AL42">
            <v>77.528935470459615</v>
          </cell>
          <cell r="AM42">
            <v>5.2315840225138208</v>
          </cell>
          <cell r="AN42">
            <v>5.8019468690637916</v>
          </cell>
          <cell r="AO42">
            <v>4.6460761270834832</v>
          </cell>
          <cell r="AP42">
            <v>9.9558097676037498</v>
          </cell>
          <cell r="AQ42">
            <v>10.379383548335522</v>
          </cell>
          <cell r="AR42">
            <v>8.7147731799364099</v>
          </cell>
        </row>
        <row r="43">
          <cell r="E43" t="str">
            <v>Oleic acid</v>
          </cell>
          <cell r="G43">
            <v>397637</v>
          </cell>
          <cell r="H43">
            <v>193914</v>
          </cell>
          <cell r="I43">
            <v>448880</v>
          </cell>
          <cell r="J43">
            <v>213535</v>
          </cell>
          <cell r="K43">
            <v>139501</v>
          </cell>
          <cell r="L43">
            <v>135399</v>
          </cell>
          <cell r="M43">
            <v>3268</v>
          </cell>
          <cell r="N43">
            <v>3448</v>
          </cell>
          <cell r="O43">
            <v>9162.5</v>
          </cell>
          <cell r="P43">
            <v>6805</v>
          </cell>
          <cell r="Q43">
            <v>6703.4</v>
          </cell>
          <cell r="R43">
            <v>3975</v>
          </cell>
          <cell r="T43">
            <v>1.2645234945429566</v>
          </cell>
          <cell r="U43">
            <v>1.6876321767055691</v>
          </cell>
          <cell r="V43">
            <v>1.5077861528746288</v>
          </cell>
          <cell r="W43">
            <v>0.78391673855981203</v>
          </cell>
          <cell r="X43">
            <v>0.42034579596953042</v>
          </cell>
          <cell r="Y43">
            <v>0.35230705582052502</v>
          </cell>
          <cell r="Z43">
            <v>3.6967489423316215E-2</v>
          </cell>
          <cell r="AA43">
            <v>3.3446827498569198E-2</v>
          </cell>
          <cell r="AB43">
            <v>9.2211464916871308E-2</v>
          </cell>
          <cell r="AC43">
            <v>5.7062596956102468E-2</v>
          </cell>
          <cell r="AD43">
            <v>7.4947730906407578E-2</v>
          </cell>
          <cell r="AE43">
            <v>4.4929469210597706E-2</v>
          </cell>
          <cell r="AG43">
            <v>97.809505534820957</v>
          </cell>
          <cell r="AH43">
            <v>98.018121012372447</v>
          </cell>
          <cell r="AI43">
            <v>94.536044868682367</v>
          </cell>
          <cell r="AJ43">
            <v>96.618777613763299</v>
          </cell>
          <cell r="AK43">
            <v>95.559000833184328</v>
          </cell>
          <cell r="AL43">
            <v>97.337721463790487</v>
          </cell>
          <cell r="AM43">
            <v>0.22326714222492378</v>
          </cell>
          <cell r="AN43">
            <v>0.20200391502338835</v>
          </cell>
          <cell r="AO43">
            <v>0.55691610584133078</v>
          </cell>
          <cell r="AP43">
            <v>0.46493132170933882</v>
          </cell>
          <cell r="AQ43">
            <v>0.61065477998202888</v>
          </cell>
          <cell r="AR43">
            <v>0.36607372636496127</v>
          </cell>
        </row>
        <row r="44">
          <cell r="E44" t="str">
            <v>?</v>
          </cell>
          <cell r="F44" t="str">
            <v>looks like butan-2-ol, SiH-SiH</v>
          </cell>
          <cell r="G44">
            <v>367494</v>
          </cell>
          <cell r="H44">
            <v>191754</v>
          </cell>
          <cell r="I44">
            <v>434948</v>
          </cell>
          <cell r="J44">
            <v>451173</v>
          </cell>
          <cell r="K44">
            <v>426136</v>
          </cell>
          <cell r="L44">
            <v>384039</v>
          </cell>
          <cell r="M44">
            <v>28339</v>
          </cell>
          <cell r="N44">
            <v>41559</v>
          </cell>
          <cell r="O44">
            <v>171888</v>
          </cell>
          <cell r="P44">
            <v>6979</v>
          </cell>
          <cell r="Q44">
            <v>2670.5</v>
          </cell>
          <cell r="R44">
            <v>3410</v>
          </cell>
          <cell r="T44">
            <v>1.1686658864833235</v>
          </cell>
          <cell r="U44">
            <v>1.668833711913527</v>
          </cell>
          <cell r="V44">
            <v>1.4609886197213378</v>
          </cell>
          <cell r="W44">
            <v>1.6563189485856935</v>
          </cell>
          <cell r="X44">
            <v>1.2840372191688363</v>
          </cell>
          <cell r="Y44">
            <v>0.9992662383788552</v>
          </cell>
          <cell r="Z44">
            <v>0.32056967036944867</v>
          </cell>
          <cell r="AA44">
            <v>0.40313709513139134</v>
          </cell>
          <cell r="AB44">
            <v>1.7298820498369631</v>
          </cell>
          <cell r="AC44">
            <v>5.8521655276508322E-2</v>
          </cell>
          <cell r="AD44">
            <v>2.9857671537661699E-2</v>
          </cell>
          <cell r="AE44">
            <v>3.8543267926575642E-2</v>
          </cell>
          <cell r="AG44">
            <v>80.790796106229465</v>
          </cell>
          <cell r="AH44">
            <v>75.843183640559133</v>
          </cell>
          <cell r="AI44">
            <v>-3.6581438574509946</v>
          </cell>
          <cell r="AJ44">
            <v>96.493260241644677</v>
          </cell>
          <cell r="AK44">
            <v>98.210865988353845</v>
          </cell>
          <cell r="AL44">
            <v>97.690406920029133</v>
          </cell>
          <cell r="AM44">
            <v>2.3792709108449706</v>
          </cell>
          <cell r="AN44">
            <v>2.9920870630812892</v>
          </cell>
          <cell r="AO44">
            <v>12.839199777154631</v>
          </cell>
          <cell r="AP44">
            <v>0.69237420402541094</v>
          </cell>
          <cell r="AQ44">
            <v>0.3532484080852582</v>
          </cell>
          <cell r="AR44">
            <v>0.45600836690470903</v>
          </cell>
        </row>
        <row r="45">
          <cell r="E45" t="str">
            <v>?</v>
          </cell>
          <cell r="G45">
            <v>467518</v>
          </cell>
          <cell r="H45">
            <v>189606</v>
          </cell>
          <cell r="I45">
            <v>628988</v>
          </cell>
          <cell r="J45">
            <v>630034</v>
          </cell>
          <cell r="K45">
            <v>543436</v>
          </cell>
          <cell r="L45">
            <v>548414</v>
          </cell>
          <cell r="M45">
            <v>4915</v>
          </cell>
          <cell r="N45">
            <v>6643</v>
          </cell>
          <cell r="O45">
            <v>184787.3</v>
          </cell>
          <cell r="P45">
            <v>8830</v>
          </cell>
          <cell r="Q45">
            <v>9044.7999999999993</v>
          </cell>
          <cell r="R45">
            <v>8473</v>
          </cell>
          <cell r="T45">
            <v>1.4867517236115704</v>
          </cell>
          <cell r="U45">
            <v>1.6501396830369963</v>
          </cell>
          <cell r="V45">
            <v>2.1127682158356511</v>
          </cell>
          <cell r="W45">
            <v>2.3129426017364487</v>
          </cell>
          <cell r="X45">
            <v>1.6374867418763861</v>
          </cell>
          <cell r="Y45">
            <v>1.4269686017677932</v>
          </cell>
          <cell r="Z45">
            <v>5.5598289631456299E-2</v>
          </cell>
          <cell r="AA45">
            <v>6.4439464928362875E-2</v>
          </cell>
          <cell r="AB45">
            <v>1.8597006964292901</v>
          </cell>
          <cell r="AC45">
            <v>7.4043017064274033E-2</v>
          </cell>
          <cell r="AD45">
            <v>0.10112588186625819</v>
          </cell>
          <cell r="AE45">
            <v>9.5770413238086632E-2</v>
          </cell>
          <cell r="AG45">
            <v>96.630691922448008</v>
          </cell>
          <cell r="AH45">
            <v>96.094908474065335</v>
          </cell>
          <cell r="AI45">
            <v>-12.699592376725811</v>
          </cell>
          <cell r="AJ45">
            <v>95.512924279961453</v>
          </cell>
          <cell r="AK45">
            <v>93.871677476409673</v>
          </cell>
          <cell r="AL45">
            <v>94.196223857738758</v>
          </cell>
          <cell r="AM45">
            <v>0.90383840620283862</v>
          </cell>
          <cell r="AN45">
            <v>1.0475657374262568</v>
          </cell>
          <cell r="AO45">
            <v>30.232385287693386</v>
          </cell>
          <cell r="AP45">
            <v>1.2586486953456404</v>
          </cell>
          <cell r="AQ45">
            <v>1.7190271861309274</v>
          </cell>
          <cell r="AR45">
            <v>1.6279901934600054</v>
          </cell>
        </row>
        <row r="46">
          <cell r="E46" t="str">
            <v>?</v>
          </cell>
          <cell r="G46">
            <v>357986</v>
          </cell>
          <cell r="H46">
            <v>181958</v>
          </cell>
          <cell r="I46">
            <v>338059</v>
          </cell>
          <cell r="J46">
            <v>262779</v>
          </cell>
          <cell r="K46">
            <v>300224</v>
          </cell>
          <cell r="L46">
            <v>145627</v>
          </cell>
          <cell r="M46">
            <v>20833</v>
          </cell>
          <cell r="N46">
            <v>31764</v>
          </cell>
          <cell r="O46">
            <v>27995.7</v>
          </cell>
          <cell r="P46">
            <v>23611</v>
          </cell>
          <cell r="Q46">
            <v>17029.8</v>
          </cell>
          <cell r="R46">
            <v>21759</v>
          </cell>
          <cell r="T46">
            <v>1.138429541811891</v>
          </cell>
          <cell r="U46">
            <v>1.5835791928844329</v>
          </cell>
          <cell r="V46">
            <v>1.1355388501484676</v>
          </cell>
          <cell r="W46">
            <v>0.9646983241248922</v>
          </cell>
          <cell r="X46">
            <v>0.90463793269694337</v>
          </cell>
          <cell r="Y46">
            <v>0.37892022554062882</v>
          </cell>
          <cell r="Z46">
            <v>0.23566208909300695</v>
          </cell>
          <cell r="AA46">
            <v>0.30812210808136659</v>
          </cell>
          <cell r="AB46">
            <v>0.28174892315124189</v>
          </cell>
          <cell r="AC46">
            <v>0.19798750576495744</v>
          </cell>
          <cell r="AD46">
            <v>0.1904026117775964</v>
          </cell>
          <cell r="AE46">
            <v>0.2459422190071435</v>
          </cell>
          <cell r="AG46">
            <v>85.118389395874985</v>
          </cell>
          <cell r="AH46">
            <v>80.542677659199782</v>
          </cell>
          <cell r="AI46">
            <v>82.208093891531476</v>
          </cell>
          <cell r="AJ46">
            <v>87.497467341413468</v>
          </cell>
          <cell r="AK46">
            <v>87.976438902889043</v>
          </cell>
          <cell r="AL46">
            <v>84.469218835897394</v>
          </cell>
          <cell r="AM46">
            <v>1.9208653471628642E-2</v>
          </cell>
          <cell r="AN46">
            <v>2.5114819374900881E-2</v>
          </cell>
          <cell r="AO46">
            <v>2.2965159358664645E-2</v>
          </cell>
          <cell r="AP46">
            <v>2.544305438280789</v>
          </cell>
          <cell r="AQ46">
            <v>2.4468331915030799</v>
          </cell>
          <cell r="AR46">
            <v>3.1605637078209821</v>
          </cell>
        </row>
        <row r="47">
          <cell r="E47" t="str">
            <v>Dodecanedioic acid</v>
          </cell>
          <cell r="G47">
            <v>524795</v>
          </cell>
          <cell r="H47">
            <v>181571</v>
          </cell>
          <cell r="I47">
            <v>452126</v>
          </cell>
          <cell r="J47">
            <v>357495</v>
          </cell>
          <cell r="K47">
            <v>290799</v>
          </cell>
          <cell r="L47">
            <v>229389</v>
          </cell>
          <cell r="M47">
            <v>3084</v>
          </cell>
          <cell r="N47">
            <v>3629</v>
          </cell>
          <cell r="O47">
            <v>24257.599999999999</v>
          </cell>
          <cell r="P47">
            <v>3259</v>
          </cell>
          <cell r="Q47">
            <v>4282.7</v>
          </cell>
          <cell r="R47">
            <v>6694</v>
          </cell>
          <cell r="T47">
            <v>1.6688980334291601</v>
          </cell>
          <cell r="U47">
            <v>1.580211134609192</v>
          </cell>
          <cell r="V47">
            <v>1.5186894540959599</v>
          </cell>
          <cell r="W47">
            <v>1.3124139576717635</v>
          </cell>
          <cell r="X47">
            <v>0.87623842927393691</v>
          </cell>
          <cell r="Y47">
            <v>0.59686824295315632</v>
          </cell>
          <cell r="Z47">
            <v>3.4886088550032807E-2</v>
          </cell>
          <cell r="AA47">
            <v>3.5202591935124018E-2</v>
          </cell>
          <cell r="AB47">
            <v>0.2441286582665754</v>
          </cell>
          <cell r="AC47">
            <v>2.7327994633348708E-2</v>
          </cell>
          <cell r="AD47">
            <v>4.7882961952572085E-2</v>
          </cell>
          <cell r="AE47">
            <v>7.5662356451758755E-2</v>
          </cell>
          <cell r="AG47">
            <v>97.792314723901725</v>
          </cell>
          <cell r="AH47">
            <v>97.772285540575552</v>
          </cell>
          <cell r="AI47">
            <v>84.5508835547503</v>
          </cell>
          <cell r="AJ47">
            <v>98.270611183858847</v>
          </cell>
          <cell r="AK47">
            <v>96.969837706882487</v>
          </cell>
          <cell r="AL47">
            <v>95.211883096212276</v>
          </cell>
          <cell r="AM47">
            <v>0.1483890260368069</v>
          </cell>
          <cell r="AN47">
            <v>0.14973528269678635</v>
          </cell>
          <cell r="AO47">
            <v>1.0384085844389099</v>
          </cell>
          <cell r="AP47">
            <v>0.39466934233635131</v>
          </cell>
          <cell r="AQ47">
            <v>0.69152300988368109</v>
          </cell>
          <cell r="AR47">
            <v>1.0927114433780576</v>
          </cell>
        </row>
        <row r="48">
          <cell r="E48" t="str">
            <v>?</v>
          </cell>
          <cell r="G48">
            <v>354207</v>
          </cell>
          <cell r="H48">
            <v>180752</v>
          </cell>
          <cell r="I48">
            <v>489079</v>
          </cell>
          <cell r="J48">
            <v>314306</v>
          </cell>
          <cell r="K48">
            <v>314937</v>
          </cell>
          <cell r="L48">
            <v>181882</v>
          </cell>
          <cell r="M48">
            <v>23454</v>
          </cell>
          <cell r="N48">
            <v>19477</v>
          </cell>
          <cell r="O48">
            <v>40351.599999999999</v>
          </cell>
          <cell r="P48">
            <v>15669</v>
          </cell>
          <cell r="Q48">
            <v>28696.1</v>
          </cell>
          <cell r="R48">
            <v>28391</v>
          </cell>
          <cell r="T48">
            <v>1.1264119622459103</v>
          </cell>
          <cell r="U48">
            <v>1.5730833833755429</v>
          </cell>
          <cell r="V48">
            <v>1.6428144356214816</v>
          </cell>
          <cell r="W48">
            <v>1.1538611207988398</v>
          </cell>
          <cell r="X48">
            <v>0.94897129013595605</v>
          </cell>
          <cell r="Y48">
            <v>0.4732554297058969</v>
          </cell>
          <cell r="Z48">
            <v>0.26531073957602769</v>
          </cell>
          <cell r="AA48">
            <v>0.18893383387170309</v>
          </cell>
          <cell r="AB48">
            <v>0.40609878829354695</v>
          </cell>
          <cell r="AC48">
            <v>0.13139071737034086</v>
          </cell>
          <cell r="AD48">
            <v>0.32083831799733903</v>
          </cell>
          <cell r="AE48">
            <v>0.32090378876932812</v>
          </cell>
          <cell r="AG48">
            <v>83.134349877454028</v>
          </cell>
          <cell r="AH48">
            <v>87.989585557360201</v>
          </cell>
          <cell r="AI48">
            <v>74.184535124760203</v>
          </cell>
          <cell r="AJ48">
            <v>91.647568160792545</v>
          </cell>
          <cell r="AK48">
            <v>79.604493862945773</v>
          </cell>
          <cell r="AL48">
            <v>79.600331923872432</v>
          </cell>
          <cell r="AM48">
            <v>3.9149359295579744</v>
          </cell>
          <cell r="AN48">
            <v>2.7879152412581059</v>
          </cell>
          <cell r="AO48">
            <v>5.9924100312749573</v>
          </cell>
          <cell r="AP48">
            <v>1.8539395334567177</v>
          </cell>
          <cell r="AQ48">
            <v>4.5270689854479444</v>
          </cell>
          <cell r="AR48">
            <v>4.5279927862681637</v>
          </cell>
        </row>
        <row r="49">
          <cell r="E49" t="str">
            <v>?</v>
          </cell>
          <cell r="F49" t="str">
            <v>looks like butan-2-ol, SiH-SiH</v>
          </cell>
          <cell r="G49">
            <v>385277</v>
          </cell>
          <cell r="H49">
            <v>175683</v>
          </cell>
          <cell r="I49">
            <v>489595</v>
          </cell>
          <cell r="J49">
            <v>500659</v>
          </cell>
          <cell r="K49">
            <v>455045</v>
          </cell>
          <cell r="L49">
            <v>412259</v>
          </cell>
          <cell r="M49">
            <v>56741</v>
          </cell>
          <cell r="N49">
            <v>88233</v>
          </cell>
          <cell r="O49">
            <v>185253.2</v>
          </cell>
          <cell r="P49">
            <v>9058</v>
          </cell>
          <cell r="Q49">
            <v>43972.7</v>
          </cell>
          <cell r="R49">
            <v>42015</v>
          </cell>
          <cell r="T49">
            <v>1.2252175185081537</v>
          </cell>
          <cell r="U49">
            <v>1.5289679120649591</v>
          </cell>
          <cell r="V49">
            <v>1.6445476775901218</v>
          </cell>
          <cell r="W49">
            <v>1.8379889498705924</v>
          </cell>
          <cell r="X49">
            <v>1.3711461045222255</v>
          </cell>
          <cell r="Y49">
            <v>1.0726944403246246</v>
          </cell>
          <cell r="Z49">
            <v>0.64185199429877149</v>
          </cell>
          <cell r="AA49">
            <v>0.85589151121846174</v>
          </cell>
          <cell r="AB49">
            <v>1.8643895173302203</v>
          </cell>
          <cell r="AC49">
            <v>7.5954886587564469E-2</v>
          </cell>
          <cell r="AD49">
            <v>0.49163918113616795</v>
          </cell>
          <cell r="AE49">
            <v>0.47489601229767608</v>
          </cell>
          <cell r="AG49">
            <v>58.020571312584742</v>
          </cell>
          <cell r="AH49">
            <v>44.021617166410572</v>
          </cell>
          <cell r="AI49">
            <v>-21.937779244317497</v>
          </cell>
          <cell r="AJ49">
            <v>95.032277264407526</v>
          </cell>
          <cell r="AK49">
            <v>67.845029496257965</v>
          </cell>
          <cell r="AL49">
            <v>68.940092950917347</v>
          </cell>
          <cell r="AM49">
            <v>8.1410280994257391</v>
          </cell>
          <cell r="AN49">
            <v>10.855831102467594</v>
          </cell>
          <cell r="AO49">
            <v>23.647270061756608</v>
          </cell>
          <cell r="AP49">
            <v>1.2532393112606122</v>
          </cell>
          <cell r="AQ49">
            <v>8.1119408696042772</v>
          </cell>
          <cell r="AR49">
            <v>7.8356821807142412</v>
          </cell>
        </row>
        <row r="50">
          <cell r="E50" t="str">
            <v>?</v>
          </cell>
          <cell r="G50">
            <v>145150</v>
          </cell>
          <cell r="H50">
            <v>172668</v>
          </cell>
          <cell r="I50">
            <v>347337</v>
          </cell>
          <cell r="J50">
            <v>453148</v>
          </cell>
          <cell r="K50">
            <v>475215</v>
          </cell>
          <cell r="L50">
            <v>419189</v>
          </cell>
          <cell r="M50">
            <v>23052</v>
          </cell>
          <cell r="N50">
            <v>23134</v>
          </cell>
          <cell r="O50">
            <v>38753.4</v>
          </cell>
          <cell r="P50">
            <v>16874</v>
          </cell>
          <cell r="Q50">
            <v>35268.9</v>
          </cell>
          <cell r="R50">
            <v>14265</v>
          </cell>
          <cell r="T50">
            <v>0.46159081079705905</v>
          </cell>
          <cell r="U50">
            <v>1.5027283882927338</v>
          </cell>
          <cell r="V50">
            <v>1.1667036156233626</v>
          </cell>
          <cell r="W50">
            <v>1.6635694487784285</v>
          </cell>
          <cell r="X50">
            <v>1.4319225484524154</v>
          </cell>
          <cell r="Y50">
            <v>1.0907262418655239</v>
          </cell>
          <cell r="Z50">
            <v>0.26076333114635414</v>
          </cell>
          <cell r="AA50">
            <v>0.22440803577491295</v>
          </cell>
          <cell r="AB50">
            <v>0.39001449217020251</v>
          </cell>
          <cell r="AC50">
            <v>0.14149511550878369</v>
          </cell>
          <cell r="AD50">
            <v>0.3943258684495925</v>
          </cell>
          <cell r="AE50">
            <v>0.16123745365765441</v>
          </cell>
          <cell r="AG50">
            <v>82.647341117804373</v>
          </cell>
          <cell r="AH50">
            <v>85.066626975093925</v>
          </cell>
          <cell r="AI50">
            <v>74.046241808654301</v>
          </cell>
          <cell r="AJ50">
            <v>90.58411908558287</v>
          </cell>
          <cell r="AK50">
            <v>73.759338578970329</v>
          </cell>
          <cell r="AL50">
            <v>89.270352851932344</v>
          </cell>
          <cell r="AM50">
            <v>5.7574363099332846</v>
          </cell>
          <cell r="AN50">
            <v>4.9547417872420985</v>
          </cell>
          <cell r="AO50">
            <v>8.6111938697417152</v>
          </cell>
          <cell r="AP50">
            <v>1.8055827673664575</v>
          </cell>
          <cell r="AQ50">
            <v>5.0318909613187186</v>
          </cell>
          <cell r="AR50">
            <v>2.0575096654854916</v>
          </cell>
        </row>
        <row r="51">
          <cell r="E51" t="str">
            <v>?</v>
          </cell>
          <cell r="G51">
            <v>1020579</v>
          </cell>
          <cell r="H51">
            <v>170711</v>
          </cell>
          <cell r="I51">
            <v>865125</v>
          </cell>
          <cell r="J51">
            <v>642623</v>
          </cell>
          <cell r="K51">
            <v>615167</v>
          </cell>
          <cell r="L51">
            <v>423997</v>
          </cell>
          <cell r="M51">
            <v>3797</v>
          </cell>
          <cell r="N51">
            <v>5389</v>
          </cell>
          <cell r="O51">
            <v>11036.5</v>
          </cell>
          <cell r="P51">
            <v>3989</v>
          </cell>
          <cell r="Q51">
            <v>4231</v>
          </cell>
          <cell r="R51">
            <v>5008</v>
          </cell>
          <cell r="T51">
            <v>3.245538326506729</v>
          </cell>
          <cell r="U51">
            <v>1.4856966310714255</v>
          </cell>
          <cell r="V51">
            <v>2.905951469224878</v>
          </cell>
          <cell r="W51">
            <v>2.3591585748637089</v>
          </cell>
          <cell r="X51">
            <v>1.853627302092373</v>
          </cell>
          <cell r="Y51">
            <v>1.1032366173068866</v>
          </cell>
          <cell r="Z51">
            <v>4.295151693400602E-2</v>
          </cell>
          <cell r="AA51">
            <v>5.2275218500518972E-2</v>
          </cell>
          <cell r="AB51">
            <v>0.11107141419427559</v>
          </cell>
          <cell r="AC51">
            <v>3.3449331264936481E-2</v>
          </cell>
          <cell r="AD51">
            <v>4.7304927270491161E-2</v>
          </cell>
          <cell r="AE51">
            <v>5.6605479699792023E-2</v>
          </cell>
          <cell r="AG51">
            <v>97.108998160477014</v>
          </cell>
          <cell r="AH51">
            <v>96.481433866965148</v>
          </cell>
          <cell r="AI51">
            <v>92.523950591839494</v>
          </cell>
          <cell r="AJ51">
            <v>97.748575949801136</v>
          </cell>
          <cell r="AK51">
            <v>96.815976675105148</v>
          </cell>
          <cell r="AL51">
            <v>96.189970515113131</v>
          </cell>
          <cell r="AM51">
            <v>0.46725515927563177</v>
          </cell>
          <cell r="AN51">
            <v>0.5686845841593503</v>
          </cell>
          <cell r="AO51">
            <v>1.2083086939643479</v>
          </cell>
          <cell r="AP51">
            <v>0.95762143276171041</v>
          </cell>
          <cell r="AQ51">
            <v>1.3542935095071085</v>
          </cell>
          <cell r="AR51">
            <v>1.6205591718092729</v>
          </cell>
        </row>
        <row r="52">
          <cell r="E52" t="str">
            <v>?</v>
          </cell>
          <cell r="G52">
            <v>312784</v>
          </cell>
          <cell r="H52">
            <v>164050</v>
          </cell>
          <cell r="I52">
            <v>430155</v>
          </cell>
          <cell r="J52">
            <v>521985</v>
          </cell>
          <cell r="K52">
            <v>339941</v>
          </cell>
          <cell r="L52">
            <v>320396</v>
          </cell>
          <cell r="M52">
            <v>8188</v>
          </cell>
          <cell r="N52">
            <v>8395</v>
          </cell>
          <cell r="O52">
            <v>106127.6</v>
          </cell>
          <cell r="P52">
            <v>3640</v>
          </cell>
          <cell r="Q52">
            <v>3792.8</v>
          </cell>
          <cell r="R52">
            <v>5878</v>
          </cell>
          <cell r="T52">
            <v>0.99468288091179691</v>
          </cell>
          <cell r="U52">
            <v>1.4277259949696701</v>
          </cell>
          <cell r="V52">
            <v>1.4448889515901486</v>
          </cell>
          <cell r="W52">
            <v>1.916279667394776</v>
          </cell>
          <cell r="X52">
            <v>1.0243135907819882</v>
          </cell>
          <cell r="Y52">
            <v>0.83366768924935142</v>
          </cell>
          <cell r="Z52">
            <v>9.2622338861111736E-2</v>
          </cell>
          <cell r="AA52">
            <v>8.1434488645733299E-2</v>
          </cell>
          <cell r="AB52">
            <v>1.0680689183205185</v>
          </cell>
          <cell r="AC52">
            <v>3.0522829231478765E-2</v>
          </cell>
          <cell r="AD52">
            <v>4.2405608166277212E-2</v>
          </cell>
          <cell r="AE52">
            <v>6.6439099376073785E-2</v>
          </cell>
          <cell r="AG52">
            <v>93.51259701179012</v>
          </cell>
          <cell r="AH52">
            <v>94.296210271953271</v>
          </cell>
          <cell r="AI52">
            <v>25.190903430793941</v>
          </cell>
          <cell r="AJ52">
            <v>97.862136758802436</v>
          </cell>
          <cell r="AK52">
            <v>97.029849682944388</v>
          </cell>
          <cell r="AL52">
            <v>95.346509091369086</v>
          </cell>
          <cell r="AM52">
            <v>1.4465130584657699</v>
          </cell>
          <cell r="AN52">
            <v>1.2717887788622102</v>
          </cell>
          <cell r="AO52">
            <v>16.680378153792386</v>
          </cell>
          <cell r="AP52">
            <v>0.8653824307709117</v>
          </cell>
          <cell r="AQ52">
            <v>1.2022826584963209</v>
          </cell>
          <cell r="AR52">
            <v>1.8836795527788466</v>
          </cell>
        </row>
        <row r="53">
          <cell r="E53" t="str">
            <v>?</v>
          </cell>
          <cell r="F53" t="str">
            <v>looks like butan-2-ol, SiH-SiH</v>
          </cell>
          <cell r="G53">
            <v>494557</v>
          </cell>
          <cell r="H53">
            <v>163273</v>
          </cell>
          <cell r="I53">
            <v>570401</v>
          </cell>
          <cell r="J53">
            <v>428583</v>
          </cell>
          <cell r="K53">
            <v>297942</v>
          </cell>
          <cell r="L53">
            <v>361261</v>
          </cell>
          <cell r="M53">
            <v>23117</v>
          </cell>
          <cell r="N53">
            <v>37181</v>
          </cell>
          <cell r="O53">
            <v>154009.5</v>
          </cell>
          <cell r="P53">
            <v>4894</v>
          </cell>
          <cell r="Q53">
            <v>4900.8999999999996</v>
          </cell>
          <cell r="T53">
            <v>1.5727383163304247</v>
          </cell>
          <cell r="U53">
            <v>1.4209637694403106</v>
          </cell>
          <cell r="V53">
            <v>1.9159747134776357</v>
          </cell>
          <cell r="W53">
            <v>1.5733879109381597</v>
          </cell>
          <cell r="X53">
            <v>0.89776178767717674</v>
          </cell>
          <cell r="Y53">
            <v>0.9399980745262424</v>
          </cell>
          <cell r="Z53">
            <v>0.26149860862876406</v>
          </cell>
          <cell r="AA53">
            <v>0.3606689365499714</v>
          </cell>
          <cell r="AB53">
            <v>1.5499526991667003</v>
          </cell>
          <cell r="AC53">
            <v>4.1038111609576121E-2</v>
          </cell>
          <cell r="AD53">
            <v>5.47947809170291E-2</v>
          </cell>
          <cell r="AE53">
            <v>0</v>
          </cell>
          <cell r="AG53">
            <v>81.597095277681632</v>
          </cell>
          <cell r="AH53">
            <v>74.618006151414278</v>
          </cell>
          <cell r="AI53">
            <v>-9.0775664024984906</v>
          </cell>
          <cell r="AJ53">
            <v>97.111952289554836</v>
          </cell>
          <cell r="AK53">
            <v>96.14382983609697</v>
          </cell>
          <cell r="AL53">
            <v>100</v>
          </cell>
          <cell r="AM53">
            <v>3.143270160126701</v>
          </cell>
          <cell r="AN53">
            <v>4.3353190744948957</v>
          </cell>
          <cell r="AO53">
            <v>18.630768608849234</v>
          </cell>
          <cell r="AP53">
            <v>0.76922398842443274</v>
          </cell>
          <cell r="AQ53">
            <v>1.0270808833222365</v>
          </cell>
          <cell r="AR53" t="e">
            <v>#DIV/0!</v>
          </cell>
        </row>
        <row r="54">
          <cell r="E54" t="str">
            <v>?</v>
          </cell>
          <cell r="G54">
            <v>309841</v>
          </cell>
          <cell r="H54">
            <v>161841</v>
          </cell>
          <cell r="I54">
            <v>359204</v>
          </cell>
          <cell r="J54">
            <v>329152</v>
          </cell>
          <cell r="K54">
            <v>325578</v>
          </cell>
          <cell r="L54">
            <v>281594</v>
          </cell>
          <cell r="M54">
            <v>11427</v>
          </cell>
          <cell r="N54">
            <v>11305</v>
          </cell>
          <cell r="O54">
            <v>103239.8</v>
          </cell>
          <cell r="P54">
            <v>1512</v>
          </cell>
          <cell r="Q54">
            <v>1989.1</v>
          </cell>
          <cell r="R54">
            <v>3996</v>
          </cell>
          <cell r="T54">
            <v>0.98532386088991786</v>
          </cell>
          <cell r="U54">
            <v>1.4085010835226235</v>
          </cell>
          <cell r="V54">
            <v>1.2065648219060288</v>
          </cell>
          <cell r="W54">
            <v>1.2083628554121773</v>
          </cell>
          <cell r="X54">
            <v>0.98103485681226499</v>
          </cell>
          <cell r="Y54">
            <v>0.73270521256970089</v>
          </cell>
          <cell r="Z54">
            <v>0.12926178140766045</v>
          </cell>
          <cell r="AA54">
            <v>0.10966252461465335</v>
          </cell>
          <cell r="AB54">
            <v>1.0390060786602795</v>
          </cell>
          <cell r="AC54">
            <v>1.2678713680768103E-2</v>
          </cell>
          <cell r="AD54">
            <v>2.2239241511163781E-2</v>
          </cell>
          <cell r="AE54">
            <v>4.5166832444163127E-2</v>
          </cell>
          <cell r="AG54">
            <v>90.822741784168173</v>
          </cell>
          <cell r="AH54">
            <v>92.21423924358011</v>
          </cell>
          <cell r="AI54">
            <v>26.233207001747338</v>
          </cell>
          <cell r="AJ54">
            <v>99.099843526633379</v>
          </cell>
          <cell r="AK54">
            <v>98.421070329918095</v>
          </cell>
          <cell r="AL54">
            <v>96.793269598969559</v>
          </cell>
          <cell r="AM54">
            <v>1.0193100458106203</v>
          </cell>
          <cell r="AN54">
            <v>0.86475763966259622</v>
          </cell>
          <cell r="AO54">
            <v>8.1932131996284099</v>
          </cell>
          <cell r="AP54">
            <v>0.15204297863918803</v>
          </cell>
          <cell r="AQ54">
            <v>0.26669271088302476</v>
          </cell>
          <cell r="AR54">
            <v>0.5416400995729298</v>
          </cell>
        </row>
        <row r="55">
          <cell r="E55" t="str">
            <v>?</v>
          </cell>
          <cell r="F55" t="str">
            <v>DGBE</v>
          </cell>
          <cell r="G55">
            <v>180129</v>
          </cell>
          <cell r="H55">
            <v>156270</v>
          </cell>
          <cell r="I55">
            <v>322741</v>
          </cell>
          <cell r="J55">
            <v>309256</v>
          </cell>
          <cell r="K55">
            <v>401124</v>
          </cell>
          <cell r="L55">
            <v>314528</v>
          </cell>
          <cell r="M55">
            <v>8067</v>
          </cell>
          <cell r="N55">
            <v>14763</v>
          </cell>
          <cell r="O55">
            <v>123233</v>
          </cell>
          <cell r="P55">
            <v>5103</v>
          </cell>
          <cell r="Q55">
            <v>3979.8</v>
          </cell>
          <cell r="R55">
            <v>2628</v>
          </cell>
          <cell r="T55">
            <v>0.57282735899458115</v>
          </cell>
          <cell r="U55">
            <v>1.3600167097464819</v>
          </cell>
          <cell r="V55">
            <v>1.0840857484515027</v>
          </cell>
          <cell r="W55">
            <v>1.1353218671414673</v>
          </cell>
          <cell r="X55">
            <v>1.208670812843506</v>
          </cell>
          <cell r="Y55">
            <v>0.81839920274978473</v>
          </cell>
          <cell r="Z55">
            <v>9.1253591547702545E-2</v>
          </cell>
          <cell r="AA55">
            <v>0.14320635567325321</v>
          </cell>
          <cell r="AB55">
            <v>1.2402177851133207</v>
          </cell>
          <cell r="AC55">
            <v>4.2790658672592345E-2</v>
          </cell>
          <cell r="AD55">
            <v>4.4496371909974172E-2</v>
          </cell>
          <cell r="AE55">
            <v>2.9704313229044217E-2</v>
          </cell>
          <cell r="AG55">
            <v>93.290259531832291</v>
          </cell>
          <cell r="AH55">
            <v>89.470250280972792</v>
          </cell>
          <cell r="AI55">
            <v>8.808636230321957</v>
          </cell>
          <cell r="AJ55">
            <v>96.853666696450446</v>
          </cell>
          <cell r="AK55">
            <v>96.728248146431312</v>
          </cell>
          <cell r="AL55">
            <v>97.815886156679539</v>
          </cell>
          <cell r="AM55">
            <v>1.783556729504377</v>
          </cell>
          <cell r="AN55">
            <v>2.7989765119031982</v>
          </cell>
          <cell r="AO55">
            <v>24.24012840671104</v>
          </cell>
          <cell r="AP55">
            <v>0.4798502859233495</v>
          </cell>
          <cell r="AQ55">
            <v>0.49897798832502555</v>
          </cell>
          <cell r="AR55">
            <v>0.33310128047276827</v>
          </cell>
        </row>
        <row r="56">
          <cell r="E56" t="str">
            <v>?</v>
          </cell>
          <cell r="G56">
            <v>355899</v>
          </cell>
          <cell r="H56">
            <v>155747</v>
          </cell>
          <cell r="I56">
            <v>480308</v>
          </cell>
          <cell r="J56">
            <v>496520</v>
          </cell>
          <cell r="K56">
            <v>337942</v>
          </cell>
          <cell r="L56">
            <v>378864</v>
          </cell>
          <cell r="M56">
            <v>18375</v>
          </cell>
          <cell r="N56">
            <v>1943</v>
          </cell>
          <cell r="O56">
            <v>97888</v>
          </cell>
          <cell r="P56">
            <v>12392</v>
          </cell>
          <cell r="Q56">
            <v>4470.5</v>
          </cell>
          <cell r="R56">
            <v>6684</v>
          </cell>
          <cell r="T56">
            <v>1.1317926832370824</v>
          </cell>
          <cell r="U56">
            <v>1.355465044428779</v>
          </cell>
          <cell r="V56">
            <v>1.6133526811506578</v>
          </cell>
          <cell r="W56">
            <v>1.8227941041502229</v>
          </cell>
          <cell r="X56">
            <v>1.0182901841673899</v>
          </cell>
          <cell r="Y56">
            <v>0.98580093203337837</v>
          </cell>
          <cell r="Z56">
            <v>0.20785728829664488</v>
          </cell>
          <cell r="AA56">
            <v>1.88477917139559E-2</v>
          </cell>
          <cell r="AB56">
            <v>0.98514552554244994</v>
          </cell>
          <cell r="AC56">
            <v>0.10391178566936397</v>
          </cell>
          <cell r="AD56">
            <v>4.9982670140092354E-2</v>
          </cell>
          <cell r="AE56">
            <v>7.5549326340537112E-2</v>
          </cell>
          <cell r="AG56">
            <v>84.665241707930562</v>
          </cell>
          <cell r="AH56">
            <v>98.609496291223152</v>
          </cell>
          <cell r="AI56">
            <v>27.320477234615034</v>
          </cell>
          <cell r="AJ56">
            <v>92.333864595294344</v>
          </cell>
          <cell r="AK56">
            <v>96.312507626402422</v>
          </cell>
          <cell r="AL56">
            <v>94.426316882824878</v>
          </cell>
          <cell r="AM56">
            <v>3.8523347551183003</v>
          </cell>
          <cell r="AN56">
            <v>0.34931660887098742</v>
          </cell>
          <cell r="AO56">
            <v>18.258250061841697</v>
          </cell>
          <cell r="AP56">
            <v>2.6815920225927994</v>
          </cell>
          <cell r="AQ56">
            <v>1.2898741817606481</v>
          </cell>
          <cell r="AR56">
            <v>1.9496582560102667</v>
          </cell>
        </row>
        <row r="57">
          <cell r="E57" t="str">
            <v>?</v>
          </cell>
          <cell r="F57" t="str">
            <v>looks like mstfa</v>
          </cell>
          <cell r="G57">
            <v>27181</v>
          </cell>
          <cell r="H57">
            <v>154165</v>
          </cell>
          <cell r="I57">
            <v>56058</v>
          </cell>
          <cell r="J57">
            <v>53884</v>
          </cell>
          <cell r="K57">
            <v>48425</v>
          </cell>
          <cell r="L57">
            <v>58087</v>
          </cell>
          <cell r="M57">
            <v>161042</v>
          </cell>
          <cell r="N57">
            <v>182917</v>
          </cell>
          <cell r="O57">
            <v>193294.6</v>
          </cell>
          <cell r="P57">
            <v>197365</v>
          </cell>
          <cell r="Q57">
            <v>134804.1</v>
          </cell>
          <cell r="R57">
            <v>141398</v>
          </cell>
          <cell r="T57">
            <v>8.6438166229933597E-2</v>
          </cell>
          <cell r="U57">
            <v>1.3416969095672002</v>
          </cell>
          <cell r="V57">
            <v>0.18829860131403925</v>
          </cell>
          <cell r="W57">
            <v>0.19781567209383433</v>
          </cell>
          <cell r="X57">
            <v>0.14591469000096421</v>
          </cell>
          <cell r="Y57">
            <v>0.15114188399801207</v>
          </cell>
          <cell r="Z57">
            <v>1.8217008664962331</v>
          </cell>
          <cell r="AA57">
            <v>1.7743600190126978</v>
          </cell>
          <cell r="AB57">
            <v>1.9453182239040296</v>
          </cell>
          <cell r="AC57">
            <v>1.6549830195798918</v>
          </cell>
          <cell r="AD57">
            <v>1.5071846245010678</v>
          </cell>
          <cell r="AE57">
            <v>1.598223166651596</v>
          </cell>
          <cell r="AG57">
            <v>-35.775886007210879</v>
          </cell>
          <cell r="AH57">
            <v>-32.24745517115818</v>
          </cell>
          <cell r="AI57">
            <v>-44.989394402909028</v>
          </cell>
          <cell r="AJ57">
            <v>-23.349991177497031</v>
          </cell>
          <cell r="AK57">
            <v>-12.334210040570939</v>
          </cell>
          <cell r="AL57">
            <v>-19.119538493022624</v>
          </cell>
          <cell r="AM57">
            <v>7.2888456744946222</v>
          </cell>
          <cell r="AN57">
            <v>7.0994292133437051</v>
          </cell>
          <cell r="AO57">
            <v>7.7834536847368652</v>
          </cell>
          <cell r="AP57">
            <v>2.6271446393921698</v>
          </cell>
          <cell r="AQ57">
            <v>2.392527270664929</v>
          </cell>
          <cell r="AR57">
            <v>2.5370432053659084</v>
          </cell>
        </row>
        <row r="58">
          <cell r="E58" t="str">
            <v>2-phenoxy ethanol</v>
          </cell>
          <cell r="F58" t="str">
            <v>very similar Mass spectrum with phenol</v>
          </cell>
          <cell r="G58">
            <v>247116</v>
          </cell>
          <cell r="H58">
            <v>152925</v>
          </cell>
          <cell r="I58">
            <v>247190</v>
          </cell>
          <cell r="J58">
            <v>368017</v>
          </cell>
          <cell r="K58">
            <v>335407</v>
          </cell>
          <cell r="L58">
            <v>301456</v>
          </cell>
          <cell r="M58">
            <v>65768</v>
          </cell>
          <cell r="N58">
            <v>101903</v>
          </cell>
          <cell r="O58">
            <v>163832.9</v>
          </cell>
          <cell r="P58">
            <v>10246</v>
          </cell>
          <cell r="Q58">
            <v>74056.5</v>
          </cell>
          <cell r="R58">
            <v>86497</v>
          </cell>
          <cell r="T58">
            <v>0.78585239270358964</v>
          </cell>
          <cell r="U58">
            <v>1.3309051982976945</v>
          </cell>
          <cell r="V58">
            <v>0.83031023687640237</v>
          </cell>
          <cell r="W58">
            <v>1.3510416857871841</v>
          </cell>
          <cell r="X58">
            <v>1.0106516970398225</v>
          </cell>
          <cell r="Y58">
            <v>0.78438596902068847</v>
          </cell>
          <cell r="Z58">
            <v>0.7439650686636049</v>
          </cell>
          <cell r="AA58">
            <v>0.98849537778036456</v>
          </cell>
          <cell r="AB58">
            <v>1.6488154663660883</v>
          </cell>
          <cell r="AC58">
            <v>8.591673305102511E-2</v>
          </cell>
          <cell r="AD58">
            <v>0.82799275500050318</v>
          </cell>
          <cell r="AE58">
            <v>0.97767655303372814</v>
          </cell>
          <cell r="AG58">
            <v>44.100821785414944</v>
          </cell>
          <cell r="AH58">
            <v>25.727589084128013</v>
          </cell>
          <cell r="AI58">
            <v>-23.886770333080044</v>
          </cell>
          <cell r="AJ58">
            <v>93.544488881633526</v>
          </cell>
          <cell r="AK58">
            <v>37.787247652232914</v>
          </cell>
          <cell r="AL58">
            <v>26.540481299176413</v>
          </cell>
          <cell r="AM58">
            <v>1.3203580067564462</v>
          </cell>
          <cell r="AN58">
            <v>1.7543401453492089</v>
          </cell>
          <cell r="AO58">
            <v>2.926248548995658</v>
          </cell>
          <cell r="AP58">
            <v>1.3835315981840759</v>
          </cell>
          <cell r="AQ58">
            <v>13.333306550778074</v>
          </cell>
          <cell r="AR58">
            <v>15.743689918034145</v>
          </cell>
        </row>
        <row r="59">
          <cell r="E59" t="str">
            <v>?</v>
          </cell>
          <cell r="G59">
            <v>248572</v>
          </cell>
          <cell r="H59">
            <v>145942</v>
          </cell>
          <cell r="I59">
            <v>319618</v>
          </cell>
          <cell r="J59">
            <v>304443</v>
          </cell>
          <cell r="K59">
            <v>213389</v>
          </cell>
          <cell r="L59">
            <v>194758</v>
          </cell>
          <cell r="M59">
            <v>17183</v>
          </cell>
          <cell r="N59">
            <v>24627</v>
          </cell>
          <cell r="O59">
            <v>89161</v>
          </cell>
          <cell r="Q59">
            <v>3170.7</v>
          </cell>
          <cell r="R59">
            <v>3940</v>
          </cell>
          <cell r="T59">
            <v>0.79048261123972829</v>
          </cell>
          <cell r="U59">
            <v>1.2701321984630514</v>
          </cell>
          <cell r="V59">
            <v>1.0735956037459524</v>
          </cell>
          <cell r="W59">
            <v>1.117652673507223</v>
          </cell>
          <cell r="X59">
            <v>0.64298584996625208</v>
          </cell>
          <cell r="Y59">
            <v>0.50675867308838185</v>
          </cell>
          <cell r="Z59">
            <v>0.19437343046537409</v>
          </cell>
          <cell r="AA59">
            <v>0.23889066728748945</v>
          </cell>
          <cell r="AB59">
            <v>0.8973169357111227</v>
          </cell>
          <cell r="AC59">
            <v>0</v>
          </cell>
          <cell r="AD59">
            <v>3.5450185038181592E-2</v>
          </cell>
          <cell r="AE59">
            <v>4.4533863821322003E-2</v>
          </cell>
          <cell r="AG59">
            <v>84.696598456398519</v>
          </cell>
          <cell r="AH59">
            <v>81.191669058026875</v>
          </cell>
          <cell r="AI59">
            <v>29.352477104592825</v>
          </cell>
          <cell r="AJ59">
            <v>100</v>
          </cell>
          <cell r="AK59">
            <v>97.208937378244656</v>
          </cell>
          <cell r="AL59">
            <v>96.493761525358465</v>
          </cell>
          <cell r="AM59">
            <v>2.412036361427734</v>
          </cell>
          <cell r="AN59">
            <v>2.9644636847925967</v>
          </cell>
          <cell r="AO59">
            <v>11.135066513350978</v>
          </cell>
          <cell r="AP59" t="e">
            <v>#DIV/0!</v>
          </cell>
          <cell r="AQ59">
            <v>0.70470604038014151</v>
          </cell>
          <cell r="AR59">
            <v>0.88527839283633314</v>
          </cell>
        </row>
        <row r="60">
          <cell r="E60" t="str">
            <v>?</v>
          </cell>
          <cell r="G60">
            <v>194706</v>
          </cell>
          <cell r="H60">
            <v>145882</v>
          </cell>
          <cell r="I60">
            <v>215083</v>
          </cell>
          <cell r="J60">
            <v>251920</v>
          </cell>
          <cell r="K60">
            <v>248807</v>
          </cell>
          <cell r="L60">
            <v>170875</v>
          </cell>
          <cell r="M60">
            <v>4588</v>
          </cell>
          <cell r="N60">
            <v>4412</v>
          </cell>
          <cell r="O60">
            <v>40119.9</v>
          </cell>
          <cell r="P60">
            <v>11041</v>
          </cell>
          <cell r="Q60">
            <v>14816.8</v>
          </cell>
          <cell r="R60">
            <v>3991</v>
          </cell>
          <cell r="T60">
            <v>0.61918360597349076</v>
          </cell>
          <cell r="U60">
            <v>1.2696100188854946</v>
          </cell>
          <cell r="V60">
            <v>0.72246295027342233</v>
          </cell>
          <cell r="W60">
            <v>0.92483342205253405</v>
          </cell>
          <cell r="X60">
            <v>0.74970771863851127</v>
          </cell>
          <cell r="Y60">
            <v>0.44461530855716963</v>
          </cell>
          <cell r="Z60">
            <v>5.1899278296871111E-2</v>
          </cell>
          <cell r="AA60">
            <v>4.2797970685524156E-2</v>
          </cell>
          <cell r="AB60">
            <v>0.40376695785193834</v>
          </cell>
          <cell r="AC60">
            <v>9.2583120204603575E-2</v>
          </cell>
          <cell r="AD60">
            <v>0.16566004405138582</v>
          </cell>
          <cell r="AE60">
            <v>4.5110317388552312E-2</v>
          </cell>
          <cell r="AG60">
            <v>95.91218740204728</v>
          </cell>
          <cell r="AH60">
            <v>96.629045923637747</v>
          </cell>
          <cell r="AI60">
            <v>68.197560522846359</v>
          </cell>
          <cell r="AJ60">
            <v>92.707751291544156</v>
          </cell>
          <cell r="AK60">
            <v>86.951895338947665</v>
          </cell>
          <cell r="AL60">
            <v>96.446915452971012</v>
          </cell>
          <cell r="AM60">
            <v>0.23513599191514853</v>
          </cell>
          <cell r="AN60">
            <v>0.19390141095088884</v>
          </cell>
          <cell r="AO60">
            <v>1.8293153055810616</v>
          </cell>
          <cell r="AP60">
            <v>1.3958467725896611</v>
          </cell>
          <cell r="AQ60">
            <v>2.497604718064903</v>
          </cell>
          <cell r="AR60">
            <v>0.68011415901896988</v>
          </cell>
        </row>
        <row r="61">
          <cell r="E61" t="str">
            <v>?</v>
          </cell>
          <cell r="F61" t="str">
            <v>looks like glutaric acid</v>
          </cell>
          <cell r="G61">
            <v>157613</v>
          </cell>
          <cell r="H61">
            <v>145831</v>
          </cell>
          <cell r="I61">
            <v>261981</v>
          </cell>
          <cell r="J61">
            <v>231803</v>
          </cell>
          <cell r="K61">
            <v>259266</v>
          </cell>
          <cell r="L61">
            <v>204697</v>
          </cell>
          <cell r="M61">
            <v>26896</v>
          </cell>
          <cell r="N61">
            <v>26363</v>
          </cell>
          <cell r="O61">
            <v>110533.6</v>
          </cell>
          <cell r="P61">
            <v>7582</v>
          </cell>
          <cell r="Q61">
            <v>11186.1</v>
          </cell>
          <cell r="R61">
            <v>1300</v>
          </cell>
          <cell r="T61">
            <v>0.50122433663215205</v>
          </cell>
          <cell r="U61">
            <v>1.2691661662445715</v>
          </cell>
          <cell r="V61">
            <v>0.87999314764803094</v>
          </cell>
          <cell r="W61">
            <v>0.85098111198810555</v>
          </cell>
          <cell r="X61">
            <v>0.78122288111078975</v>
          </cell>
          <cell r="Y61">
            <v>0.53261986724639043</v>
          </cell>
          <cell r="Z61">
            <v>0.30424651025994887</v>
          </cell>
          <cell r="AA61">
            <v>0.25573048530881082</v>
          </cell>
          <cell r="AB61">
            <v>1.1124109335372974</v>
          </cell>
          <cell r="AC61">
            <v>6.3578047042052749E-2</v>
          </cell>
          <cell r="AD61">
            <v>0.12506680381480528</v>
          </cell>
          <cell r="AE61">
            <v>1.4693914458811828E-2</v>
          </cell>
          <cell r="AG61">
            <v>76.027842661437617</v>
          </cell>
          <cell r="AH61">
            <v>79.850511925833118</v>
          </cell>
          <cell r="AI61">
            <v>12.351040933521622</v>
          </cell>
          <cell r="AJ61">
            <v>94.990565559261739</v>
          </cell>
          <cell r="AK61">
            <v>90.145750246015879</v>
          </cell>
          <cell r="AL61">
            <v>98.842238719434917</v>
          </cell>
          <cell r="AM61">
            <v>5.0588039181991205</v>
          </cell>
          <cell r="AN61">
            <v>4.2521124728032023</v>
          </cell>
          <cell r="AO61">
            <v>18.496411953642131</v>
          </cell>
          <cell r="AP61">
            <v>0.6605104089450492</v>
          </cell>
          <cell r="AQ61">
            <v>1.299315244435348</v>
          </cell>
          <cell r="AR61">
            <v>0.15265463315936517</v>
          </cell>
        </row>
        <row r="62">
          <cell r="E62" t="str">
            <v>?</v>
          </cell>
          <cell r="G62">
            <v>325405</v>
          </cell>
          <cell r="H62">
            <v>139829</v>
          </cell>
          <cell r="I62">
            <v>299393</v>
          </cell>
          <cell r="J62">
            <v>308169</v>
          </cell>
          <cell r="K62">
            <v>323557</v>
          </cell>
          <cell r="L62">
            <v>319915</v>
          </cell>
          <cell r="M62">
            <v>3304</v>
          </cell>
          <cell r="N62">
            <v>5320</v>
          </cell>
          <cell r="O62">
            <v>81309.399999999994</v>
          </cell>
          <cell r="P62">
            <v>1583</v>
          </cell>
          <cell r="Q62">
            <v>1127</v>
          </cell>
          <cell r="R62">
            <v>3807</v>
          </cell>
          <cell r="T62">
            <v>1.0348188617803444</v>
          </cell>
          <cell r="U62">
            <v>1.2169308025029808</v>
          </cell>
          <cell r="V62">
            <v>1.0056599083665874</v>
          </cell>
          <cell r="W62">
            <v>1.1313313386809596</v>
          </cell>
          <cell r="X62">
            <v>0.97494515957959693</v>
          </cell>
          <cell r="Y62">
            <v>0.83241613130690228</v>
          </cell>
          <cell r="Z62">
            <v>3.737472002895862E-2</v>
          </cell>
          <cell r="AA62">
            <v>5.1605893936307462E-2</v>
          </cell>
          <cell r="AB62">
            <v>0.81829837768205782</v>
          </cell>
          <cell r="AC62">
            <v>1.3274076558634858E-2</v>
          </cell>
          <cell r="AD62">
            <v>1.2600485236077414E-2</v>
          </cell>
          <cell r="AE62">
            <v>4.3030563342074328E-2</v>
          </cell>
          <cell r="AG62">
            <v>96.928771960403466</v>
          </cell>
          <cell r="AH62">
            <v>95.759340314982197</v>
          </cell>
          <cell r="AI62">
            <v>32.757197369071157</v>
          </cell>
          <cell r="AJ62">
            <v>98.909216815669993</v>
          </cell>
          <cell r="AK62">
            <v>98.96456846928676</v>
          </cell>
          <cell r="AL62">
            <v>96.464009025528071</v>
          </cell>
          <cell r="AM62">
            <v>5.2035905269487405E-2</v>
          </cell>
          <cell r="AN62">
            <v>7.184961937203127E-2</v>
          </cell>
          <cell r="AO62">
            <v>1.139296744704609</v>
          </cell>
          <cell r="AP62">
            <v>0.13401273316642867</v>
          </cell>
          <cell r="AQ62">
            <v>0.1272122741081804</v>
          </cell>
          <cell r="AR62">
            <v>0.43442896970572054</v>
          </cell>
        </row>
        <row r="63">
          <cell r="E63" t="str">
            <v>?</v>
          </cell>
          <cell r="G63">
            <v>399274</v>
          </cell>
          <cell r="H63">
            <v>139357</v>
          </cell>
          <cell r="I63">
            <v>603571</v>
          </cell>
          <cell r="J63">
            <v>252345</v>
          </cell>
          <cell r="K63">
            <v>273512</v>
          </cell>
          <cell r="L63">
            <v>341487</v>
          </cell>
          <cell r="M63">
            <v>12327</v>
          </cell>
          <cell r="N63">
            <v>18889</v>
          </cell>
          <cell r="O63">
            <v>45635.3</v>
          </cell>
          <cell r="P63">
            <v>11360</v>
          </cell>
          <cell r="Q63">
            <v>10061.200000000001</v>
          </cell>
          <cell r="R63">
            <v>15847</v>
          </cell>
          <cell r="T63">
            <v>1.2697293103009641</v>
          </cell>
          <cell r="U63">
            <v>1.2128229898262013</v>
          </cell>
          <cell r="V63">
            <v>2.0273926128958575</v>
          </cell>
          <cell r="W63">
            <v>0.92639365627122372</v>
          </cell>
          <cell r="X63">
            <v>0.82414906952077904</v>
          </cell>
          <cell r="Y63">
            <v>0.88854629333291701</v>
          </cell>
          <cell r="Z63">
            <v>0.13944254654872063</v>
          </cell>
          <cell r="AA63">
            <v>0.18323002454190068</v>
          </cell>
          <cell r="AB63">
            <v>0.45927398252888374</v>
          </cell>
          <cell r="AC63">
            <v>9.5258060458680974E-2</v>
          </cell>
          <cell r="AD63">
            <v>0.11248979774376405</v>
          </cell>
          <cell r="AE63">
            <v>0.17911881725291617</v>
          </cell>
          <cell r="AG63">
            <v>88.502646493475282</v>
          </cell>
          <cell r="AH63">
            <v>84.892269846553802</v>
          </cell>
          <cell r="AI63">
            <v>62.131820852546817</v>
          </cell>
          <cell r="AJ63">
            <v>92.145757356369742</v>
          </cell>
          <cell r="AK63">
            <v>90.724961623634471</v>
          </cell>
          <cell r="AL63">
            <v>85.231248190753377</v>
          </cell>
          <cell r="AM63">
            <v>5.0788071101081576</v>
          </cell>
          <cell r="AN63">
            <v>6.6736442675589904</v>
          </cell>
          <cell r="AO63">
            <v>16.727778039684576</v>
          </cell>
          <cell r="AP63">
            <v>0.33476791098619291</v>
          </cell>
          <cell r="AQ63">
            <v>0.39532585921454583</v>
          </cell>
          <cell r="AR63">
            <v>0.62948197749717938</v>
          </cell>
        </row>
        <row r="64">
          <cell r="E64" t="str">
            <v>?</v>
          </cell>
          <cell r="G64">
            <v>317170</v>
          </cell>
          <cell r="H64">
            <v>134223</v>
          </cell>
          <cell r="I64">
            <v>182756</v>
          </cell>
          <cell r="J64">
            <v>187677</v>
          </cell>
          <cell r="K64">
            <v>129931</v>
          </cell>
          <cell r="L64">
            <v>308529</v>
          </cell>
          <cell r="M64">
            <v>29131</v>
          </cell>
          <cell r="N64">
            <v>29277</v>
          </cell>
          <cell r="O64">
            <v>45222.3</v>
          </cell>
          <cell r="P64">
            <v>11171</v>
          </cell>
          <cell r="Q64">
            <v>33317.300000000003</v>
          </cell>
          <cell r="R64">
            <v>14061</v>
          </cell>
          <cell r="T64">
            <v>1.0086307782328847</v>
          </cell>
          <cell r="U64">
            <v>1.1681418239732644</v>
          </cell>
          <cell r="V64">
            <v>0.61387668453652577</v>
          </cell>
          <cell r="W64">
            <v>0.68898841755538831</v>
          </cell>
          <cell r="X64">
            <v>0.39150937710924694</v>
          </cell>
          <cell r="Y64">
            <v>0.80278985535528891</v>
          </cell>
          <cell r="Z64">
            <v>0.32952874369358159</v>
          </cell>
          <cell r="AA64">
            <v>0.28399732270174316</v>
          </cell>
          <cell r="AB64">
            <v>0.45511754760275352</v>
          </cell>
          <cell r="AC64">
            <v>9.3673221248584959E-2</v>
          </cell>
          <cell r="AD64">
            <v>0.37250589774264603</v>
          </cell>
          <cell r="AE64">
            <v>0.15893163938873317</v>
          </cell>
          <cell r="AG64">
            <v>71.790347975664673</v>
          </cell>
          <cell r="AH64">
            <v>75.688112789612518</v>
          </cell>
          <cell r="AI64">
            <v>61.039187343302416</v>
          </cell>
          <cell r="AJ64">
            <v>91.981006130747971</v>
          </cell>
          <cell r="AK64">
            <v>68.111243849173931</v>
          </cell>
          <cell r="AL64">
            <v>86.394491137373166</v>
          </cell>
          <cell r="AM64">
            <v>6.7408366027050084</v>
          </cell>
          <cell r="AN64">
            <v>5.809446321678867</v>
          </cell>
          <cell r="AO64">
            <v>9.3098798879490126</v>
          </cell>
          <cell r="AP64">
            <v>1.457838825057391</v>
          </cell>
          <cell r="AQ64">
            <v>5.7973191596663733</v>
          </cell>
          <cell r="AR64">
            <v>2.4734573162168938</v>
          </cell>
        </row>
        <row r="65">
          <cell r="E65" t="str">
            <v>Phenol</v>
          </cell>
          <cell r="G65">
            <v>301510</v>
          </cell>
          <cell r="H65">
            <v>131091</v>
          </cell>
          <cell r="I65">
            <v>309680</v>
          </cell>
          <cell r="J65">
            <v>183388</v>
          </cell>
          <cell r="K65">
            <v>165072</v>
          </cell>
          <cell r="L65">
            <v>180209</v>
          </cell>
          <cell r="M65">
            <v>37401</v>
          </cell>
          <cell r="N65">
            <v>15186</v>
          </cell>
          <cell r="O65">
            <v>113835</v>
          </cell>
          <cell r="Q65">
            <v>16083.9</v>
          </cell>
          <cell r="R65">
            <v>22692</v>
          </cell>
          <cell r="T65">
            <v>0.95883048820820715</v>
          </cell>
          <cell r="U65">
            <v>1.1408840500248034</v>
          </cell>
          <cell r="V65">
            <v>1.0402139008693081</v>
          </cell>
          <cell r="W65">
            <v>0.67324290093430494</v>
          </cell>
          <cell r="X65">
            <v>0.49739658663581138</v>
          </cell>
          <cell r="Y65">
            <v>0.46890229781875048</v>
          </cell>
          <cell r="Z65">
            <v>0.42307866337865657</v>
          </cell>
          <cell r="AA65">
            <v>0.14730960626254982</v>
          </cell>
          <cell r="AB65">
            <v>1.1456362465279175</v>
          </cell>
          <cell r="AC65">
            <v>0</v>
          </cell>
          <cell r="AD65">
            <v>0.17982692501201908</v>
          </cell>
          <cell r="AE65">
            <v>0.25648792838412154</v>
          </cell>
          <cell r="AG65">
            <v>62.916594077245755</v>
          </cell>
          <cell r="AH65">
            <v>87.088117652328719</v>
          </cell>
          <cell r="AI65">
            <v>-0.41653632575639715</v>
          </cell>
          <cell r="AJ65">
            <v>100</v>
          </cell>
          <cell r="AK65">
            <v>84.237931540185045</v>
          </cell>
          <cell r="AL65">
            <v>77.51849292848425</v>
          </cell>
          <cell r="AM65">
            <v>1.8705055703644342</v>
          </cell>
          <cell r="AN65">
            <v>0.65128181336736146</v>
          </cell>
          <cell r="AO65">
            <v>5.0650603923837085</v>
          </cell>
          <cell r="AP65" t="e">
            <v>#DIV/0!</v>
          </cell>
          <cell r="AQ65">
            <v>1.5289984533056491</v>
          </cell>
          <cell r="AR65">
            <v>2.1808171705359505</v>
          </cell>
        </row>
        <row r="66">
          <cell r="E66" t="str">
            <v>?</v>
          </cell>
          <cell r="G66">
            <v>251381</v>
          </cell>
          <cell r="H66">
            <v>129276</v>
          </cell>
          <cell r="I66">
            <v>251250</v>
          </cell>
          <cell r="J66">
            <v>258597</v>
          </cell>
          <cell r="K66">
            <v>222294</v>
          </cell>
          <cell r="L66">
            <v>230698</v>
          </cell>
          <cell r="M66">
            <v>16122</v>
          </cell>
          <cell r="N66">
            <v>22995</v>
          </cell>
          <cell r="O66">
            <v>86990.6</v>
          </cell>
          <cell r="P66">
            <v>3910</v>
          </cell>
          <cell r="Q66">
            <v>4399.5</v>
          </cell>
          <cell r="R66">
            <v>1731</v>
          </cell>
          <cell r="T66">
            <v>0.79941549851171545</v>
          </cell>
          <cell r="U66">
            <v>1.1250881178037127</v>
          </cell>
          <cell r="V66">
            <v>0.84394776089322421</v>
          </cell>
          <cell r="W66">
            <v>0.94934561941298479</v>
          </cell>
          <cell r="X66">
            <v>0.66981848423488577</v>
          </cell>
          <cell r="Y66">
            <v>0.60027424991088174</v>
          </cell>
          <cell r="Z66">
            <v>0.18237143956019095</v>
          </cell>
          <cell r="AA66">
            <v>0.22305968629048686</v>
          </cell>
          <cell r="AB66">
            <v>0.87547401473370645</v>
          </cell>
          <cell r="AC66">
            <v>3.2786885245901641E-2</v>
          </cell>
          <cell r="AD66">
            <v>4.9188850750774255E-2</v>
          </cell>
          <cell r="AE66">
            <v>1.9565512252464057E-2</v>
          </cell>
          <cell r="AG66">
            <v>83.79047501486383</v>
          </cell>
          <cell r="AH66">
            <v>80.174025237603416</v>
          </cell>
          <cell r="AI66">
            <v>22.186182497178844</v>
          </cell>
          <cell r="AJ66">
            <v>97.08583845771075</v>
          </cell>
          <cell r="AK66">
            <v>95.628000156396993</v>
          </cell>
          <cell r="AL66">
            <v>98.260979567479751</v>
          </cell>
          <cell r="AM66">
            <v>0.45367360398110945</v>
          </cell>
          <cell r="AN66">
            <v>0.55489111686756876</v>
          </cell>
          <cell r="AO66">
            <v>2.1778599347238439</v>
          </cell>
          <cell r="AP66">
            <v>0.4785644565254053</v>
          </cell>
          <cell r="AQ66">
            <v>0.71797108661293008</v>
          </cell>
          <cell r="AR66">
            <v>0.28558244150111706</v>
          </cell>
        </row>
        <row r="67">
          <cell r="E67" t="str">
            <v>?</v>
          </cell>
          <cell r="F67" t="str">
            <v>looks like butan-2-ol, SiH-SiH</v>
          </cell>
          <cell r="G67">
            <v>204923</v>
          </cell>
          <cell r="H67">
            <v>128715</v>
          </cell>
          <cell r="I67">
            <v>174407</v>
          </cell>
          <cell r="J67">
            <v>138286</v>
          </cell>
          <cell r="K67">
            <v>196033</v>
          </cell>
          <cell r="L67">
            <v>236336</v>
          </cell>
          <cell r="M67">
            <v>21109</v>
          </cell>
          <cell r="N67">
            <v>53886</v>
          </cell>
          <cell r="O67">
            <v>68078.7</v>
          </cell>
          <cell r="P67">
            <v>11723</v>
          </cell>
          <cell r="Q67">
            <v>18082.5</v>
          </cell>
          <cell r="R67">
            <v>22407</v>
          </cell>
          <cell r="T67">
            <v>0.65167463810517212</v>
          </cell>
          <cell r="U67">
            <v>1.1202057387535573</v>
          </cell>
          <cell r="V67">
            <v>0.58583242640439626</v>
          </cell>
          <cell r="W67">
            <v>0.50766717450760845</v>
          </cell>
          <cell r="X67">
            <v>0.59068857872914859</v>
          </cell>
          <cell r="Y67">
            <v>0.61494427835064958</v>
          </cell>
          <cell r="Z67">
            <v>0.23878419040293206</v>
          </cell>
          <cell r="AA67">
            <v>0.52271338358117747</v>
          </cell>
          <cell r="AB67">
            <v>0.68514451914174146</v>
          </cell>
          <cell r="AC67">
            <v>9.8301957989182842E-2</v>
          </cell>
          <cell r="AD67">
            <v>0.2021723817935846</v>
          </cell>
          <cell r="AE67">
            <v>0.2532665702143051</v>
          </cell>
          <cell r="AG67">
            <v>78.683898667701428</v>
          </cell>
          <cell r="AH67">
            <v>53.337733819968115</v>
          </cell>
          <cell r="AI67">
            <v>38.837617462655075</v>
          </cell>
          <cell r="AJ67">
            <v>91.224651455672557</v>
          </cell>
          <cell r="AK67">
            <v>81.952209777237897</v>
          </cell>
          <cell r="AL67">
            <v>77.391066528893845</v>
          </cell>
          <cell r="AM67">
            <v>0.88592997461838086</v>
          </cell>
          <cell r="AN67">
            <v>1.939355590784013</v>
          </cell>
          <cell r="AO67">
            <v>2.5420027407547847</v>
          </cell>
          <cell r="AP67">
            <v>0.44070206559573583</v>
          </cell>
          <cell r="AQ67">
            <v>0.90636837846756668</v>
          </cell>
          <cell r="AR67">
            <v>1.1354311035399105</v>
          </cell>
        </row>
        <row r="68">
          <cell r="E68" t="str">
            <v>?</v>
          </cell>
          <cell r="G68">
            <v>151718</v>
          </cell>
          <cell r="H68">
            <v>126096</v>
          </cell>
          <cell r="I68">
            <v>225648</v>
          </cell>
          <cell r="J68">
            <v>213511</v>
          </cell>
          <cell r="K68">
            <v>207258</v>
          </cell>
          <cell r="L68">
            <v>181485</v>
          </cell>
          <cell r="M68">
            <v>9492</v>
          </cell>
          <cell r="N68">
            <v>6216</v>
          </cell>
          <cell r="O68">
            <v>92189</v>
          </cell>
          <cell r="P68">
            <v>4162</v>
          </cell>
          <cell r="Q68">
            <v>8983.6</v>
          </cell>
          <cell r="R68">
            <v>4335</v>
          </cell>
          <cell r="T68">
            <v>0.48247767573205791</v>
          </cell>
          <cell r="U68">
            <v>1.0974126001932065</v>
          </cell>
          <cell r="V68">
            <v>0.75795074368172843</v>
          </cell>
          <cell r="W68">
            <v>0.78382863121569779</v>
          </cell>
          <cell r="X68">
            <v>0.62451185999421466</v>
          </cell>
          <cell r="Y68">
            <v>0.47222243905485256</v>
          </cell>
          <cell r="Z68">
            <v>0.10737313635438112</v>
          </cell>
          <cell r="AA68">
            <v>6.0297412915053986E-2</v>
          </cell>
          <cell r="AB68">
            <v>0.9277907491646874</v>
          </cell>
          <cell r="AC68">
            <v>3.4900004192696323E-2</v>
          </cell>
          <cell r="AD68">
            <v>0.10044163191377557</v>
          </cell>
          <cell r="AE68">
            <v>4.8998553214576364E-2</v>
          </cell>
          <cell r="AG68">
            <v>90.215791550463578</v>
          </cell>
          <cell r="AH68">
            <v>94.505492929055293</v>
          </cell>
          <cell r="AI68">
            <v>15.456524829280811</v>
          </cell>
          <cell r="AJ68">
            <v>96.819791919051042</v>
          </cell>
          <cell r="AK68">
            <v>90.847414008542259</v>
          </cell>
          <cell r="AL68">
            <v>95.535083777427928</v>
          </cell>
          <cell r="AM68">
            <v>1.7366803973850589</v>
          </cell>
          <cell r="AN68">
            <v>0.97526568169705841</v>
          </cell>
          <cell r="AO68">
            <v>15.006323384571301</v>
          </cell>
          <cell r="AP68">
            <v>0.45154234927693532</v>
          </cell>
          <cell r="AQ68">
            <v>1.2995313751007078</v>
          </cell>
          <cell r="AR68">
            <v>0.63395183873103578</v>
          </cell>
        </row>
        <row r="69">
          <cell r="E69" t="str">
            <v>?</v>
          </cell>
          <cell r="G69">
            <v>169157</v>
          </cell>
          <cell r="H69">
            <v>125993</v>
          </cell>
          <cell r="I69">
            <v>303016</v>
          </cell>
          <cell r="J69">
            <v>335831</v>
          </cell>
          <cell r="K69">
            <v>206467</v>
          </cell>
          <cell r="L69">
            <v>276584</v>
          </cell>
          <cell r="M69">
            <v>15059</v>
          </cell>
          <cell r="N69">
            <v>24004</v>
          </cell>
          <cell r="O69">
            <v>85411.9</v>
          </cell>
          <cell r="P69">
            <v>12595</v>
          </cell>
          <cell r="Q69">
            <v>8481.2000000000007</v>
          </cell>
          <cell r="R69">
            <v>14726</v>
          </cell>
          <cell r="T69">
            <v>0.53793535502582235</v>
          </cell>
          <cell r="U69">
            <v>1.0965161919184008</v>
          </cell>
          <cell r="V69">
            <v>1.0178295511037661</v>
          </cell>
          <cell r="W69">
            <v>1.2328823950513041</v>
          </cell>
          <cell r="X69">
            <v>0.6221284109536207</v>
          </cell>
          <cell r="Y69">
            <v>0.71966923483234069</v>
          </cell>
          <cell r="Z69">
            <v>0.17034682473247212</v>
          </cell>
          <cell r="AA69">
            <v>0.23284734549757977</v>
          </cell>
          <cell r="AB69">
            <v>0.8595859667485205</v>
          </cell>
          <cell r="AC69">
            <v>0.10561402037650414</v>
          </cell>
          <cell r="AD69">
            <v>9.4824521192741595E-2</v>
          </cell>
          <cell r="AE69">
            <v>0.16644814178497153</v>
          </cell>
          <cell r="AG69">
            <v>84.464723276503264</v>
          </cell>
          <cell r="AH69">
            <v>78.764805552920862</v>
          </cell>
          <cell r="AI69">
            <v>21.607544595886083</v>
          </cell>
          <cell r="AJ69">
            <v>90.368220628668695</v>
          </cell>
          <cell r="AK69">
            <v>91.352200551927808</v>
          </cell>
          <cell r="AL69">
            <v>84.820275066457199</v>
          </cell>
          <cell r="AM69">
            <v>4.8076677218827522</v>
          </cell>
          <cell r="AN69">
            <v>6.5716086509559828</v>
          </cell>
          <cell r="AO69">
            <v>24.259939761192804</v>
          </cell>
          <cell r="AP69">
            <v>2.8820799281186997</v>
          </cell>
          <cell r="AQ69">
            <v>2.5876474378004692</v>
          </cell>
          <cell r="AR69">
            <v>4.5421701285584639</v>
          </cell>
        </row>
        <row r="70">
          <cell r="E70" t="str">
            <v>Benzeneacetic acid</v>
          </cell>
          <cell r="G70">
            <v>294980</v>
          </cell>
          <cell r="H70">
            <v>125212</v>
          </cell>
          <cell r="I70">
            <v>185832</v>
          </cell>
          <cell r="J70">
            <v>426218</v>
          </cell>
          <cell r="K70">
            <v>477063</v>
          </cell>
          <cell r="L70">
            <v>496974</v>
          </cell>
          <cell r="M70">
            <v>8844</v>
          </cell>
          <cell r="N70">
            <v>18348</v>
          </cell>
          <cell r="O70">
            <v>38094.6</v>
          </cell>
          <cell r="P70">
            <v>17024</v>
          </cell>
          <cell r="Q70">
            <v>25419.5</v>
          </cell>
          <cell r="R70">
            <v>13851</v>
          </cell>
          <cell r="T70">
            <v>0.93806446688884937</v>
          </cell>
          <cell r="U70">
            <v>1.089719154417204</v>
          </cell>
          <cell r="V70">
            <v>0.62420895642710306</v>
          </cell>
          <cell r="W70">
            <v>1.5647056664035683</v>
          </cell>
          <cell r="X70">
            <v>1.4374909603702632</v>
          </cell>
          <cell r="Y70">
            <v>1.2931221556979713</v>
          </cell>
          <cell r="Z70">
            <v>0.10004298545281781</v>
          </cell>
          <cell r="AA70">
            <v>0.17798213194424237</v>
          </cell>
          <cell r="AB70">
            <v>0.38338432430256431</v>
          </cell>
          <cell r="AC70">
            <v>0.14275292440568529</v>
          </cell>
          <cell r="AD70">
            <v>0.28420411220804775</v>
          </cell>
          <cell r="AE70">
            <v>0.15655800705307893</v>
          </cell>
          <cell r="AG70">
            <v>90.819379007215673</v>
          </cell>
          <cell r="AH70">
            <v>83.667155778368453</v>
          </cell>
          <cell r="AI70">
            <v>64.818061355670736</v>
          </cell>
          <cell r="AJ70">
            <v>86.900026137281998</v>
          </cell>
          <cell r="AK70">
            <v>73.91950842967023</v>
          </cell>
          <cell r="AL70">
            <v>85.633178381928303</v>
          </cell>
          <cell r="AM70">
            <v>1.8697013178775814</v>
          </cell>
          <cell r="AN70">
            <v>3.3263044395226995</v>
          </cell>
          <cell r="AO70">
            <v>7.1650618297489324</v>
          </cell>
          <cell r="AP70">
            <v>1.6334950832738373</v>
          </cell>
          <cell r="AQ70">
            <v>3.2520946374361102</v>
          </cell>
          <cell r="AR70">
            <v>1.7914640686560259</v>
          </cell>
        </row>
        <row r="71">
          <cell r="E71" t="str">
            <v>?</v>
          </cell>
          <cell r="G71">
            <v>226624</v>
          </cell>
          <cell r="H71">
            <v>125170</v>
          </cell>
          <cell r="I71">
            <v>230735</v>
          </cell>
          <cell r="J71">
            <v>144136</v>
          </cell>
          <cell r="K71">
            <v>204643</v>
          </cell>
          <cell r="L71">
            <v>149849</v>
          </cell>
          <cell r="M71">
            <v>17754</v>
          </cell>
          <cell r="N71">
            <v>38852</v>
          </cell>
          <cell r="O71">
            <v>93094.3</v>
          </cell>
          <cell r="P71">
            <v>7895</v>
          </cell>
          <cell r="Q71">
            <v>5065.7</v>
          </cell>
          <cell r="R71">
            <v>74</v>
          </cell>
          <cell r="T71">
            <v>0.72068588292161706</v>
          </cell>
          <cell r="U71">
            <v>1.0893536287129144</v>
          </cell>
          <cell r="V71">
            <v>0.77503795665551478</v>
          </cell>
          <cell r="W71">
            <v>0.5291433396354559</v>
          </cell>
          <cell r="X71">
            <v>0.61663231607366698</v>
          </cell>
          <cell r="Y71">
            <v>0.38990583392528644</v>
          </cell>
          <cell r="Z71">
            <v>0.20083256034931338</v>
          </cell>
          <cell r="AA71">
            <v>0.3768782314310935</v>
          </cell>
          <cell r="AB71">
            <v>0.93690169477879315</v>
          </cell>
          <cell r="AC71">
            <v>6.6202674940254072E-2</v>
          </cell>
          <cell r="AD71">
            <v>5.6637336344629419E-2</v>
          </cell>
          <cell r="AE71">
            <v>8.3642282304005784E-4</v>
          </cell>
          <cell r="AG71">
            <v>81.564061930321046</v>
          </cell>
          <cell r="AH71">
            <v>65.403499699507123</v>
          </cell>
          <cell r="AI71">
            <v>13.994714839683898</v>
          </cell>
          <cell r="AJ71">
            <v>93.92275628452505</v>
          </cell>
          <cell r="AK71">
            <v>94.800830983456919</v>
          </cell>
          <cell r="AL71">
            <v>99.923218429627099</v>
          </cell>
          <cell r="AM71">
            <v>0.65042537649131305</v>
          </cell>
          <cell r="AN71">
            <v>1.2205748168702637</v>
          </cell>
          <cell r="AO71">
            <v>3.0342920316403248</v>
          </cell>
          <cell r="AP71">
            <v>0.63789379923726908</v>
          </cell>
          <cell r="AQ71">
            <v>0.54572727902853047</v>
          </cell>
          <cell r="AR71">
            <v>8.0593258933898872E-3</v>
          </cell>
        </row>
        <row r="72">
          <cell r="E72" t="str">
            <v>?</v>
          </cell>
          <cell r="G72">
            <v>268698</v>
          </cell>
          <cell r="H72">
            <v>122292</v>
          </cell>
          <cell r="I72">
            <v>248471</v>
          </cell>
          <cell r="J72">
            <v>223409</v>
          </cell>
          <cell r="K72">
            <v>215792</v>
          </cell>
          <cell r="L72">
            <v>133146</v>
          </cell>
          <cell r="M72">
            <v>13801</v>
          </cell>
          <cell r="N72">
            <v>8420</v>
          </cell>
          <cell r="O72">
            <v>53764.5</v>
          </cell>
          <cell r="P72">
            <v>3807</v>
          </cell>
          <cell r="Q72">
            <v>5613.8</v>
          </cell>
          <cell r="R72">
            <v>2720</v>
          </cell>
          <cell r="T72">
            <v>0.85448520619736945</v>
          </cell>
          <cell r="U72">
            <v>1.0643064149761103</v>
          </cell>
          <cell r="V72">
            <v>0.83461311083343415</v>
          </cell>
          <cell r="W72">
            <v>0.820165568384148</v>
          </cell>
          <cell r="X72">
            <v>0.65022659338540156</v>
          </cell>
          <cell r="Y72">
            <v>0.34644476882605946</v>
          </cell>
          <cell r="Z72">
            <v>0.15611637745752358</v>
          </cell>
          <cell r="AA72">
            <v>8.1676997545809926E-2</v>
          </cell>
          <cell r="AB72">
            <v>0.54108630892476151</v>
          </cell>
          <cell r="AC72">
            <v>3.1923189803362541E-2</v>
          </cell>
          <cell r="AD72">
            <v>6.2765398419069557E-2</v>
          </cell>
          <cell r="AE72">
            <v>3.0744190252283209E-2</v>
          </cell>
          <cell r="AG72">
            <v>85.331632388871029</v>
          </cell>
          <cell r="AH72">
            <v>92.325800502889649</v>
          </cell>
          <cell r="AI72">
            <v>49.160664512493156</v>
          </cell>
          <cell r="AJ72">
            <v>97.000563996029371</v>
          </cell>
          <cell r="AK72">
            <v>94.102694718749916</v>
          </cell>
          <cell r="AL72">
            <v>97.111340322704606</v>
          </cell>
          <cell r="AM72">
            <v>0.19366171365411969</v>
          </cell>
          <cell r="AN72">
            <v>0.10131997403762807</v>
          </cell>
          <cell r="AO72">
            <v>0.67121530442674027</v>
          </cell>
          <cell r="AP72">
            <v>0.67634433294711083</v>
          </cell>
          <cell r="AQ72">
            <v>1.3297863336148794</v>
          </cell>
          <cell r="AR72">
            <v>0.65136532333586483</v>
          </cell>
        </row>
        <row r="73">
          <cell r="E73" t="str">
            <v>?</v>
          </cell>
          <cell r="F73" t="str">
            <v>a lot of compounds match with matching factor around 800, heptan-2-ol, butanediol, SiH-SiH etc</v>
          </cell>
          <cell r="G73">
            <v>284558</v>
          </cell>
          <cell r="H73">
            <v>121202</v>
          </cell>
          <cell r="I73">
            <v>175712</v>
          </cell>
          <cell r="J73">
            <v>233773</v>
          </cell>
          <cell r="K73">
            <v>235562</v>
          </cell>
          <cell r="L73">
            <v>163681</v>
          </cell>
          <cell r="M73">
            <v>11105</v>
          </cell>
          <cell r="N73">
            <v>29795</v>
          </cell>
          <cell r="O73">
            <v>69980.3</v>
          </cell>
          <cell r="P73">
            <v>6291</v>
          </cell>
          <cell r="Q73">
            <v>7451.4</v>
          </cell>
          <cell r="R73">
            <v>12390</v>
          </cell>
          <cell r="T73">
            <v>0.90492151525173636</v>
          </cell>
          <cell r="U73">
            <v>1.0548201526504966</v>
          </cell>
          <cell r="V73">
            <v>0.59021591626694614</v>
          </cell>
          <cell r="W73">
            <v>0.85821325648414981</v>
          </cell>
          <cell r="X73">
            <v>0.7097977533506894</v>
          </cell>
          <cell r="Y73">
            <v>0.42589658124328361</v>
          </cell>
          <cell r="Z73">
            <v>0.12561932987941449</v>
          </cell>
          <cell r="AA73">
            <v>0.28902210711133097</v>
          </cell>
          <cell r="AB73">
            <v>0.70428223501469345</v>
          </cell>
          <cell r="AC73">
            <v>5.2752505136052993E-2</v>
          </cell>
          <cell r="AD73">
            <v>8.331078588119542E-2</v>
          </cell>
          <cell r="AE73">
            <v>0.14004430780359889</v>
          </cell>
          <cell r="AG73">
            <v>88.090924356747934</v>
          </cell>
          <cell r="AH73">
            <v>72.599868670968078</v>
          </cell>
          <cell r="AI73">
            <v>33.232008011506977</v>
          </cell>
          <cell r="AJ73">
            <v>94.998910003425777</v>
          </cell>
          <cell r="AK73">
            <v>92.101896643531461</v>
          </cell>
          <cell r="AL73">
            <v>86.723394746326861</v>
          </cell>
          <cell r="AM73">
            <v>2.5124018644876651</v>
          </cell>
          <cell r="AN73">
            <v>5.7804772679626852</v>
          </cell>
          <cell r="AO73">
            <v>14.085730293856756</v>
          </cell>
          <cell r="AP73">
            <v>1.041486080424801</v>
          </cell>
          <cell r="AQ73">
            <v>1.6447943774563332</v>
          </cell>
          <cell r="AR73">
            <v>2.7648771720699341</v>
          </cell>
        </row>
        <row r="74">
          <cell r="E74" t="str">
            <v>Octanol</v>
          </cell>
          <cell r="G74">
            <v>207390</v>
          </cell>
          <cell r="H74">
            <v>118009</v>
          </cell>
          <cell r="I74">
            <v>227437</v>
          </cell>
          <cell r="J74">
            <v>132791</v>
          </cell>
          <cell r="K74">
            <v>123544</v>
          </cell>
          <cell r="L74">
            <v>87170</v>
          </cell>
          <cell r="M74">
            <v>34809</v>
          </cell>
          <cell r="N74">
            <v>8824</v>
          </cell>
          <cell r="O74">
            <v>14537.9</v>
          </cell>
          <cell r="P74">
            <v>12073</v>
          </cell>
          <cell r="Q74">
            <v>10726.5</v>
          </cell>
          <cell r="R74">
            <v>10831</v>
          </cell>
          <cell r="T74">
            <v>0.65951993283639043</v>
          </cell>
          <cell r="U74">
            <v>1.0270314961315197</v>
          </cell>
          <cell r="V74">
            <v>0.7639599876388945</v>
          </cell>
          <cell r="W74">
            <v>0.48749426384478423</v>
          </cell>
          <cell r="X74">
            <v>0.37226400539967214</v>
          </cell>
          <cell r="Y74">
            <v>0.22681560466380968</v>
          </cell>
          <cell r="Z74">
            <v>0.39375805977240336</v>
          </cell>
          <cell r="AA74">
            <v>8.5595941371048312E-2</v>
          </cell>
          <cell r="AB74">
            <v>0.14630952860190813</v>
          </cell>
          <cell r="AC74">
            <v>0.10123684541528657</v>
          </cell>
          <cell r="AD74">
            <v>0.119928220838318</v>
          </cell>
          <cell r="AE74">
            <v>0.12242291346414685</v>
          </cell>
          <cell r="AG74">
            <v>61.660566277124239</v>
          </cell>
          <cell r="AH74">
            <v>91.665694606887982</v>
          </cell>
          <cell r="AI74">
            <v>85.754134205912209</v>
          </cell>
          <cell r="AJ74">
            <v>90.142771103261055</v>
          </cell>
          <cell r="AK74">
            <v>88.322829310488814</v>
          </cell>
          <cell r="AL74">
            <v>88.079926085492758</v>
          </cell>
          <cell r="AM74">
            <v>2.7568556371012241</v>
          </cell>
          <cell r="AN74">
            <v>0.59929097989297531</v>
          </cell>
          <cell r="AO74">
            <v>1.024370774584112</v>
          </cell>
          <cell r="AP74">
            <v>1.2537675995765425</v>
          </cell>
          <cell r="AQ74">
            <v>1.485250917737895</v>
          </cell>
          <cell r="AR74">
            <v>1.51614643579099</v>
          </cell>
        </row>
        <row r="75">
          <cell r="E75" t="str">
            <v>?</v>
          </cell>
          <cell r="G75">
            <v>306673</v>
          </cell>
          <cell r="H75">
            <v>115473</v>
          </cell>
          <cell r="I75">
            <v>292423</v>
          </cell>
          <cell r="J75">
            <v>275783</v>
          </cell>
          <cell r="K75">
            <v>228363</v>
          </cell>
          <cell r="L75">
            <v>311628</v>
          </cell>
          <cell r="M75">
            <v>21119</v>
          </cell>
          <cell r="N75">
            <v>29827</v>
          </cell>
          <cell r="O75">
            <v>80722.3</v>
          </cell>
          <cell r="P75">
            <v>2727</v>
          </cell>
          <cell r="Q75">
            <v>6213.6</v>
          </cell>
          <cell r="R75">
            <v>9297</v>
          </cell>
          <cell r="T75">
            <v>0.97524931945963822</v>
          </cell>
          <cell r="U75">
            <v>1.0049607059867889</v>
          </cell>
          <cell r="V75">
            <v>0.98224770580568876</v>
          </cell>
          <cell r="W75">
            <v>1.0124378200774611</v>
          </cell>
          <cell r="X75">
            <v>0.68810565519236333</v>
          </cell>
          <cell r="Y75">
            <v>0.81085342721318898</v>
          </cell>
          <cell r="Z75">
            <v>0.23889731001561051</v>
          </cell>
          <cell r="AA75">
            <v>0.28933251850342906</v>
          </cell>
          <cell r="AB75">
            <v>0.8123897991224186</v>
          </cell>
          <cell r="AC75">
            <v>2.2866965745671042E-2</v>
          </cell>
          <cell r="AD75">
            <v>6.947149517559062E-2</v>
          </cell>
          <cell r="AE75">
            <v>0.10508409440274889</v>
          </cell>
          <cell r="AG75">
            <v>76.228193939082132</v>
          </cell>
          <cell r="AH75">
            <v>71.209569013016463</v>
          </cell>
          <cell r="AI75">
            <v>19.162033472272078</v>
          </cell>
          <cell r="AJ75">
            <v>97.72459106018303</v>
          </cell>
          <cell r="AK75">
            <v>93.087143132887434</v>
          </cell>
          <cell r="AL75">
            <v>89.543462368554501</v>
          </cell>
          <cell r="AM75">
            <v>0.11705662910582101</v>
          </cell>
          <cell r="AN75">
            <v>0.14176923676744579</v>
          </cell>
          <cell r="AO75">
            <v>0.39806062026822947</v>
          </cell>
          <cell r="AP75">
            <v>0.37077081083082519</v>
          </cell>
          <cell r="AQ75">
            <v>1.1264285293626941</v>
          </cell>
          <cell r="AR75">
            <v>1.7038602900127173</v>
          </cell>
        </row>
        <row r="76">
          <cell r="E76" t="str">
            <v>?</v>
          </cell>
          <cell r="F76" t="str">
            <v>looks like some dicarboxylic with 26 C</v>
          </cell>
          <cell r="G76">
            <v>76799</v>
          </cell>
          <cell r="H76">
            <v>115149</v>
          </cell>
          <cell r="I76">
            <v>84737</v>
          </cell>
          <cell r="J76">
            <v>70555</v>
          </cell>
          <cell r="K76">
            <v>60085</v>
          </cell>
          <cell r="L76">
            <v>82316</v>
          </cell>
          <cell r="M76">
            <v>71728</v>
          </cell>
          <cell r="N76">
            <v>105560</v>
          </cell>
          <cell r="O76">
            <v>131691.70000000001</v>
          </cell>
          <cell r="P76">
            <v>104207</v>
          </cell>
          <cell r="Q76">
            <v>62789.5</v>
          </cell>
          <cell r="R76">
            <v>94583</v>
          </cell>
          <cell r="T76">
            <v>0.24422812730556898</v>
          </cell>
          <cell r="U76">
            <v>1.0021409362679825</v>
          </cell>
          <cell r="V76">
            <v>0.28463124941217571</v>
          </cell>
          <cell r="W76">
            <v>0.25901723599919235</v>
          </cell>
          <cell r="X76">
            <v>0.18104871757786134</v>
          </cell>
          <cell r="Y76">
            <v>0.21418553761048706</v>
          </cell>
          <cell r="Z76">
            <v>0.81138435781995888</v>
          </cell>
          <cell r="AA76">
            <v>1.0239695796835744</v>
          </cell>
          <cell r="AB76">
            <v>1.3253462018437263</v>
          </cell>
          <cell r="AC76">
            <v>0.87381661146283174</v>
          </cell>
          <cell r="AD76">
            <v>0.70202144430406632</v>
          </cell>
          <cell r="AE76">
            <v>1.0690727009675378</v>
          </cell>
          <cell r="AG76">
            <v>19.034905325633105</v>
          </cell>
          <cell r="AH76">
            <v>-2.1782009521417933</v>
          </cell>
          <cell r="AI76">
            <v>-32.251478198203799</v>
          </cell>
          <cell r="AJ76">
            <v>12.805017753594248</v>
          </cell>
          <cell r="AK76">
            <v>29.947832795013298</v>
          </cell>
          <cell r="AL76">
            <v>-6.6788774190596563</v>
          </cell>
          <cell r="AM76">
            <v>2.3081761718842313</v>
          </cell>
          <cell r="AN76">
            <v>2.9129254979849937</v>
          </cell>
          <cell r="AO76">
            <v>3.7702631226614809</v>
          </cell>
          <cell r="AP76">
            <v>3.4046650590353633</v>
          </cell>
          <cell r="AQ76">
            <v>2.7352969155785631</v>
          </cell>
          <cell r="AR76">
            <v>4.1654443538895345</v>
          </cell>
        </row>
        <row r="77">
          <cell r="E77" t="str">
            <v>Lactic acid</v>
          </cell>
          <cell r="G77">
            <v>92203</v>
          </cell>
          <cell r="H77">
            <v>114914</v>
          </cell>
          <cell r="I77">
            <v>68184</v>
          </cell>
          <cell r="J77">
            <v>95459</v>
          </cell>
          <cell r="K77">
            <v>65082</v>
          </cell>
          <cell r="L77">
            <v>68157</v>
          </cell>
          <cell r="M77">
            <v>80285</v>
          </cell>
          <cell r="N77">
            <v>73478</v>
          </cell>
          <cell r="O77">
            <v>62122.9</v>
          </cell>
          <cell r="P77">
            <v>105143</v>
          </cell>
          <cell r="Q77">
            <v>96977.9</v>
          </cell>
          <cell r="R77">
            <v>82566</v>
          </cell>
          <cell r="T77">
            <v>0.29321431297224415</v>
          </cell>
          <cell r="U77">
            <v>1.0000957329225522</v>
          </cell>
          <cell r="V77">
            <v>0.22902978757708897</v>
          </cell>
          <cell r="W77">
            <v>0.3504432900750748</v>
          </cell>
          <cell r="X77">
            <v>0.19610572750940122</v>
          </cell>
          <cell r="Y77">
            <v>0.17734393905094958</v>
          </cell>
          <cell r="Z77">
            <v>0.90818081038890519</v>
          </cell>
          <cell r="AA77">
            <v>0.712762758393233</v>
          </cell>
          <cell r="AB77">
            <v>0.62520530574453526</v>
          </cell>
          <cell r="AC77">
            <v>0.88166533897949773</v>
          </cell>
          <cell r="AD77">
            <v>1.0842667233148109</v>
          </cell>
          <cell r="AE77">
            <v>0.93324441631250565</v>
          </cell>
          <cell r="AG77">
            <v>9.1906124091787209</v>
          </cell>
          <cell r="AH77">
            <v>28.730546993701687</v>
          </cell>
          <cell r="AI77">
            <v>37.485454125725035</v>
          </cell>
          <cell r="AJ77">
            <v>11.841905734060933</v>
          </cell>
          <cell r="AK77">
            <v>-8.4162933228690182</v>
          </cell>
          <cell r="AL77">
            <v>6.6844917350750759</v>
          </cell>
          <cell r="AM77">
            <v>4.1210179760516903</v>
          </cell>
          <cell r="AN77">
            <v>3.2342768162441948</v>
          </cell>
          <cell r="AO77">
            <v>2.8369706497022453</v>
          </cell>
          <cell r="AP77">
            <v>8.3730939214328508</v>
          </cell>
          <cell r="AQ77">
            <v>10.297180470661868</v>
          </cell>
          <cell r="AR77">
            <v>8.8629356332438292</v>
          </cell>
        </row>
        <row r="78">
          <cell r="E78" t="str">
            <v>Pentanoic acid</v>
          </cell>
          <cell r="G78">
            <v>173626</v>
          </cell>
          <cell r="H78">
            <v>113919</v>
          </cell>
          <cell r="I78">
            <v>160052</v>
          </cell>
          <cell r="J78">
            <v>156120</v>
          </cell>
          <cell r="K78">
            <v>138693</v>
          </cell>
          <cell r="L78">
            <v>140749</v>
          </cell>
          <cell r="M78">
            <v>19349</v>
          </cell>
          <cell r="N78">
            <v>50148</v>
          </cell>
          <cell r="O78">
            <v>71743</v>
          </cell>
          <cell r="P78">
            <v>19034</v>
          </cell>
          <cell r="Q78">
            <v>10330.9</v>
          </cell>
          <cell r="R78">
            <v>19783</v>
          </cell>
          <cell r="T78">
            <v>0.55214720024423136</v>
          </cell>
          <cell r="U78">
            <v>0.99143625492806975</v>
          </cell>
          <cell r="V78">
            <v>0.53761403791634754</v>
          </cell>
          <cell r="W78">
            <v>0.57313827346316926</v>
          </cell>
          <cell r="X78">
            <v>0.4179111223604281</v>
          </cell>
          <cell r="Y78">
            <v>0.36622771068976195</v>
          </cell>
          <cell r="Z78">
            <v>0.21887513857152552</v>
          </cell>
          <cell r="AA78">
            <v>0.48645345284171931</v>
          </cell>
          <cell r="AB78">
            <v>0.72202206030353044</v>
          </cell>
          <cell r="AC78">
            <v>0.1596075636241667</v>
          </cell>
          <cell r="AD78">
            <v>0.11550519336769489</v>
          </cell>
          <cell r="AE78">
            <v>0.22360746902974951</v>
          </cell>
          <cell r="AG78">
            <v>77.923428008247967</v>
          </cell>
          <cell r="AH78">
            <v>50.934470025305643</v>
          </cell>
          <cell r="AI78">
            <v>27.174131799737918</v>
          </cell>
          <cell r="AJ78">
            <v>83.901379152636849</v>
          </cell>
          <cell r="AK78">
            <v>88.349710554404226</v>
          </cell>
          <cell r="AL78">
            <v>77.446107309645186</v>
          </cell>
          <cell r="AM78">
            <v>0.22882947715023166</v>
          </cell>
          <cell r="AN78">
            <v>0.50857712757229945</v>
          </cell>
          <cell r="AO78">
            <v>0.75485928474328834</v>
          </cell>
          <cell r="AP78">
            <v>1.7485826708809857</v>
          </cell>
          <cell r="AQ78">
            <v>1.2654185988020918</v>
          </cell>
          <cell r="AR78">
            <v>2.4497344395637053</v>
          </cell>
        </row>
        <row r="79">
          <cell r="E79" t="str">
            <v>?</v>
          </cell>
          <cell r="F79" t="str">
            <v>looks like 18 C carboxylic acid with two double bonds</v>
          </cell>
          <cell r="G79">
            <v>138683</v>
          </cell>
          <cell r="H79">
            <v>108542</v>
          </cell>
          <cell r="I79">
            <v>240536</v>
          </cell>
          <cell r="J79">
            <v>212477</v>
          </cell>
          <cell r="K79">
            <v>121712</v>
          </cell>
          <cell r="L79">
            <v>88333</v>
          </cell>
          <cell r="M79">
            <v>8880</v>
          </cell>
          <cell r="N79">
            <v>3764</v>
          </cell>
          <cell r="O79">
            <v>10139.200000000001</v>
          </cell>
          <cell r="P79">
            <v>5705</v>
          </cell>
          <cell r="Q79">
            <v>1252.2</v>
          </cell>
          <cell r="R79">
            <v>8302</v>
          </cell>
          <cell r="T79">
            <v>0.4410251354720533</v>
          </cell>
          <cell r="U79">
            <v>0.94464026178602822</v>
          </cell>
          <cell r="V79">
            <v>0.80795947707149285</v>
          </cell>
          <cell r="W79">
            <v>0.78003267314010905</v>
          </cell>
          <cell r="X79">
            <v>0.36674380484042041</v>
          </cell>
          <cell r="Y79">
            <v>0.229841720853141</v>
          </cell>
          <cell r="Z79">
            <v>0.10045021605846022</v>
          </cell>
          <cell r="AA79">
            <v>3.6512139995537839E-2</v>
          </cell>
          <cell r="AB79">
            <v>0.10204098063685038</v>
          </cell>
          <cell r="AC79">
            <v>4.7838665045490752E-2</v>
          </cell>
          <cell r="AD79">
            <v>1.4000290694424258E-2</v>
          </cell>
          <cell r="AE79">
            <v>9.3837598336196759E-2</v>
          </cell>
          <cell r="AG79">
            <v>89.366299519296433</v>
          </cell>
          <cell r="AH79">
            <v>96.134810099401818</v>
          </cell>
          <cell r="AI79">
            <v>89.197900537933691</v>
          </cell>
          <cell r="AJ79">
            <v>94.935779578668146</v>
          </cell>
          <cell r="AK79">
            <v>98.51792356722612</v>
          </cell>
          <cell r="AL79">
            <v>90.066313904641504</v>
          </cell>
          <cell r="AM79">
            <v>2.9207294738093492</v>
          </cell>
          <cell r="AN79">
            <v>1.0616411554033518</v>
          </cell>
          <cell r="AO79">
            <v>2.9669831621766414</v>
          </cell>
          <cell r="AP79">
            <v>1.535563484921197</v>
          </cell>
          <cell r="AQ79">
            <v>0.44939245583455539</v>
          </cell>
          <cell r="AR79">
            <v>3.0120737980615586</v>
          </cell>
        </row>
        <row r="80">
          <cell r="E80" t="str">
            <v>?</v>
          </cell>
          <cell r="G80">
            <v>235337</v>
          </cell>
          <cell r="H80">
            <v>108144</v>
          </cell>
          <cell r="I80">
            <v>450146</v>
          </cell>
          <cell r="J80">
            <v>260806</v>
          </cell>
          <cell r="K80">
            <v>315332</v>
          </cell>
          <cell r="L80">
            <v>227650</v>
          </cell>
          <cell r="M80">
            <v>8007</v>
          </cell>
          <cell r="N80">
            <v>14718</v>
          </cell>
          <cell r="O80">
            <v>34582.5</v>
          </cell>
          <cell r="P80">
            <v>4108</v>
          </cell>
          <cell r="Q80">
            <v>7174.8</v>
          </cell>
          <cell r="R80">
            <v>3657</v>
          </cell>
          <cell r="T80">
            <v>0.74839405195003439</v>
          </cell>
          <cell r="U80">
            <v>0.94117647058823528</v>
          </cell>
          <cell r="V80">
            <v>1.5120386418907117</v>
          </cell>
          <cell r="W80">
            <v>0.95745516621083349</v>
          </cell>
          <cell r="X80">
            <v>0.95016150805129684</v>
          </cell>
          <cell r="Y80">
            <v>0.59234337962276329</v>
          </cell>
          <cell r="Z80">
            <v>9.0574873871631864E-2</v>
          </cell>
          <cell r="AA80">
            <v>0.14276983965311527</v>
          </cell>
          <cell r="AB80">
            <v>0.34803852501912164</v>
          </cell>
          <cell r="AC80">
            <v>3.4447192989811748E-2</v>
          </cell>
          <cell r="AD80">
            <v>8.0218244429288585E-2</v>
          </cell>
          <cell r="AE80">
            <v>4.133511167374989E-2</v>
          </cell>
          <cell r="AG80">
            <v>90.376419651139116</v>
          </cell>
          <cell r="AH80">
            <v>84.830704536856487</v>
          </cell>
          <cell r="AI80">
            <v>63.020906716718329</v>
          </cell>
          <cell r="AJ80">
            <v>96.339985744832504</v>
          </cell>
          <cell r="AK80">
            <v>91.476811529388073</v>
          </cell>
          <cell r="AL80">
            <v>95.608144384664072</v>
          </cell>
          <cell r="AM80">
            <v>5.5213070139092952</v>
          </cell>
          <cell r="AN80">
            <v>8.7030330085653205</v>
          </cell>
          <cell r="AO80">
            <v>21.215900913339034</v>
          </cell>
          <cell r="AP80">
            <v>0.8116776508467255</v>
          </cell>
          <cell r="AQ80">
            <v>1.8901788663207277</v>
          </cell>
          <cell r="AR80">
            <v>0.97397736735064466</v>
          </cell>
        </row>
        <row r="81">
          <cell r="E81" t="str">
            <v>?</v>
          </cell>
          <cell r="G81">
            <v>355944</v>
          </cell>
          <cell r="H81">
            <v>105014</v>
          </cell>
          <cell r="I81">
            <v>208862</v>
          </cell>
          <cell r="J81">
            <v>397290</v>
          </cell>
          <cell r="K81">
            <v>312189</v>
          </cell>
          <cell r="L81">
            <v>266278</v>
          </cell>
          <cell r="M81">
            <v>6109</v>
          </cell>
          <cell r="N81">
            <v>3413</v>
          </cell>
          <cell r="O81">
            <v>32810.5</v>
          </cell>
          <cell r="P81">
            <v>566</v>
          </cell>
          <cell r="Q81">
            <v>4222.5</v>
          </cell>
          <cell r="R81">
            <v>2801</v>
          </cell>
          <cell r="T81">
            <v>1.1319357875187626</v>
          </cell>
          <cell r="U81">
            <v>0.91393610262569303</v>
          </cell>
          <cell r="V81">
            <v>0.70156663576390288</v>
          </cell>
          <cell r="W81">
            <v>1.4585069476311974</v>
          </cell>
          <cell r="X81">
            <v>0.94069098929707839</v>
          </cell>
          <cell r="Y81">
            <v>0.69285310977021808</v>
          </cell>
          <cell r="Z81">
            <v>6.9104771385262775E-2</v>
          </cell>
          <cell r="AA81">
            <v>3.3107315038461912E-2</v>
          </cell>
          <cell r="AB81">
            <v>0.33020510446439355</v>
          </cell>
          <cell r="AC81">
            <v>4.7461322376420277E-3</v>
          </cell>
          <cell r="AD81">
            <v>4.7209892554868571E-2</v>
          </cell>
          <cell r="AE81">
            <v>3.1659734153178409E-2</v>
          </cell>
          <cell r="AG81">
            <v>92.438774309634113</v>
          </cell>
          <cell r="AH81">
            <v>96.37750221888092</v>
          </cell>
          <cell r="AI81">
            <v>63.8700010300796</v>
          </cell>
          <cell r="AJ81">
            <v>99.480693209951269</v>
          </cell>
          <cell r="AK81">
            <v>94.834442755982948</v>
          </cell>
          <cell r="AL81">
            <v>96.535891944500108</v>
          </cell>
          <cell r="AM81">
            <v>2.5176914454086226</v>
          </cell>
          <cell r="AN81">
            <v>1.2061975198222012</v>
          </cell>
          <cell r="AO81">
            <v>12.03034971500624</v>
          </cell>
          <cell r="AP81">
            <v>0.22198763239522923</v>
          </cell>
          <cell r="AQ81">
            <v>2.2081163670010642</v>
          </cell>
          <cell r="AR81">
            <v>1.4807993277528926</v>
          </cell>
        </row>
        <row r="82">
          <cell r="E82" t="str">
            <v>?</v>
          </cell>
          <cell r="G82">
            <v>152216</v>
          </cell>
          <cell r="H82">
            <v>103696</v>
          </cell>
          <cell r="I82">
            <v>259702</v>
          </cell>
          <cell r="J82">
            <v>278511</v>
          </cell>
          <cell r="K82">
            <v>394936</v>
          </cell>
          <cell r="L82">
            <v>255354</v>
          </cell>
          <cell r="M82">
            <v>24998</v>
          </cell>
          <cell r="N82">
            <v>49158</v>
          </cell>
          <cell r="O82">
            <v>103031.5</v>
          </cell>
          <cell r="P82">
            <v>4033</v>
          </cell>
          <cell r="Q82">
            <v>3584.5</v>
          </cell>
          <cell r="R82">
            <v>23265</v>
          </cell>
          <cell r="T82">
            <v>0.48406136311598441</v>
          </cell>
          <cell r="U82">
            <v>0.90246555790536365</v>
          </cell>
          <cell r="V82">
            <v>0.87233799561986913</v>
          </cell>
          <cell r="W82">
            <v>1.0224526881917804</v>
          </cell>
          <cell r="X82">
            <v>1.1900250699064701</v>
          </cell>
          <cell r="Y82">
            <v>0.66442895392133139</v>
          </cell>
          <cell r="Z82">
            <v>0.28277640777357976</v>
          </cell>
          <cell r="AA82">
            <v>0.47685010039868464</v>
          </cell>
          <cell r="AB82">
            <v>1.0369097459844612</v>
          </cell>
          <cell r="AC82">
            <v>3.3818288541360951E-2</v>
          </cell>
          <cell r="AD82">
            <v>4.0076698605784819E-2</v>
          </cell>
          <cell r="AE82">
            <v>0.26296455375712091</v>
          </cell>
          <cell r="AG82">
            <v>68.666238251805623</v>
          </cell>
          <cell r="AH82">
            <v>47.16140730007902</v>
          </cell>
          <cell r="AI82">
            <v>-14.897431475517418</v>
          </cell>
          <cell r="AJ82">
            <v>96.252678205265397</v>
          </cell>
          <cell r="AK82">
            <v>95.559199101314917</v>
          </cell>
          <cell r="AL82">
            <v>70.861541312727141</v>
          </cell>
          <cell r="AM82">
            <v>9.5325294817039907</v>
          </cell>
          <cell r="AN82">
            <v>16.074847531282167</v>
          </cell>
          <cell r="AO82">
            <v>34.954729078309562</v>
          </cell>
          <cell r="AP82">
            <v>1.1148442470152562</v>
          </cell>
          <cell r="AQ82">
            <v>1.3211572438202817</v>
          </cell>
          <cell r="AR82">
            <v>8.6688159741292168</v>
          </cell>
        </row>
        <row r="83">
          <cell r="E83" t="str">
            <v>Octanol</v>
          </cell>
          <cell r="G83">
            <v>161888</v>
          </cell>
          <cell r="H83">
            <v>102302</v>
          </cell>
          <cell r="I83">
            <v>151081</v>
          </cell>
          <cell r="J83">
            <v>98715</v>
          </cell>
          <cell r="K83">
            <v>77082</v>
          </cell>
          <cell r="L83">
            <v>72860</v>
          </cell>
          <cell r="M83">
            <v>9346</v>
          </cell>
          <cell r="O83">
            <v>18947.599999999999</v>
          </cell>
          <cell r="P83">
            <v>3751</v>
          </cell>
          <cell r="Q83">
            <v>1096.3</v>
          </cell>
          <cell r="R83">
            <v>8650</v>
          </cell>
          <cell r="T83">
            <v>0.51481924339176233</v>
          </cell>
          <cell r="U83">
            <v>0.89033358572012911</v>
          </cell>
          <cell r="V83">
            <v>0.50748048423287251</v>
          </cell>
          <cell r="W83">
            <v>0.3623965197599075</v>
          </cell>
          <cell r="X83">
            <v>0.23226424645646515</v>
          </cell>
          <cell r="Y83">
            <v>0.18958110537805636</v>
          </cell>
          <cell r="Z83">
            <v>0.10572159000927581</v>
          </cell>
          <cell r="AA83">
            <v>0</v>
          </cell>
          <cell r="AB83">
            <v>0.19068878064490155</v>
          </cell>
          <cell r="AC83">
            <v>3.1453607815185948E-2</v>
          </cell>
          <cell r="AD83">
            <v>1.2257242204358179E-2</v>
          </cell>
          <cell r="AE83">
            <v>9.7771046206709469E-2</v>
          </cell>
          <cell r="AG83">
            <v>88.125620362421245</v>
          </cell>
          <cell r="AH83">
            <v>100</v>
          </cell>
          <cell r="AI83">
            <v>78.582321985453731</v>
          </cell>
          <cell r="AJ83">
            <v>96.467210906152076</v>
          </cell>
          <cell r="AK83">
            <v>98.623297784004848</v>
          </cell>
          <cell r="AL83">
            <v>89.018605186321338</v>
          </cell>
          <cell r="AM83">
            <v>6.9209515798522261E-2</v>
          </cell>
          <cell r="AN83" t="e">
            <v>#DIV/0!</v>
          </cell>
          <cell r="AO83">
            <v>0.124832384525113</v>
          </cell>
          <cell r="AP83">
            <v>0.35719319610685252</v>
          </cell>
          <cell r="AQ83">
            <v>0.13919559066660253</v>
          </cell>
          <cell r="AR83">
            <v>1.1103067313131703</v>
          </cell>
        </row>
        <row r="84">
          <cell r="E84" t="str">
            <v>Heptan-2-ol</v>
          </cell>
          <cell r="G84">
            <v>121638</v>
          </cell>
          <cell r="H84">
            <v>102275</v>
          </cell>
          <cell r="I84">
            <v>199683</v>
          </cell>
          <cell r="J84">
            <v>251551</v>
          </cell>
          <cell r="K84">
            <v>230017</v>
          </cell>
          <cell r="L84">
            <v>249524</v>
          </cell>
          <cell r="M84">
            <v>50126</v>
          </cell>
          <cell r="N84">
            <v>57654</v>
          </cell>
          <cell r="O84">
            <v>62283.199999999997</v>
          </cell>
          <cell r="P84">
            <v>17139</v>
          </cell>
          <cell r="Q84">
            <v>17072.8</v>
          </cell>
          <cell r="R84">
            <v>39672</v>
          </cell>
          <cell r="T84">
            <v>0.38682041366677689</v>
          </cell>
          <cell r="U84">
            <v>0.89009860491022863</v>
          </cell>
          <cell r="V84">
            <v>0.67073441089927044</v>
          </cell>
          <cell r="W84">
            <v>0.9234787716367775</v>
          </cell>
          <cell r="X84">
            <v>0.6930895043872336</v>
          </cell>
          <cell r="Y84">
            <v>0.6492593431012097</v>
          </cell>
          <cell r="Z84">
            <v>0.56702337051197937</v>
          </cell>
          <cell r="AA84">
            <v>0.55926432500072754</v>
          </cell>
          <cell r="AB84">
            <v>0.62681856608027053</v>
          </cell>
          <cell r="AC84">
            <v>0.14371724455997653</v>
          </cell>
          <cell r="AD84">
            <v>0.1908833756330989</v>
          </cell>
          <cell r="AE84">
            <v>0.44841305723844832</v>
          </cell>
          <cell r="AG84">
            <v>36.296566764177008</v>
          </cell>
          <cell r="AH84">
            <v>37.168273052497092</v>
          </cell>
          <cell r="AI84">
            <v>29.578749744980371</v>
          </cell>
          <cell r="AJ84">
            <v>83.853783865387442</v>
          </cell>
          <cell r="AK84">
            <v>78.554805660845787</v>
          </cell>
          <cell r="AL84">
            <v>49.622091893552259</v>
          </cell>
          <cell r="AM84">
            <v>14.368006799919844</v>
          </cell>
          <cell r="AN84">
            <v>14.171397586853555</v>
          </cell>
          <cell r="AO84">
            <v>15.88317852159334</v>
          </cell>
          <cell r="AP84">
            <v>2.6721253378042644</v>
          </cell>
          <cell r="AQ84">
            <v>3.5490821310726623</v>
          </cell>
          <cell r="AR84">
            <v>8.3373146745037037</v>
          </cell>
        </row>
      </sheetData>
      <sheetData sheetId="3" refreshError="1">
        <row r="5">
          <cell r="E5" t="str">
            <v>Benzoic acid</v>
          </cell>
          <cell r="G5">
            <v>27210880</v>
          </cell>
          <cell r="H5">
            <v>22760576</v>
          </cell>
          <cell r="I5">
            <v>23826556</v>
          </cell>
          <cell r="J5">
            <v>929941</v>
          </cell>
          <cell r="K5">
            <v>2545557</v>
          </cell>
          <cell r="L5">
            <v>3628420.2</v>
          </cell>
          <cell r="N5">
            <v>198.00848185308408</v>
          </cell>
          <cell r="O5">
            <v>177.19391421260084</v>
          </cell>
          <cell r="P5">
            <v>173.15169277882868</v>
          </cell>
          <cell r="Q5">
            <v>7.0931550524774227</v>
          </cell>
          <cell r="R5">
            <v>18.820706379895455</v>
          </cell>
          <cell r="S5">
            <v>31.755821809907232</v>
          </cell>
          <cell r="U5">
            <v>96.417751913405255</v>
          </cell>
          <cell r="V5">
            <v>89.378469083698903</v>
          </cell>
          <cell r="W5">
            <v>81.660114723527528</v>
          </cell>
          <cell r="X5">
            <v>0.24130656917091073</v>
          </cell>
          <cell r="Y5">
            <v>0.79953153058394855</v>
          </cell>
          <cell r="Z5">
            <v>1.4127559745823515</v>
          </cell>
        </row>
        <row r="6">
          <cell r="E6" t="str">
            <v>1,11-Undecanedioic acid</v>
          </cell>
          <cell r="G6">
            <v>26648235</v>
          </cell>
          <cell r="H6">
            <v>21827223</v>
          </cell>
          <cell r="I6">
            <v>24160049</v>
          </cell>
          <cell r="J6">
            <v>387473</v>
          </cell>
          <cell r="K6">
            <v>248707</v>
          </cell>
          <cell r="L6">
            <v>309175.7</v>
          </cell>
          <cell r="N6">
            <v>193.91421947449768</v>
          </cell>
          <cell r="O6">
            <v>169.92764505438299</v>
          </cell>
          <cell r="P6">
            <v>175.57524394081324</v>
          </cell>
          <cell r="Q6">
            <v>2.9554628386624358</v>
          </cell>
          <cell r="R6">
            <v>1.8388279742408671</v>
          </cell>
          <cell r="S6">
            <v>2.7058962016453703</v>
          </cell>
          <cell r="U6">
            <v>98.475891635656382</v>
          </cell>
          <cell r="V6">
            <v>98.91787591497993</v>
          </cell>
          <cell r="W6">
            <v>98.458839560230061</v>
          </cell>
          <cell r="X6">
            <v>9.8563798282588433E-2</v>
          </cell>
          <cell r="Y6">
            <v>7.9859073209370052E-2</v>
          </cell>
          <cell r="Z6">
            <v>0.11007680440789322</v>
          </cell>
        </row>
        <row r="7">
          <cell r="E7" t="str">
            <v>Octanoic acid</v>
          </cell>
          <cell r="G7">
            <v>24246715</v>
          </cell>
          <cell r="H7">
            <v>19942282</v>
          </cell>
          <cell r="I7">
            <v>20941286</v>
          </cell>
          <cell r="J7">
            <v>529972</v>
          </cell>
          <cell r="K7">
            <v>727596</v>
          </cell>
          <cell r="L7">
            <v>1258130.3</v>
          </cell>
          <cell r="N7">
            <v>176.43880782519349</v>
          </cell>
          <cell r="O7">
            <v>155.25314499560528</v>
          </cell>
          <cell r="P7">
            <v>152.18393794997422</v>
          </cell>
          <cell r="Q7">
            <v>4.0423785696851358</v>
          </cell>
          <cell r="R7">
            <v>5.3795183840654177</v>
          </cell>
          <cell r="S7">
            <v>11.011117626465955</v>
          </cell>
          <cell r="U7">
            <v>97.708906209743773</v>
          </cell>
          <cell r="V7">
            <v>96.535001990318648</v>
          </cell>
          <cell r="W7">
            <v>92.764599356020398</v>
          </cell>
          <cell r="X7">
            <v>0.1714957406276986</v>
          </cell>
          <cell r="Y7">
            <v>0.29475906313637251</v>
          </cell>
          <cell r="Z7">
            <v>0.62791137538861985</v>
          </cell>
        </row>
        <row r="8">
          <cell r="E8" t="str">
            <v>Dodecanedioic acid</v>
          </cell>
          <cell r="G8">
            <v>21712315</v>
          </cell>
          <cell r="H8">
            <v>18286435</v>
          </cell>
          <cell r="I8">
            <v>20203908</v>
          </cell>
          <cell r="J8">
            <v>148267</v>
          </cell>
          <cell r="K8">
            <v>32147</v>
          </cell>
          <cell r="L8">
            <v>106146</v>
          </cell>
          <cell r="N8">
            <v>157.99645328140602</v>
          </cell>
          <cell r="O8">
            <v>142.36217021240154</v>
          </cell>
          <cell r="P8">
            <v>146.82528481865862</v>
          </cell>
          <cell r="Q8">
            <v>1.1309113375640714</v>
          </cell>
          <cell r="R8">
            <v>0.23768049507219802</v>
          </cell>
          <cell r="S8">
            <v>0.92898652196744269</v>
          </cell>
          <cell r="U8">
            <v>99.28421726306108</v>
          </cell>
          <cell r="V8">
            <v>99.833045186992038</v>
          </cell>
          <cell r="W8">
            <v>99.367284372637315</v>
          </cell>
          <cell r="X8">
            <v>3.6484978774598192E-2</v>
          </cell>
          <cell r="Y8">
            <v>9.4446215347297087E-3</v>
          </cell>
          <cell r="Z8">
            <v>3.4704670479202074E-2</v>
          </cell>
        </row>
        <row r="9">
          <cell r="E9" t="str">
            <v>Unknown</v>
          </cell>
          <cell r="G9">
            <v>21494806</v>
          </cell>
          <cell r="H9">
            <v>17734745</v>
          </cell>
          <cell r="I9">
            <v>19560421</v>
          </cell>
          <cell r="J9">
            <v>298743</v>
          </cell>
          <cell r="K9">
            <v>80448</v>
          </cell>
          <cell r="L9">
            <v>145240.29999999999</v>
          </cell>
          <cell r="N9">
            <v>156.41368099034514</v>
          </cell>
          <cell r="O9">
            <v>138.06719496520438</v>
          </cell>
          <cell r="P9">
            <v>142.14895378150953</v>
          </cell>
          <cell r="Q9">
            <v>2.2786718940688306</v>
          </cell>
          <cell r="R9">
            <v>0.59479641856372867</v>
          </cell>
          <cell r="S9">
            <v>1.2711386311920181</v>
          </cell>
          <cell r="U9">
            <v>98.54317609582408</v>
          </cell>
          <cell r="V9">
            <v>99.569197868680078</v>
          </cell>
          <cell r="W9">
            <v>99.105769970600107</v>
          </cell>
          <cell r="X9">
            <v>8.971842495514841E-2</v>
          </cell>
          <cell r="Y9">
            <v>3.0056379120655889E-2</v>
          </cell>
          <cell r="Z9">
            <v>6.0597526997049483E-2</v>
          </cell>
        </row>
        <row r="10">
          <cell r="E10" t="str">
            <v>Unknown</v>
          </cell>
          <cell r="G10">
            <v>16427562</v>
          </cell>
          <cell r="H10">
            <v>14700639</v>
          </cell>
          <cell r="I10">
            <v>16280933</v>
          </cell>
          <cell r="J10">
            <v>281735</v>
          </cell>
          <cell r="K10">
            <v>98792</v>
          </cell>
          <cell r="L10">
            <v>184347.7</v>
          </cell>
          <cell r="N10">
            <v>119.54029462359959</v>
          </cell>
          <cell r="O10">
            <v>114.44630249412027</v>
          </cell>
          <cell r="P10">
            <v>118.31634873998129</v>
          </cell>
          <cell r="Q10">
            <v>2.1489428240175736</v>
          </cell>
          <cell r="R10">
            <v>0.73042372442755432</v>
          </cell>
          <cell r="S10">
            <v>1.6134053912130231</v>
          </cell>
          <cell r="U10">
            <v>98.202327649614702</v>
          </cell>
          <cell r="V10">
            <v>99.361776039496704</v>
          </cell>
          <cell r="W10">
            <v>98.636363099102454</v>
          </cell>
          <cell r="X10">
            <v>3.9987724551956129E-2</v>
          </cell>
          <cell r="Y10">
            <v>1.4828656791970206E-2</v>
          </cell>
          <cell r="Z10">
            <v>3.0646752517407349E-2</v>
          </cell>
        </row>
        <row r="11">
          <cell r="E11" t="str">
            <v>Heptanoic acid</v>
          </cell>
          <cell r="G11">
            <v>16151227</v>
          </cell>
          <cell r="H11">
            <v>13433554</v>
          </cell>
          <cell r="I11">
            <v>14134069</v>
          </cell>
          <cell r="J11">
            <v>374260</v>
          </cell>
          <cell r="K11">
            <v>547353</v>
          </cell>
          <cell r="L11">
            <v>837828.1</v>
          </cell>
          <cell r="N11">
            <v>117.52945653850745</v>
          </cell>
          <cell r="O11">
            <v>104.5818882196277</v>
          </cell>
          <cell r="P11">
            <v>102.71471769578308</v>
          </cell>
          <cell r="Q11">
            <v>2.8546802538442764</v>
          </cell>
          <cell r="R11">
            <v>4.0468825090755844</v>
          </cell>
          <cell r="S11">
            <v>7.3326457202870641</v>
          </cell>
          <cell r="U11">
            <v>97.571093802421373</v>
          </cell>
          <cell r="V11">
            <v>96.130417438460356</v>
          </cell>
          <cell r="W11">
            <v>92.861153800758487</v>
          </cell>
          <cell r="X11">
            <v>0.16674614765529439</v>
          </cell>
          <cell r="Y11">
            <v>0.29853787185950603</v>
          </cell>
          <cell r="Z11">
            <v>0.56077306153636786</v>
          </cell>
        </row>
        <row r="12">
          <cell r="E12" t="str">
            <v>Unknown</v>
          </cell>
          <cell r="G12">
            <v>16122045</v>
          </cell>
          <cell r="H12">
            <v>14433779</v>
          </cell>
          <cell r="I12">
            <v>15962145</v>
          </cell>
          <cell r="J12">
            <v>262188</v>
          </cell>
          <cell r="K12">
            <v>89130</v>
          </cell>
          <cell r="L12">
            <v>145403.29999999999</v>
          </cell>
          <cell r="N12">
            <v>117.31710458526534</v>
          </cell>
          <cell r="O12">
            <v>112.36876421271762</v>
          </cell>
          <cell r="P12">
            <v>115.99966134976101</v>
          </cell>
          <cell r="Q12">
            <v>1.9998474493531853</v>
          </cell>
          <cell r="R12">
            <v>0.65898723133682802</v>
          </cell>
          <cell r="S12">
            <v>1.2725652021704883</v>
          </cell>
          <cell r="U12">
            <v>98.295348784456479</v>
          </cell>
          <cell r="V12">
            <v>99.413549453930685</v>
          </cell>
          <cell r="W12">
            <v>98.90295782990826</v>
          </cell>
          <cell r="X12">
            <v>3.7237029264567151E-2</v>
          </cell>
          <cell r="Y12">
            <v>1.3374779160786691E-2</v>
          </cell>
          <cell r="Z12">
            <v>2.4236361982004729E-2</v>
          </cell>
        </row>
        <row r="13">
          <cell r="E13" t="str">
            <v>Unknown</v>
          </cell>
          <cell r="G13">
            <v>14020484</v>
          </cell>
          <cell r="H13">
            <v>11430040</v>
          </cell>
          <cell r="I13">
            <v>12696862</v>
          </cell>
          <cell r="J13">
            <v>211175</v>
          </cell>
          <cell r="K13">
            <v>177532</v>
          </cell>
          <cell r="L13">
            <v>359623.2</v>
          </cell>
          <cell r="N13">
            <v>102.02443844835065</v>
          </cell>
          <cell r="O13">
            <v>88.984282612469741</v>
          </cell>
          <cell r="P13">
            <v>92.270286493741864</v>
          </cell>
          <cell r="Q13">
            <v>1.6107441420551623</v>
          </cell>
          <cell r="R13">
            <v>1.3125919572948475</v>
          </cell>
          <cell r="S13">
            <v>3.1474111675126903</v>
          </cell>
          <cell r="U13">
            <v>98.421217341107337</v>
          </cell>
          <cell r="V13">
            <v>98.524917076635617</v>
          </cell>
          <cell r="W13">
            <v>96.588922298701064</v>
          </cell>
          <cell r="X13">
            <v>0.10495105181844226</v>
          </cell>
          <cell r="Y13">
            <v>0.11242730305119661</v>
          </cell>
          <cell r="Z13">
            <v>0.25072544122536516</v>
          </cell>
        </row>
        <row r="14">
          <cell r="E14" t="str">
            <v>Unknown</v>
          </cell>
          <cell r="G14">
            <v>11622951</v>
          </cell>
          <cell r="H14">
            <v>9680132</v>
          </cell>
          <cell r="I14">
            <v>10689435</v>
          </cell>
          <cell r="J14">
            <v>105791</v>
          </cell>
          <cell r="K14">
            <v>74130</v>
          </cell>
          <cell r="L14">
            <v>128547.9</v>
          </cell>
          <cell r="N14">
            <v>84.578039451968678</v>
          </cell>
          <cell r="O14">
            <v>75.361031248710589</v>
          </cell>
          <cell r="P14">
            <v>77.681968182865319</v>
          </cell>
          <cell r="Q14">
            <v>0.80692427385892118</v>
          </cell>
          <cell r="R14">
            <v>0.54808396116906832</v>
          </cell>
          <cell r="S14">
            <v>1.1250472606336426</v>
          </cell>
          <cell r="U14">
            <v>99.045941146085369</v>
          </cell>
          <cell r="V14">
            <v>99.272722318036955</v>
          </cell>
          <cell r="W14">
            <v>98.55172662723318</v>
          </cell>
          <cell r="X14">
            <v>5.4077602204815757E-2</v>
          </cell>
          <cell r="Y14">
            <v>4.6265078367348798E-2</v>
          </cell>
          <cell r="Z14">
            <v>8.9377911013434799E-2</v>
          </cell>
        </row>
        <row r="15">
          <cell r="E15" t="str">
            <v>Unknown</v>
          </cell>
          <cell r="G15">
            <v>11493900</v>
          </cell>
          <cell r="H15">
            <v>11456884</v>
          </cell>
          <cell r="I15">
            <v>11487092</v>
          </cell>
          <cell r="J15">
            <v>228306</v>
          </cell>
          <cell r="K15">
            <v>2039884</v>
          </cell>
          <cell r="L15">
            <v>4106707.7</v>
          </cell>
          <cell r="N15">
            <v>83.638959473973756</v>
          </cell>
          <cell r="O15">
            <v>89.193266490255752</v>
          </cell>
          <cell r="P15">
            <v>83.47867920593059</v>
          </cell>
          <cell r="Q15">
            <v>1.74141139858433</v>
          </cell>
          <cell r="R15">
            <v>15.081987090859352</v>
          </cell>
          <cell r="S15">
            <v>35.941779275336955</v>
          </cell>
          <cell r="U15">
            <v>97.917942296823753</v>
          </cell>
          <cell r="V15">
            <v>83.090666275231612</v>
          </cell>
          <cell r="W15">
            <v>56.94495933905057</v>
          </cell>
          <cell r="X15">
            <v>8.1004019553978845E-2</v>
          </cell>
          <cell r="Y15">
            <v>0.61690296245287357</v>
          </cell>
          <cell r="Z15">
            <v>1.6783049061364412</v>
          </cell>
        </row>
        <row r="16">
          <cell r="E16" t="str">
            <v>Nonanoic acid</v>
          </cell>
          <cell r="G16">
            <v>11284394</v>
          </cell>
          <cell r="H16">
            <v>9309893</v>
          </cell>
          <cell r="I16">
            <v>9865932</v>
          </cell>
          <cell r="J16">
            <v>264483</v>
          </cell>
          <cell r="K16">
            <v>270066</v>
          </cell>
          <cell r="L16">
            <v>389339.2</v>
          </cell>
          <cell r="N16">
            <v>82.114423516330632</v>
          </cell>
          <cell r="O16">
            <v>72.478674598151343</v>
          </cell>
          <cell r="P16">
            <v>71.697429819098275</v>
          </cell>
          <cell r="Q16">
            <v>2.0173526360751768</v>
          </cell>
          <cell r="R16">
            <v>1.9967468374084123</v>
          </cell>
          <cell r="S16">
            <v>3.4074846840539124</v>
          </cell>
          <cell r="U16">
            <v>97.543242039963943</v>
          </cell>
          <cell r="V16">
            <v>97.245056082386839</v>
          </cell>
          <cell r="W16">
            <v>95.247410273071949</v>
          </cell>
          <cell r="X16">
            <v>0.17358517098806053</v>
          </cell>
          <cell r="Y16">
            <v>0.22053230535402801</v>
          </cell>
          <cell r="Z16">
            <v>0.38458862537133687</v>
          </cell>
        </row>
        <row r="17">
          <cell r="E17" t="str">
            <v>Propan-1,2-diol</v>
          </cell>
          <cell r="G17">
            <v>9497587</v>
          </cell>
          <cell r="H17">
            <v>7478462</v>
          </cell>
          <cell r="I17">
            <v>7989802</v>
          </cell>
          <cell r="J17">
            <v>734803</v>
          </cell>
          <cell r="K17">
            <v>3626578</v>
          </cell>
          <cell r="L17">
            <v>4908807.9000000004</v>
          </cell>
          <cell r="N17">
            <v>69.112163338252458</v>
          </cell>
          <cell r="O17">
            <v>58.22075654281312</v>
          </cell>
          <cell r="P17">
            <v>58.063269457309353</v>
          </cell>
          <cell r="Q17">
            <v>5.6047336465706614</v>
          </cell>
          <cell r="R17">
            <v>26.813290647896903</v>
          </cell>
          <cell r="S17">
            <v>42.961735515490986</v>
          </cell>
          <cell r="U17">
            <v>91.890380251679176</v>
          </cell>
          <cell r="V17">
            <v>53.94547882905038</v>
          </cell>
          <cell r="W17">
            <v>26.008755764126708</v>
          </cell>
          <cell r="X17">
            <v>0.74324418070085552</v>
          </cell>
          <cell r="Y17">
            <v>5.0104870112991939</v>
          </cell>
          <cell r="Z17">
            <v>8.0716878360936235</v>
          </cell>
        </row>
        <row r="18">
          <cell r="E18" t="str">
            <v>Pentanedioic acid</v>
          </cell>
          <cell r="G18">
            <v>8970475</v>
          </cell>
          <cell r="H18">
            <v>7216600</v>
          </cell>
          <cell r="I18">
            <v>7723808</v>
          </cell>
          <cell r="J18">
            <v>314450</v>
          </cell>
          <cell r="K18">
            <v>397978</v>
          </cell>
          <cell r="L18">
            <v>558088</v>
          </cell>
          <cell r="N18">
            <v>65.276467951460759</v>
          </cell>
          <cell r="O18">
            <v>56.182128312862346</v>
          </cell>
          <cell r="P18">
            <v>56.130245172598976</v>
          </cell>
          <cell r="Q18">
            <v>2.398477544544789</v>
          </cell>
          <cell r="R18">
            <v>2.9424707769883107</v>
          </cell>
          <cell r="S18">
            <v>4.8843689830211794</v>
          </cell>
          <cell r="U18">
            <v>96.325662800370438</v>
          </cell>
          <cell r="V18">
            <v>94.762621379164344</v>
          </cell>
          <cell r="W18">
            <v>91.298151347812805</v>
          </cell>
          <cell r="X18">
            <v>0.29639797685467312</v>
          </cell>
          <cell r="Y18">
            <v>0.49087244768139282</v>
          </cell>
          <cell r="Z18">
            <v>0.81633319851261232</v>
          </cell>
        </row>
        <row r="19">
          <cell r="E19" t="str">
            <v>EGBE</v>
          </cell>
          <cell r="G19">
            <v>8898141</v>
          </cell>
          <cell r="H19">
            <v>3646833</v>
          </cell>
          <cell r="I19">
            <v>3708677</v>
          </cell>
          <cell r="J19">
            <v>338853</v>
          </cell>
          <cell r="K19">
            <v>1297779</v>
          </cell>
          <cell r="L19">
            <v>2099935.5</v>
          </cell>
          <cell r="N19">
            <v>64.750106969149229</v>
          </cell>
          <cell r="O19">
            <v>28.391048352628761</v>
          </cell>
          <cell r="P19">
            <v>26.951595544060503</v>
          </cell>
          <cell r="Q19">
            <v>2.5846122162557967</v>
          </cell>
          <cell r="R19">
            <v>9.5951956703363326</v>
          </cell>
          <cell r="S19">
            <v>18.378570803430772</v>
          </cell>
          <cell r="U19">
            <v>96.008327495910919</v>
          </cell>
          <cell r="V19">
            <v>66.203447117697209</v>
          </cell>
          <cell r="W19">
            <v>31.808969256067005</v>
          </cell>
          <cell r="X19">
            <v>1.3204579912540166</v>
          </cell>
          <cell r="Y19">
            <v>25.497708617765749</v>
          </cell>
          <cell r="Z19">
            <v>2.5752844647466677</v>
          </cell>
        </row>
        <row r="20">
          <cell r="E20" t="str">
            <v>Benzyl alcohol</v>
          </cell>
          <cell r="G20">
            <v>8403250</v>
          </cell>
          <cell r="H20">
            <v>6957533</v>
          </cell>
          <cell r="I20">
            <v>7100559</v>
          </cell>
          <cell r="J20">
            <v>2017674</v>
          </cell>
          <cell r="K20">
            <v>6155902</v>
          </cell>
          <cell r="L20">
            <v>6594430.4000000004</v>
          </cell>
          <cell r="N20">
            <v>61.148877769918826</v>
          </cell>
          <cell r="O20">
            <v>54.165259505442187</v>
          </cell>
          <cell r="P20">
            <v>51.600987172713801</v>
          </cell>
          <cell r="Q20">
            <v>15.389873688064437</v>
          </cell>
          <cell r="R20">
            <v>45.513977508816808</v>
          </cell>
          <cell r="S20">
            <v>57.714251706633995</v>
          </cell>
          <cell r="U20">
            <v>74.832124072708268</v>
          </cell>
          <cell r="V20">
            <v>15.972012458938099</v>
          </cell>
          <cell r="W20">
            <v>-11.847185235930604</v>
          </cell>
          <cell r="X20">
            <v>2.0338272126655168</v>
          </cell>
          <cell r="Y20">
            <v>7.6658287806377547</v>
          </cell>
          <cell r="Z20">
            <v>10.710827614268236</v>
          </cell>
        </row>
        <row r="21">
          <cell r="E21" t="str">
            <v>Nonanoic acid</v>
          </cell>
          <cell r="G21">
            <v>7756619</v>
          </cell>
          <cell r="H21">
            <v>6221494</v>
          </cell>
          <cell r="I21">
            <v>6587512</v>
          </cell>
          <cell r="J21">
            <v>215891</v>
          </cell>
          <cell r="K21">
            <v>305948</v>
          </cell>
          <cell r="L21">
            <v>553992.5</v>
          </cell>
          <cell r="N21">
            <v>56.443464985431824</v>
          </cell>
          <cell r="O21">
            <v>48.43510437126946</v>
          </cell>
          <cell r="P21">
            <v>47.872586117811039</v>
          </cell>
          <cell r="Q21">
            <v>1.6467155845740786</v>
          </cell>
          <cell r="R21">
            <v>2.2620422467523826</v>
          </cell>
          <cell r="S21">
            <v>4.8485252931909679</v>
          </cell>
          <cell r="U21">
            <v>97.08253987419252</v>
          </cell>
          <cell r="V21">
            <v>95.329746314959593</v>
          </cell>
          <cell r="W21">
            <v>89.872021366760748</v>
          </cell>
          <cell r="X21">
            <v>0.24780717702591493</v>
          </cell>
          <cell r="Y21">
            <v>0.46227759985503064</v>
          </cell>
          <cell r="Z21">
            <v>1.0142815023977503</v>
          </cell>
        </row>
        <row r="22">
          <cell r="E22" t="str">
            <v>Unknown</v>
          </cell>
          <cell r="G22">
            <v>6903590</v>
          </cell>
          <cell r="H22">
            <v>6273703</v>
          </cell>
          <cell r="I22">
            <v>6753601</v>
          </cell>
          <cell r="J22">
            <v>43920</v>
          </cell>
          <cell r="K22">
            <v>25967</v>
          </cell>
          <cell r="L22">
            <v>33902.5</v>
          </cell>
          <cell r="N22">
            <v>50.236132577709085</v>
          </cell>
          <cell r="O22">
            <v>48.841557927942446</v>
          </cell>
          <cell r="P22">
            <v>49.079583532877777</v>
          </cell>
          <cell r="Q22">
            <v>0.33500122040517449</v>
          </cell>
          <cell r="R22">
            <v>0.19198834776308105</v>
          </cell>
          <cell r="S22">
            <v>0.29671363556800279</v>
          </cell>
          <cell r="U22">
            <v>99.333146874140908</v>
          </cell>
          <cell r="V22">
            <v>99.606916003690287</v>
          </cell>
          <cell r="W22">
            <v>99.395443860339114</v>
          </cell>
          <cell r="X22">
            <v>9.9026881514005672E-3</v>
          </cell>
          <cell r="Y22">
            <v>6.0039209242917059E-3</v>
          </cell>
          <cell r="Z22">
            <v>9.1891401782762949E-3</v>
          </cell>
        </row>
        <row r="23">
          <cell r="E23" t="str">
            <v>2-ethylhexanoic acid</v>
          </cell>
          <cell r="G23">
            <v>6630488</v>
          </cell>
          <cell r="H23">
            <v>5523765</v>
          </cell>
          <cell r="I23">
            <v>5832450</v>
          </cell>
          <cell r="J23">
            <v>84463</v>
          </cell>
          <cell r="K23">
            <v>65797</v>
          </cell>
          <cell r="L23">
            <v>117038.5</v>
          </cell>
          <cell r="N23">
            <v>48.248820428633387</v>
          </cell>
          <cell r="O23">
            <v>43.003197350566481</v>
          </cell>
          <cell r="P23">
            <v>42.385420307822891</v>
          </cell>
          <cell r="Q23">
            <v>0.64424426409567981</v>
          </cell>
          <cell r="R23">
            <v>0.4864734978152056</v>
          </cell>
          <cell r="S23">
            <v>1.0243173464029407</v>
          </cell>
          <cell r="U23">
            <v>98.664746084210265</v>
          </cell>
          <cell r="V23">
            <v>98.868750400465757</v>
          </cell>
          <cell r="W23">
            <v>97.583326202821965</v>
          </cell>
          <cell r="X23">
            <v>8.9159518808482136E-2</v>
          </cell>
          <cell r="Y23">
            <v>8.4751666621718791E-2</v>
          </cell>
          <cell r="Z23">
            <v>0.18369278352399898</v>
          </cell>
        </row>
        <row r="24">
          <cell r="E24" t="str">
            <v>Decanedioic acid</v>
          </cell>
          <cell r="G24">
            <v>6288257</v>
          </cell>
          <cell r="H24">
            <v>5152505</v>
          </cell>
          <cell r="I24">
            <v>5651461</v>
          </cell>
          <cell r="J24">
            <v>23084</v>
          </cell>
          <cell r="K24">
            <v>17279</v>
          </cell>
          <cell r="L24">
            <v>38686.199999999997</v>
          </cell>
          <cell r="N24">
            <v>45.758469482502178</v>
          </cell>
          <cell r="O24">
            <v>40.112892088055986</v>
          </cell>
          <cell r="P24">
            <v>41.070142022352364</v>
          </cell>
          <cell r="Q24">
            <v>0.1760739565535758</v>
          </cell>
          <cell r="R24">
            <v>0.12775317368191463</v>
          </cell>
          <cell r="S24">
            <v>0.33858043059688425</v>
          </cell>
          <cell r="U24">
            <v>99.615210127119951</v>
          </cell>
          <cell r="V24">
            <v>99.681515924103721</v>
          </cell>
          <cell r="W24">
            <v>99.1756044320163</v>
          </cell>
          <cell r="X24">
            <v>2.5406512697846394E-2</v>
          </cell>
          <cell r="Y24">
            <v>2.3988144793918635E-2</v>
          </cell>
          <cell r="Z24">
            <v>6.0646027400484089E-2</v>
          </cell>
        </row>
        <row r="25">
          <cell r="E25" t="str">
            <v>Unknown</v>
          </cell>
          <cell r="G25">
            <v>5563543</v>
          </cell>
          <cell r="H25">
            <v>5249710</v>
          </cell>
          <cell r="I25">
            <v>5593169</v>
          </cell>
          <cell r="J25">
            <v>162640</v>
          </cell>
          <cell r="K25">
            <v>99598</v>
          </cell>
          <cell r="L25">
            <v>142265.60000000001</v>
          </cell>
          <cell r="N25">
            <v>40.484861318500279</v>
          </cell>
          <cell r="O25">
            <v>40.869645099536704</v>
          </cell>
          <cell r="P25">
            <v>40.646524002380723</v>
          </cell>
          <cell r="Q25">
            <v>1.240541859897486</v>
          </cell>
          <cell r="R25">
            <v>0.73638292681123529</v>
          </cell>
          <cell r="S25">
            <v>1.2451041484333976</v>
          </cell>
          <cell r="U25">
            <v>96.935788293461201</v>
          </cell>
          <cell r="V25">
            <v>98.19821550929106</v>
          </cell>
          <cell r="W25">
            <v>96.93675122536807</v>
          </cell>
          <cell r="X25">
            <v>1.4623509836879361E-2</v>
          </cell>
          <cell r="Y25">
            <v>8.5178009697257206E-3</v>
          </cell>
          <cell r="Z25">
            <v>1.456077083933887E-2</v>
          </cell>
        </row>
        <row r="26">
          <cell r="E26" t="str">
            <v>Hexanoic acid</v>
          </cell>
          <cell r="G26">
            <v>5337733</v>
          </cell>
          <cell r="H26">
            <v>2978752</v>
          </cell>
          <cell r="I26">
            <v>3079761</v>
          </cell>
          <cell r="J26">
            <v>93222</v>
          </cell>
          <cell r="K26">
            <v>132310</v>
          </cell>
          <cell r="L26">
            <v>205955.8</v>
          </cell>
          <cell r="N26">
            <v>38.84168420378569</v>
          </cell>
          <cell r="O26">
            <v>23.189954698361465</v>
          </cell>
          <cell r="P26">
            <v>22.381154477559335</v>
          </cell>
          <cell r="Q26">
            <v>0.71105381986819627</v>
          </cell>
          <cell r="R26">
            <v>0.97824077839308554</v>
          </cell>
          <cell r="S26">
            <v>1.8025188167337649</v>
          </cell>
          <cell r="U26">
            <v>98.169353789764614</v>
          </cell>
          <cell r="V26">
            <v>95.78161841574358</v>
          </cell>
          <cell r="W26">
            <v>91.946265244980637</v>
          </cell>
          <cell r="X26">
            <v>0.43732012801532888</v>
          </cell>
          <cell r="Y26">
            <v>1.6878702589674786</v>
          </cell>
          <cell r="Z26">
            <v>3.3389347811205772</v>
          </cell>
        </row>
        <row r="27">
          <cell r="E27" t="str">
            <v>Unknown</v>
          </cell>
          <cell r="G27">
            <v>4655680</v>
          </cell>
          <cell r="H27">
            <v>3854205</v>
          </cell>
          <cell r="I27">
            <v>4274360</v>
          </cell>
          <cell r="J27">
            <v>4976</v>
          </cell>
          <cell r="K27">
            <v>11300</v>
          </cell>
          <cell r="L27">
            <v>4260.2</v>
          </cell>
          <cell r="N27">
            <v>33.878512153732864</v>
          </cell>
          <cell r="O27">
            <v>30.005465157286757</v>
          </cell>
          <cell r="P27">
            <v>31.062511491216529</v>
          </cell>
          <cell r="Q27">
            <v>3.795460092750793E-2</v>
          </cell>
          <cell r="R27">
            <v>8.3547130193045632E-2</v>
          </cell>
          <cell r="S27">
            <v>3.7285139156310168E-2</v>
          </cell>
          <cell r="U27">
            <v>99.887968513034821</v>
          </cell>
          <cell r="V27">
            <v>99.721560289916866</v>
          </cell>
          <cell r="W27">
            <v>99.879967403257609</v>
          </cell>
          <cell r="X27">
            <v>6.6202885080004163E-3</v>
          </cell>
          <cell r="Y27">
            <v>1.8577700369787835E-2</v>
          </cell>
          <cell r="Z27">
            <v>7.7361303679767393E-3</v>
          </cell>
        </row>
        <row r="28">
          <cell r="E28" t="str">
            <v>Unknown</v>
          </cell>
          <cell r="G28">
            <v>4623208</v>
          </cell>
          <cell r="H28">
            <v>4160721</v>
          </cell>
          <cell r="I28">
            <v>4727605</v>
          </cell>
          <cell r="J28">
            <v>89681</v>
          </cell>
          <cell r="K28">
            <v>38794</v>
          </cell>
          <cell r="L28">
            <v>57978.400000000001</v>
          </cell>
          <cell r="N28">
            <v>33.642219486140583</v>
          </cell>
          <cell r="O28">
            <v>32.391730329520954</v>
          </cell>
          <cell r="P28">
            <v>34.356321095657066</v>
          </cell>
          <cell r="Q28">
            <v>0.68404472784964609</v>
          </cell>
          <cell r="R28">
            <v>0.28682543085920459</v>
          </cell>
          <cell r="S28">
            <v>0.50742517066339932</v>
          </cell>
          <cell r="U28">
            <v>97.966707493447487</v>
          </cell>
          <cell r="V28">
            <v>99.114510315005319</v>
          </cell>
          <cell r="W28">
            <v>98.523051495383953</v>
          </cell>
          <cell r="X28">
            <v>6.0101741722868252E-2</v>
          </cell>
          <cell r="Y28">
            <v>2.7184490389198127E-2</v>
          </cell>
          <cell r="Z28">
            <v>4.2749450632104127E-2</v>
          </cell>
        </row>
        <row r="29">
          <cell r="E29" t="str">
            <v>Unknown</v>
          </cell>
          <cell r="G29">
            <v>4502750</v>
          </cell>
          <cell r="H29">
            <v>3591953</v>
          </cell>
          <cell r="I29">
            <v>3792657</v>
          </cell>
          <cell r="J29">
            <v>124946</v>
          </cell>
          <cell r="K29">
            <v>210680</v>
          </cell>
          <cell r="L29">
            <v>346810.6</v>
          </cell>
          <cell r="N29">
            <v>32.765669161158122</v>
          </cell>
          <cell r="O29">
            <v>27.963800728843339</v>
          </cell>
          <cell r="P29">
            <v>27.561892691477276</v>
          </cell>
          <cell r="Q29">
            <v>0.95302965584574073</v>
          </cell>
          <cell r="R29">
            <v>1.5576733972629073</v>
          </cell>
          <cell r="S29">
            <v>3.0352756870295816</v>
          </cell>
          <cell r="U29">
            <v>97.091377407376427</v>
          </cell>
          <cell r="V29">
            <v>94.429679240074691</v>
          </cell>
          <cell r="W29">
            <v>88.987419256703831</v>
          </cell>
          <cell r="X29">
            <v>0.25702261965122181</v>
          </cell>
          <cell r="Y29">
            <v>0.57674922539965934</v>
          </cell>
          <cell r="Z29">
            <v>1.1568660667429118</v>
          </cell>
        </row>
        <row r="30">
          <cell r="E30" t="str">
            <v>o-methyl benzoic acid</v>
          </cell>
          <cell r="G30">
            <v>4329825</v>
          </cell>
          <cell r="H30">
            <v>3636241</v>
          </cell>
          <cell r="I30">
            <v>3779224</v>
          </cell>
          <cell r="J30">
            <v>134038</v>
          </cell>
          <cell r="K30">
            <v>238411</v>
          </cell>
          <cell r="L30">
            <v>427614.1</v>
          </cell>
          <cell r="N30">
            <v>31.507326295199928</v>
          </cell>
          <cell r="O30">
            <v>28.30858831561828</v>
          </cell>
          <cell r="P30">
            <v>27.464272763146131</v>
          </cell>
          <cell r="Q30">
            <v>1.0223791798877226</v>
          </cell>
          <cell r="R30">
            <v>1.7627039695977169</v>
          </cell>
          <cell r="S30">
            <v>3.7424654297216873</v>
          </cell>
          <cell r="U30">
            <v>96.755106509804108</v>
          </cell>
          <cell r="V30">
            <v>93.773253720938101</v>
          </cell>
          <cell r="W30">
            <v>86.373331411332174</v>
          </cell>
          <cell r="X30">
            <v>0.21964614938063384</v>
          </cell>
          <cell r="Y30">
            <v>0.46911320256017791</v>
          </cell>
          <cell r="Z30">
            <v>1.0581720557572065</v>
          </cell>
        </row>
        <row r="31">
          <cell r="E31" t="str">
            <v>Unknown</v>
          </cell>
          <cell r="G31">
            <v>4251903</v>
          </cell>
          <cell r="H31">
            <v>3663756</v>
          </cell>
          <cell r="I31">
            <v>4106086</v>
          </cell>
          <cell r="J31">
            <v>14307</v>
          </cell>
          <cell r="K31">
            <v>68174</v>
          </cell>
          <cell r="L31">
            <v>21406.6</v>
          </cell>
          <cell r="N31">
            <v>30.940302482557481</v>
          </cell>
          <cell r="O31">
            <v>28.522796011836501</v>
          </cell>
          <cell r="P31">
            <v>29.839635304214742</v>
          </cell>
          <cell r="Q31">
            <v>0.10912710519892604</v>
          </cell>
          <cell r="R31">
            <v>0.50404796936112328</v>
          </cell>
          <cell r="S31">
            <v>0.18734990372833887</v>
          </cell>
          <cell r="U31">
            <v>99.647297872215546</v>
          </cell>
          <cell r="V31">
            <v>98.232824127228085</v>
          </cell>
          <cell r="W31">
            <v>99.372144123685459</v>
          </cell>
          <cell r="X31">
            <v>1.3797460590170157E-2</v>
          </cell>
          <cell r="Y31">
            <v>7.498999338254074E-2</v>
          </cell>
          <cell r="Z31">
            <v>2.5467252259950352E-2</v>
          </cell>
        </row>
        <row r="32">
          <cell r="E32" t="str">
            <v>Unknown</v>
          </cell>
          <cell r="G32">
            <v>3282876</v>
          </cell>
          <cell r="H32">
            <v>2833883</v>
          </cell>
          <cell r="I32">
            <v>3251263</v>
          </cell>
          <cell r="J32">
            <v>23693</v>
          </cell>
          <cell r="K32">
            <v>41510</v>
          </cell>
          <cell r="L32">
            <v>47238.5</v>
          </cell>
          <cell r="N32">
            <v>23.888874335263147</v>
          </cell>
          <cell r="O32">
            <v>22.062131520333576</v>
          </cell>
          <cell r="P32">
            <v>23.627489097424441</v>
          </cell>
          <cell r="Q32">
            <v>0.18071912374908469</v>
          </cell>
          <cell r="R32">
            <v>0.30690631631091364</v>
          </cell>
          <cell r="S32">
            <v>0.4134298967267635</v>
          </cell>
          <cell r="U32">
            <v>99.243500881570142</v>
          </cell>
          <cell r="V32">
            <v>98.608899978553509</v>
          </cell>
          <cell r="W32">
            <v>98.250216537939991</v>
          </cell>
          <cell r="X32">
            <v>3.1284188148864876E-2</v>
          </cell>
          <cell r="Y32">
            <v>6.2290674971938409E-2</v>
          </cell>
          <cell r="Z32">
            <v>7.3160873969676882E-2</v>
          </cell>
        </row>
        <row r="33">
          <cell r="E33" t="str">
            <v>Decanoic acid</v>
          </cell>
          <cell r="G33">
            <v>3175189</v>
          </cell>
          <cell r="H33">
            <v>2608776</v>
          </cell>
          <cell r="I33">
            <v>2688629</v>
          </cell>
          <cell r="J33">
            <v>160226</v>
          </cell>
          <cell r="K33">
            <v>494668</v>
          </cell>
          <cell r="L33">
            <v>613473.4</v>
          </cell>
          <cell r="N33">
            <v>23.105256187473987</v>
          </cell>
          <cell r="O33">
            <v>20.30964553550367</v>
          </cell>
          <cell r="P33">
            <v>19.538730759252381</v>
          </cell>
          <cell r="Q33">
            <v>1.2221289968269466</v>
          </cell>
          <cell r="R33">
            <v>3.6573532564896896</v>
          </cell>
          <cell r="S33">
            <v>5.3691002975669528</v>
          </cell>
          <cell r="U33">
            <v>94.710601834878176</v>
          </cell>
          <cell r="V33">
            <v>81.992037969859197</v>
          </cell>
          <cell r="W33">
            <v>72.520731445032752</v>
          </cell>
          <cell r="X33">
            <v>0.42960376198767875</v>
          </cell>
          <cell r="Y33">
            <v>1.6639291356390067</v>
          </cell>
          <cell r="Z33">
            <v>2.6392554306326459</v>
          </cell>
        </row>
        <row r="34">
          <cell r="E34" t="str">
            <v>Unknown (maybe 1,4 benzene dicarboxylic acid)</v>
          </cell>
          <cell r="G34">
            <v>2947011</v>
          </cell>
          <cell r="H34">
            <v>2649884</v>
          </cell>
          <cell r="I34">
            <v>2670263</v>
          </cell>
          <cell r="J34">
            <v>36781</v>
          </cell>
          <cell r="K34">
            <v>76834</v>
          </cell>
          <cell r="L34">
            <v>108552.7</v>
          </cell>
          <cell r="N34">
            <v>21.444847579877578</v>
          </cell>
          <cell r="O34">
            <v>20.629676426877051</v>
          </cell>
          <cell r="P34">
            <v>19.405261868927823</v>
          </cell>
          <cell r="Q34">
            <v>0.28054826702465219</v>
          </cell>
          <cell r="R34">
            <v>0.56807612400464313</v>
          </cell>
          <cell r="S34">
            <v>0.95004988622440045</v>
          </cell>
          <cell r="U34">
            <v>98.691768426053542</v>
          </cell>
          <cell r="V34">
            <v>97.246315878883422</v>
          </cell>
          <cell r="W34">
            <v>95.104163537490606</v>
          </cell>
          <cell r="X34">
            <v>6.2627979517784871E-2</v>
          </cell>
          <cell r="Y34">
            <v>0.13703403386324187</v>
          </cell>
          <cell r="Z34">
            <v>0.2590085692159117</v>
          </cell>
        </row>
        <row r="35">
          <cell r="E35" t="str">
            <v>Unknown</v>
          </cell>
          <cell r="G35">
            <v>2765185</v>
          </cell>
          <cell r="H35">
            <v>2475172</v>
          </cell>
          <cell r="I35">
            <v>2554411</v>
          </cell>
          <cell r="J35">
            <v>56578</v>
          </cell>
          <cell r="K35">
            <v>19395</v>
          </cell>
          <cell r="L35">
            <v>51207.3</v>
          </cell>
          <cell r="N35">
            <v>20.121733802542231</v>
          </cell>
          <cell r="O35">
            <v>19.269521783167161</v>
          </cell>
          <cell r="P35">
            <v>18.56334539926209</v>
          </cell>
          <cell r="Q35">
            <v>0.43155052477422506</v>
          </cell>
          <cell r="R35">
            <v>0.14339792832691325</v>
          </cell>
          <cell r="S35">
            <v>0.44816471206021358</v>
          </cell>
          <cell r="U35">
            <v>97.855301491367015</v>
          </cell>
          <cell r="V35">
            <v>99.255830373267599</v>
          </cell>
          <cell r="W35">
            <v>97.585754601764691</v>
          </cell>
          <cell r="X35">
            <v>8.3172787466693376E-2</v>
          </cell>
          <cell r="Y35">
            <v>3.0135708738688139E-2</v>
          </cell>
          <cell r="Z35">
            <v>0.10148586858134402</v>
          </cell>
        </row>
        <row r="36">
          <cell r="G36">
            <v>2722948</v>
          </cell>
          <cell r="H36">
            <v>2117013</v>
          </cell>
          <cell r="I36">
            <v>2326622</v>
          </cell>
          <cell r="J36">
            <v>29445</v>
          </cell>
          <cell r="K36">
            <v>67750</v>
          </cell>
          <cell r="L36">
            <v>117327.2</v>
          </cell>
          <cell r="N36">
            <v>19.814383057251053</v>
          </cell>
          <cell r="O36">
            <v>16.481209434636483</v>
          </cell>
          <cell r="P36">
            <v>16.907963440308535</v>
          </cell>
          <cell r="Q36">
            <v>0.22459268977300464</v>
          </cell>
          <cell r="R36">
            <v>0.5009131035910479</v>
          </cell>
          <cell r="S36">
            <v>1.0268440399089795</v>
          </cell>
          <cell r="U36">
            <v>98.866516867448894</v>
          </cell>
          <cell r="V36">
            <v>96.960701788435856</v>
          </cell>
          <cell r="W36">
            <v>93.926861484328811</v>
          </cell>
          <cell r="X36">
            <v>0.10375912479907839</v>
          </cell>
          <cell r="Y36">
            <v>0.33448452440177984</v>
          </cell>
          <cell r="Z36">
            <v>0.65149888869625838</v>
          </cell>
        </row>
        <row r="37">
          <cell r="E37" t="str">
            <v>Unknown (maybe adipic acid)</v>
          </cell>
          <cell r="G37">
            <v>2622903</v>
          </cell>
          <cell r="H37">
            <v>2123192</v>
          </cell>
          <cell r="I37">
            <v>2226354</v>
          </cell>
          <cell r="J37">
            <v>47138</v>
          </cell>
          <cell r="K37">
            <v>50512</v>
          </cell>
          <cell r="L37">
            <v>83544.2</v>
          </cell>
          <cell r="N37">
            <v>19.086374313432707</v>
          </cell>
          <cell r="O37">
            <v>16.529313717934045</v>
          </cell>
          <cell r="P37">
            <v>16.179298587043647</v>
          </cell>
          <cell r="Q37">
            <v>0.35954661947766658</v>
          </cell>
          <cell r="R37">
            <v>0.37346306551425845</v>
          </cell>
          <cell r="S37">
            <v>0.73117626465954833</v>
          </cell>
          <cell r="U37">
            <v>98.116213097504726</v>
          </cell>
          <cell r="V37">
            <v>97.740601504168581</v>
          </cell>
          <cell r="W37">
            <v>95.480791328957395</v>
          </cell>
          <cell r="X37">
            <v>0.15663757998876013</v>
          </cell>
          <cell r="Y37">
            <v>0.21693300956183845</v>
          </cell>
          <cell r="Z37">
            <v>0.44329244894862574</v>
          </cell>
        </row>
        <row r="38">
          <cell r="E38" t="str">
            <v>Unknown</v>
          </cell>
          <cell r="G38">
            <v>2605082</v>
          </cell>
          <cell r="H38">
            <v>2157408</v>
          </cell>
          <cell r="I38">
            <v>2123338</v>
          </cell>
          <cell r="K38">
            <v>37649</v>
          </cell>
          <cell r="L38">
            <v>45047.7</v>
          </cell>
          <cell r="N38">
            <v>18.956694231233829</v>
          </cell>
          <cell r="O38">
            <v>16.795689532355365</v>
          </cell>
          <cell r="P38">
            <v>15.430663543720399</v>
          </cell>
          <cell r="Q38">
            <v>0</v>
          </cell>
          <cell r="R38">
            <v>0.2783598145697323</v>
          </cell>
          <cell r="S38">
            <v>0.39425608261858913</v>
          </cell>
          <cell r="U38">
            <v>100</v>
          </cell>
          <cell r="V38">
            <v>98.342671111933228</v>
          </cell>
          <cell r="W38">
            <v>97.444982961999486</v>
          </cell>
          <cell r="X38" t="e">
            <v>#DIV/0!</v>
          </cell>
          <cell r="Y38">
            <v>0.17543837449648778</v>
          </cell>
          <cell r="Z38">
            <v>0.2943899170749224</v>
          </cell>
        </row>
        <row r="39">
          <cell r="E39" t="str">
            <v>6-hydroxyhexanoic acid</v>
          </cell>
          <cell r="G39">
            <v>2598473</v>
          </cell>
          <cell r="H39">
            <v>2048872</v>
          </cell>
          <cell r="I39">
            <v>2193224</v>
          </cell>
          <cell r="J39">
            <v>46050</v>
          </cell>
          <cell r="K39">
            <v>47612</v>
          </cell>
          <cell r="L39">
            <v>118392.7</v>
          </cell>
          <cell r="N39">
            <v>18.908601774960196</v>
          </cell>
          <cell r="O39">
            <v>15.950723276976818</v>
          </cell>
          <cell r="P39">
            <v>15.938537161776706</v>
          </cell>
          <cell r="Q39">
            <v>0.35124786429094457</v>
          </cell>
          <cell r="R39">
            <v>0.35202176661515827</v>
          </cell>
          <cell r="S39">
            <v>1.0361692630841939</v>
          </cell>
          <cell r="U39">
            <v>98.142391127216584</v>
          </cell>
          <cell r="V39">
            <v>97.793067057195685</v>
          </cell>
          <cell r="W39">
            <v>93.49896886667176</v>
          </cell>
          <cell r="X39">
            <v>0.16811676265427114</v>
          </cell>
          <cell r="Y39">
            <v>0.23676904029992707</v>
          </cell>
          <cell r="Z39">
            <v>0.69799119415584487</v>
          </cell>
        </row>
        <row r="40">
          <cell r="E40" t="str">
            <v>Unknown</v>
          </cell>
          <cell r="G40">
            <v>2084446</v>
          </cell>
          <cell r="H40">
            <v>1710174</v>
          </cell>
          <cell r="I40">
            <v>1864932</v>
          </cell>
          <cell r="J40">
            <v>54106</v>
          </cell>
          <cell r="K40">
            <v>26624</v>
          </cell>
          <cell r="L40">
            <v>36532.1</v>
          </cell>
          <cell r="N40">
            <v>15.16812348460372</v>
          </cell>
          <cell r="O40">
            <v>13.313917233229089</v>
          </cell>
          <cell r="P40">
            <v>13.552782564018338</v>
          </cell>
          <cell r="Q40">
            <v>0.41269526482792285</v>
          </cell>
          <cell r="R40">
            <v>0.19684591099642892</v>
          </cell>
          <cell r="S40">
            <v>0.31972781375809556</v>
          </cell>
          <cell r="U40">
            <v>97.279193663957003</v>
          </cell>
          <cell r="V40">
            <v>98.521502668612541</v>
          </cell>
          <cell r="W40">
            <v>97.640869598196375</v>
          </cell>
          <cell r="X40">
            <v>0.18093138569760789</v>
          </cell>
          <cell r="Y40">
            <v>0.11201155512496522</v>
          </cell>
          <cell r="Z40">
            <v>0.17557861192435389</v>
          </cell>
        </row>
        <row r="41">
          <cell r="E41" t="str">
            <v>Unknown</v>
          </cell>
          <cell r="G41">
            <v>1832270</v>
          </cell>
          <cell r="H41">
            <v>1653121</v>
          </cell>
          <cell r="I41">
            <v>1738651</v>
          </cell>
          <cell r="J41">
            <v>20604</v>
          </cell>
          <cell r="K41">
            <v>17159</v>
          </cell>
          <cell r="L41">
            <v>21281.5</v>
          </cell>
          <cell r="N41">
            <v>13.333085921695673</v>
          </cell>
          <cell r="O41">
            <v>12.8697525342526</v>
          </cell>
          <cell r="P41">
            <v>12.635076752242467</v>
          </cell>
          <cell r="Q41">
            <v>0.15715767634854771</v>
          </cell>
          <cell r="R41">
            <v>0.12686594752057256</v>
          </cell>
          <cell r="S41">
            <v>0.18625503238228602</v>
          </cell>
          <cell r="U41">
            <v>98.821295555496121</v>
          </cell>
          <cell r="V41">
            <v>99.014231647555604</v>
          </cell>
          <cell r="W41">
            <v>98.525889189005298</v>
          </cell>
          <cell r="X41">
            <v>3.140054545914394E-2</v>
          </cell>
          <cell r="Y41">
            <v>2.720618356960371E-2</v>
          </cell>
          <cell r="Z41">
            <v>4.1439565761155712E-2</v>
          </cell>
        </row>
        <row r="42">
          <cell r="G42">
            <v>1797624</v>
          </cell>
          <cell r="H42">
            <v>1505138</v>
          </cell>
          <cell r="I42">
            <v>1624034</v>
          </cell>
          <cell r="J42">
            <v>112084</v>
          </cell>
          <cell r="K42">
            <v>197567</v>
          </cell>
          <cell r="L42">
            <v>162007.20000000001</v>
          </cell>
          <cell r="N42">
            <v>13.080973462918818</v>
          </cell>
          <cell r="O42">
            <v>11.717686479029599</v>
          </cell>
          <cell r="P42">
            <v>11.802135240626981</v>
          </cell>
          <cell r="Q42">
            <v>0.85492433487917985</v>
          </cell>
          <cell r="R42">
            <v>1.4607217584822518</v>
          </cell>
          <cell r="S42">
            <v>1.4178820234552776</v>
          </cell>
          <cell r="U42">
            <v>93.464367638213872</v>
          </cell>
          <cell r="V42">
            <v>87.534042994780464</v>
          </cell>
          <cell r="W42">
            <v>87.986224572529522</v>
          </cell>
          <cell r="X42">
            <v>0.38165839063332374</v>
          </cell>
          <cell r="Y42">
            <v>0.8126639890867412</v>
          </cell>
          <cell r="Z42">
            <v>0.77758197952063235</v>
          </cell>
        </row>
        <row r="43">
          <cell r="E43" t="str">
            <v>Unknown</v>
          </cell>
          <cell r="G43">
            <v>1790326</v>
          </cell>
          <cell r="H43">
            <v>1460185</v>
          </cell>
          <cell r="I43">
            <v>1462906</v>
          </cell>
          <cell r="J43">
            <v>1439672</v>
          </cell>
          <cell r="K43">
            <v>1343901</v>
          </cell>
          <cell r="L43">
            <v>1307986.8999999999</v>
          </cell>
          <cell r="N43">
            <v>13.027867282576109</v>
          </cell>
          <cell r="O43">
            <v>11.367721784568483</v>
          </cell>
          <cell r="P43">
            <v>10.631190268383948</v>
          </cell>
          <cell r="Q43">
            <v>10.981144740053697</v>
          </cell>
          <cell r="R43">
            <v>9.9362010454481595</v>
          </cell>
          <cell r="S43">
            <v>11.44746105373709</v>
          </cell>
          <cell r="U43">
            <v>15.710342284955303</v>
          </cell>
          <cell r="V43">
            <v>12.592855158221692</v>
          </cell>
          <cell r="W43">
            <v>-7.6780752177923679</v>
          </cell>
          <cell r="X43">
            <v>7.9427800959713366</v>
          </cell>
          <cell r="Y43">
            <v>9.4394148331729717</v>
          </cell>
          <cell r="Z43">
            <v>12.434174764764208</v>
          </cell>
        </row>
        <row r="44">
          <cell r="G44">
            <v>1773918</v>
          </cell>
          <cell r="H44">
            <v>1533606</v>
          </cell>
          <cell r="I44">
            <v>1664488</v>
          </cell>
          <cell r="J44">
            <v>20838</v>
          </cell>
          <cell r="K44">
            <v>20662</v>
          </cell>
          <cell r="L44">
            <v>33637.4</v>
          </cell>
          <cell r="N44">
            <v>12.90846933696592</v>
          </cell>
          <cell r="O44">
            <v>11.939313398743948</v>
          </cell>
          <cell r="P44">
            <v>12.096121437359516</v>
          </cell>
          <cell r="Q44">
            <v>0.1589425189162802</v>
          </cell>
          <cell r="R44">
            <v>0.15276555788041671</v>
          </cell>
          <cell r="S44">
            <v>0.29439348853492037</v>
          </cell>
          <cell r="U44">
            <v>98.768695847918096</v>
          </cell>
          <cell r="V44">
            <v>98.720482888936573</v>
          </cell>
          <cell r="W44">
            <v>97.56621583158325</v>
          </cell>
          <cell r="X44">
            <v>4.9622202677577373E-2</v>
          </cell>
          <cell r="Y44">
            <v>5.5750939137845151E-2</v>
          </cell>
          <cell r="Z44">
            <v>0.10466979299088429</v>
          </cell>
        </row>
        <row r="45">
          <cell r="E45" t="str">
            <v>Unknown</v>
          </cell>
          <cell r="G45">
            <v>1630021</v>
          </cell>
          <cell r="H45">
            <v>1389019</v>
          </cell>
          <cell r="I45">
            <v>1574588</v>
          </cell>
          <cell r="J45">
            <v>15476</v>
          </cell>
          <cell r="K45">
            <v>13056</v>
          </cell>
          <cell r="L45">
            <v>31404.1</v>
          </cell>
          <cell r="N45">
            <v>11.861357795067486</v>
          </cell>
          <cell r="O45">
            <v>10.813685625779971</v>
          </cell>
          <cell r="P45">
            <v>11.44280262868164</v>
          </cell>
          <cell r="Q45">
            <v>0.11804369050524774</v>
          </cell>
          <cell r="R45">
            <v>9.6530206354018031E-2</v>
          </cell>
          <cell r="S45">
            <v>0.27484771573604061</v>
          </cell>
          <cell r="U45">
            <v>99.004804571746945</v>
          </cell>
          <cell r="V45">
            <v>99.107332969585428</v>
          </cell>
          <cell r="W45">
            <v>97.598073438345168</v>
          </cell>
          <cell r="X45">
            <v>4.4245960570417381E-2</v>
          </cell>
          <cell r="Y45">
            <v>4.3532681305871491E-2</v>
          </cell>
          <cell r="Z45">
            <v>0.11069473882920404</v>
          </cell>
        </row>
        <row r="46">
          <cell r="E46" t="str">
            <v>Unknown</v>
          </cell>
          <cell r="G46">
            <v>1627425</v>
          </cell>
          <cell r="H46">
            <v>1292408</v>
          </cell>
          <cell r="I46">
            <v>1411315</v>
          </cell>
          <cell r="J46">
            <v>175156</v>
          </cell>
          <cell r="K46">
            <v>1003944</v>
          </cell>
          <cell r="L46">
            <v>1111676</v>
          </cell>
          <cell r="N46">
            <v>11.84246718885076</v>
          </cell>
          <cell r="O46">
            <v>10.061556978157276</v>
          </cell>
          <cell r="P46">
            <v>10.256269571403966</v>
          </cell>
          <cell r="Q46">
            <v>1.3360080546741517</v>
          </cell>
          <cell r="R46">
            <v>7.4227115110200881</v>
          </cell>
          <cell r="S46">
            <v>9.7293541046735523</v>
          </cell>
          <cell r="U46">
            <v>88.718498997135057</v>
          </cell>
          <cell r="V46">
            <v>26.227009128566095</v>
          </cell>
          <cell r="W46">
            <v>5.1374962705693052</v>
          </cell>
          <cell r="X46">
            <v>0.93059068896486374</v>
          </cell>
          <cell r="Y46">
            <v>7.1625259185325261</v>
          </cell>
          <cell r="Z46">
            <v>9.0352289607282401</v>
          </cell>
        </row>
        <row r="47">
          <cell r="E47" t="str">
            <v>Unknown</v>
          </cell>
          <cell r="G47">
            <v>1572301</v>
          </cell>
          <cell r="H47">
            <v>1247542</v>
          </cell>
          <cell r="I47">
            <v>1362088</v>
          </cell>
          <cell r="J47">
            <v>43185</v>
          </cell>
          <cell r="K47">
            <v>130359</v>
          </cell>
          <cell r="L47">
            <v>149266.20000000001</v>
          </cell>
          <cell r="N47">
            <v>11.441340156073084</v>
          </cell>
          <cell r="O47">
            <v>9.712269589513749</v>
          </cell>
          <cell r="P47">
            <v>9.898528470238384</v>
          </cell>
          <cell r="Q47">
            <v>0.32939498413473273</v>
          </cell>
          <cell r="R47">
            <v>0.96381595971993228</v>
          </cell>
          <cell r="S47">
            <v>1.3063731839663926</v>
          </cell>
          <cell r="U47">
            <v>97.121010479179844</v>
          </cell>
          <cell r="V47">
            <v>90.076305534593516</v>
          </cell>
          <cell r="W47">
            <v>86.80234958262507</v>
          </cell>
          <cell r="X47">
            <v>0.23882025601616302</v>
          </cell>
          <cell r="Y47">
            <v>0.96975187668233931</v>
          </cell>
          <cell r="Z47">
            <v>1.265417851862398</v>
          </cell>
        </row>
        <row r="48">
          <cell r="G48">
            <v>1547609</v>
          </cell>
          <cell r="H48">
            <v>1204168</v>
          </cell>
          <cell r="I48">
            <v>1241407</v>
          </cell>
          <cell r="J48">
            <v>20604</v>
          </cell>
          <cell r="K48">
            <v>165755</v>
          </cell>
          <cell r="L48">
            <v>193523.8</v>
          </cell>
          <cell r="N48">
            <v>11.261661092628007</v>
          </cell>
          <cell r="O48">
            <v>9.3745976063856702</v>
          </cell>
          <cell r="P48">
            <v>9.021518824520312</v>
          </cell>
          <cell r="Q48">
            <v>0.15715767634854771</v>
          </cell>
          <cell r="R48">
            <v>1.2255181031104672</v>
          </cell>
          <cell r="S48">
            <v>1.6937143357255382</v>
          </cell>
          <cell r="U48">
            <v>98.604489381664791</v>
          </cell>
          <cell r="V48">
            <v>86.927245791588064</v>
          </cell>
          <cell r="W48">
            <v>81.225840474643192</v>
          </cell>
          <cell r="X48">
            <v>0.14924929130643325</v>
          </cell>
          <cell r="Y48">
            <v>1.6795620238376177</v>
          </cell>
          <cell r="Z48">
            <v>2.5064695328058515</v>
          </cell>
        </row>
        <row r="49">
          <cell r="E49" t="str">
            <v>Octanol</v>
          </cell>
          <cell r="G49">
            <v>1480673</v>
          </cell>
          <cell r="H49">
            <v>1031896</v>
          </cell>
          <cell r="I49">
            <v>485143</v>
          </cell>
          <cell r="J49">
            <v>250899</v>
          </cell>
          <cell r="K49">
            <v>102158</v>
          </cell>
          <cell r="L49">
            <v>468816</v>
          </cell>
          <cell r="N49">
            <v>10.774580346201651</v>
          </cell>
          <cell r="O49">
            <v>8.0334386660656545</v>
          </cell>
          <cell r="P49">
            <v>3.5256178731747587</v>
          </cell>
          <cell r="Q49">
            <v>1.9137402367586038</v>
          </cell>
          <cell r="R49">
            <v>0.75531041825319956</v>
          </cell>
          <cell r="S49">
            <v>4.1030631892175737</v>
          </cell>
          <cell r="U49">
            <v>82.238377966773868</v>
          </cell>
          <cell r="V49">
            <v>90.597918903100179</v>
          </cell>
          <cell r="W49">
            <v>-16.378556520160689</v>
          </cell>
          <cell r="X49">
            <v>6.0337234151207504</v>
          </cell>
          <cell r="Y49">
            <v>4.2837651056218053</v>
          </cell>
          <cell r="Z49">
            <v>120.82056583879516</v>
          </cell>
        </row>
        <row r="50">
          <cell r="E50" t="str">
            <v>Unknown</v>
          </cell>
          <cell r="G50">
            <v>1448318</v>
          </cell>
          <cell r="H50">
            <v>1198756</v>
          </cell>
          <cell r="I50">
            <v>1331349</v>
          </cell>
          <cell r="J50">
            <v>1461</v>
          </cell>
          <cell r="K50">
            <v>7013</v>
          </cell>
          <cell r="L50">
            <v>3443.6</v>
          </cell>
          <cell r="N50">
            <v>10.539139065715442</v>
          </cell>
          <cell r="O50">
            <v>9.3324645134569764</v>
          </cell>
          <cell r="P50">
            <v>9.6751428544436209</v>
          </cell>
          <cell r="Q50">
            <v>1.114382474981694E-2</v>
          </cell>
          <cell r="R50">
            <v>5.1850975579099907E-2</v>
          </cell>
          <cell r="S50">
            <v>3.0138281113250481E-2</v>
          </cell>
          <cell r="U50">
            <v>99.894262475517863</v>
          </cell>
          <cell r="V50">
            <v>99.444402113671757</v>
          </cell>
          <cell r="W50">
            <v>99.68849781789622</v>
          </cell>
          <cell r="X50">
            <v>6.2386500812553706E-3</v>
          </cell>
          <cell r="Y50">
            <v>3.7019526664512664E-2</v>
          </cell>
          <cell r="Z50">
            <v>2.0020288474792307E-2</v>
          </cell>
        </row>
        <row r="51">
          <cell r="E51" t="str">
            <v>1,1,1-Tris(hydroxy methyl) propane</v>
          </cell>
          <cell r="G51">
            <v>1446173</v>
          </cell>
          <cell r="H51">
            <v>1326523</v>
          </cell>
          <cell r="I51">
            <v>1376394</v>
          </cell>
          <cell r="J51">
            <v>392995</v>
          </cell>
          <cell r="K51">
            <v>417265</v>
          </cell>
          <cell r="L51">
            <v>533721.69999999995</v>
          </cell>
          <cell r="N51">
            <v>10.523530302104165</v>
          </cell>
          <cell r="O51">
            <v>10.327146495020244</v>
          </cell>
          <cell r="P51">
            <v>10.00249264017104</v>
          </cell>
          <cell r="Q51">
            <v>2.9975820722479862</v>
          </cell>
          <cell r="R51">
            <v>3.0850702017700162</v>
          </cell>
          <cell r="S51">
            <v>4.6711158760721156</v>
          </cell>
          <cell r="U51">
            <v>71.515432690409753</v>
          </cell>
          <cell r="V51">
            <v>70.126595926012683</v>
          </cell>
          <cell r="W51">
            <v>53.300481748794958</v>
          </cell>
          <cell r="X51">
            <v>0.71224653270470639</v>
          </cell>
          <cell r="Y51">
            <v>0.76117856240091486</v>
          </cell>
          <cell r="Z51">
            <v>1.2285316029911082</v>
          </cell>
        </row>
        <row r="52">
          <cell r="E52" t="str">
            <v>Pentanoic acid</v>
          </cell>
          <cell r="G52">
            <v>1359342</v>
          </cell>
          <cell r="H52">
            <v>900975</v>
          </cell>
          <cell r="I52">
            <v>977165</v>
          </cell>
          <cell r="J52">
            <v>6104</v>
          </cell>
          <cell r="K52">
            <v>271710</v>
          </cell>
          <cell r="L52">
            <v>174426</v>
          </cell>
          <cell r="N52">
            <v>9.8916773635815893</v>
          </cell>
          <cell r="O52">
            <v>7.0142024023336687</v>
          </cell>
          <cell r="P52">
            <v>7.1012266260480166</v>
          </cell>
          <cell r="Q52">
            <v>4.655845740785941E-2</v>
          </cell>
          <cell r="R52">
            <v>2.0089018358187989</v>
          </cell>
          <cell r="S52">
            <v>1.5265709784701558</v>
          </cell>
          <cell r="U52">
            <v>99.529316862079682</v>
          </cell>
          <cell r="V52">
            <v>71.359511451360106</v>
          </cell>
          <cell r="W52">
            <v>78.502714265299758</v>
          </cell>
          <cell r="X52">
            <v>7.7883550050928715E-2</v>
          </cell>
          <cell r="Y52">
            <v>6.6832725076905461</v>
          </cell>
          <cell r="Z52">
            <v>4.954927425012424</v>
          </cell>
        </row>
        <row r="53">
          <cell r="G53">
            <v>1348964</v>
          </cell>
          <cell r="H53">
            <v>817999</v>
          </cell>
          <cell r="I53">
            <v>1085620</v>
          </cell>
          <cell r="J53">
            <v>2313</v>
          </cell>
          <cell r="K53">
            <v>53600</v>
          </cell>
          <cell r="L53">
            <v>102779.9</v>
          </cell>
          <cell r="N53">
            <v>9.8161585995919172</v>
          </cell>
          <cell r="O53">
            <v>6.3682239250884196</v>
          </cell>
          <cell r="P53">
            <v>7.8893878206549024</v>
          </cell>
          <cell r="Q53">
            <v>1.7642482304124969E-2</v>
          </cell>
          <cell r="R53">
            <v>0.3962943520661279</v>
          </cell>
          <cell r="S53">
            <v>0.89952651846665499</v>
          </cell>
          <cell r="U53">
            <v>99.820271014112819</v>
          </cell>
          <cell r="V53">
            <v>93.777003498497024</v>
          </cell>
          <cell r="W53">
            <v>88.598272275174011</v>
          </cell>
          <cell r="X53">
            <v>3.1637704071721222E-2</v>
          </cell>
          <cell r="Y53">
            <v>1.6885333125491477</v>
          </cell>
          <cell r="Z53">
            <v>2.4972140101109739</v>
          </cell>
        </row>
        <row r="54">
          <cell r="E54" t="str">
            <v>Unknown</v>
          </cell>
          <cell r="G54">
            <v>1329226</v>
          </cell>
          <cell r="H54">
            <v>1012820</v>
          </cell>
          <cell r="I54">
            <v>1128150</v>
          </cell>
          <cell r="J54">
            <v>13969</v>
          </cell>
          <cell r="K54">
            <v>50070</v>
          </cell>
          <cell r="L54">
            <v>55049.599999999999</v>
          </cell>
          <cell r="N54">
            <v>9.6725288671166663</v>
          </cell>
          <cell r="O54">
            <v>7.8849296341536519</v>
          </cell>
          <cell r="P54">
            <v>8.198460667518864</v>
          </cell>
          <cell r="Q54">
            <v>0.10654899926775689</v>
          </cell>
          <cell r="R54">
            <v>0.37019511581998182</v>
          </cell>
          <cell r="S54">
            <v>0.48179240329074041</v>
          </cell>
          <cell r="U54">
            <v>98.898436998932226</v>
          </cell>
          <cell r="V54">
            <v>95.305029556427769</v>
          </cell>
          <cell r="W54">
            <v>94.123379707125579</v>
          </cell>
          <cell r="X54">
            <v>0.10870659578593886</v>
          </cell>
          <cell r="Y54">
            <v>0.56835754583358467</v>
          </cell>
          <cell r="Z54">
            <v>0.68419816129804389</v>
          </cell>
        </row>
        <row r="55">
          <cell r="E55" t="str">
            <v>Unknown</v>
          </cell>
          <cell r="G55">
            <v>1279174</v>
          </cell>
          <cell r="H55">
            <v>1053122</v>
          </cell>
          <cell r="I55">
            <v>1095894</v>
          </cell>
          <cell r="J55">
            <v>27530</v>
          </cell>
          <cell r="K55">
            <v>28820</v>
          </cell>
          <cell r="L55">
            <v>27349.5</v>
          </cell>
          <cell r="N55">
            <v>9.3083098292277562</v>
          </cell>
          <cell r="O55">
            <v>8.1986857153089012</v>
          </cell>
          <cell r="P55">
            <v>7.9640507510259431</v>
          </cell>
          <cell r="Q55">
            <v>0.20998596534049305</v>
          </cell>
          <cell r="R55">
            <v>0.21308214974898892</v>
          </cell>
          <cell r="S55">
            <v>0.23936198144582532</v>
          </cell>
          <cell r="U55">
            <v>97.744102106688104</v>
          </cell>
          <cell r="V55">
            <v>97.40102063735516</v>
          </cell>
          <cell r="W55">
            <v>96.994469410996771</v>
          </cell>
          <cell r="X55">
            <v>0.17401537982707826</v>
          </cell>
          <cell r="Y55">
            <v>0.22761329083098608</v>
          </cell>
          <cell r="Z55">
            <v>0.27097308705067241</v>
          </cell>
        </row>
        <row r="56">
          <cell r="E56" t="str">
            <v>1-methyl pyrrolidinone</v>
          </cell>
          <cell r="G56">
            <v>1239930</v>
          </cell>
          <cell r="H56">
            <v>1003940</v>
          </cell>
          <cell r="I56">
            <v>1083692</v>
          </cell>
          <cell r="J56">
            <v>21166</v>
          </cell>
          <cell r="K56">
            <v>291961</v>
          </cell>
          <cell r="L56">
            <v>442015.8</v>
          </cell>
          <cell r="N56">
            <v>9.0227385848636477</v>
          </cell>
          <cell r="O56">
            <v>7.8157977300134442</v>
          </cell>
          <cell r="P56">
            <v>7.8753767120550036</v>
          </cell>
          <cell r="Q56">
            <v>0.16144434952404199</v>
          </cell>
          <cell r="R56">
            <v>2.1586286440966189</v>
          </cell>
          <cell r="S56">
            <v>3.868508664449501</v>
          </cell>
          <cell r="U56">
            <v>98.210694591164639</v>
          </cell>
          <cell r="V56">
            <v>72.381211506955083</v>
          </cell>
          <cell r="W56">
            <v>50.878430253020227</v>
          </cell>
          <cell r="X56">
            <v>0.13490702821766301</v>
          </cell>
          <cell r="Y56">
            <v>2.4039187691691208</v>
          </cell>
          <cell r="Z56">
            <v>4.243159677846962</v>
          </cell>
        </row>
        <row r="57">
          <cell r="E57" t="str">
            <v>Unknown</v>
          </cell>
          <cell r="G57">
            <v>1140470</v>
          </cell>
          <cell r="H57">
            <v>973989</v>
          </cell>
          <cell r="I57">
            <v>1010206</v>
          </cell>
          <cell r="J57">
            <v>155391</v>
          </cell>
          <cell r="K57">
            <v>181215</v>
          </cell>
          <cell r="L57">
            <v>241633.5</v>
          </cell>
          <cell r="N57">
            <v>8.2989867765756493</v>
          </cell>
          <cell r="O57">
            <v>7.5826254709027081</v>
          </cell>
          <cell r="P57">
            <v>7.3413412729615395</v>
          </cell>
          <cell r="Q57">
            <v>1.1852498779594824</v>
          </cell>
          <cell r="R57">
            <v>1.3398224068967046</v>
          </cell>
          <cell r="S57">
            <v>2.1147689480133032</v>
          </cell>
          <cell r="U57">
            <v>85.718137528488214</v>
          </cell>
          <cell r="V57">
            <v>82.33036285336668</v>
          </cell>
          <cell r="W57">
            <v>71.193697862785854</v>
          </cell>
          <cell r="X57">
            <v>0.85714666433131304</v>
          </cell>
          <cell r="Y57">
            <v>1.1606556532822125</v>
          </cell>
          <cell r="Z57">
            <v>1.954373041821408</v>
          </cell>
        </row>
        <row r="58">
          <cell r="G58">
            <v>1035765</v>
          </cell>
          <cell r="H58">
            <v>1116608</v>
          </cell>
          <cell r="I58">
            <v>1144801</v>
          </cell>
          <cell r="J58">
            <v>739161</v>
          </cell>
          <cell r="K58">
            <v>686002</v>
          </cell>
          <cell r="L58">
            <v>760172.2</v>
          </cell>
          <cell r="N58">
            <v>7.5370680847719598</v>
          </cell>
          <cell r="O58">
            <v>8.6929321191653415</v>
          </cell>
          <cell r="P58">
            <v>8.3194663569882223</v>
          </cell>
          <cell r="Q58">
            <v>5.6379744325115935</v>
          </cell>
          <cell r="R58">
            <v>5.0719910094415654</v>
          </cell>
          <cell r="S58">
            <v>6.653003675827061</v>
          </cell>
          <cell r="U58">
            <v>25.196716162048908</v>
          </cell>
          <cell r="V58">
            <v>41.653852349090279</v>
          </cell>
          <cell r="W58">
            <v>20.030884309801419</v>
          </cell>
          <cell r="X58">
            <v>5.8542459784525702</v>
          </cell>
          <cell r="Y58">
            <v>3.9591197636195723</v>
          </cell>
          <cell r="Z58">
            <v>5.6699543817402809</v>
          </cell>
        </row>
        <row r="59">
          <cell r="E59" t="str">
            <v>Nonanedioic acid</v>
          </cell>
          <cell r="G59">
            <v>1005259</v>
          </cell>
          <cell r="H59">
            <v>906613</v>
          </cell>
          <cell r="I59">
            <v>889433</v>
          </cell>
          <cell r="J59">
            <v>2627</v>
          </cell>
          <cell r="K59">
            <v>11170</v>
          </cell>
          <cell r="L59">
            <v>16006.4</v>
          </cell>
          <cell r="N59">
            <v>7.3150816312868034</v>
          </cell>
          <cell r="O59">
            <v>7.0580949333632281</v>
          </cell>
          <cell r="P59">
            <v>6.463663047372517</v>
          </cell>
          <cell r="Q59">
            <v>2.0037527459116428E-2</v>
          </cell>
          <cell r="R59">
            <v>8.2585968518258376E-2</v>
          </cell>
          <cell r="S59">
            <v>0.14008751969193067</v>
          </cell>
          <cell r="U59">
            <v>99.726079236444676</v>
          </cell>
          <cell r="V59">
            <v>98.82991133871154</v>
          </cell>
          <cell r="W59">
            <v>97.832691483680051</v>
          </cell>
          <cell r="X59">
            <v>1.635313627767801E-2</v>
          </cell>
          <cell r="Y59">
            <v>7.2397997616122742E-2</v>
          </cell>
          <cell r="Z59">
            <v>0.14643244311572842</v>
          </cell>
        </row>
        <row r="60">
          <cell r="E60" t="str">
            <v>Unknown</v>
          </cell>
          <cell r="G60">
            <v>986813</v>
          </cell>
          <cell r="H60">
            <v>790712</v>
          </cell>
          <cell r="I60">
            <v>879411</v>
          </cell>
          <cell r="J60">
            <v>45444</v>
          </cell>
          <cell r="K60">
            <v>68777</v>
          </cell>
          <cell r="L60">
            <v>102822</v>
          </cell>
          <cell r="N60">
            <v>7.1808535410426808</v>
          </cell>
          <cell r="O60">
            <v>6.155791237219745</v>
          </cell>
          <cell r="P60">
            <v>6.3908314444740784</v>
          </cell>
          <cell r="Q60">
            <v>0.34662557969245789</v>
          </cell>
          <cell r="R60">
            <v>0.50850628082186722</v>
          </cell>
          <cell r="S60">
            <v>0.89989497636968319</v>
          </cell>
          <cell r="U60">
            <v>95.172919518392973</v>
          </cell>
          <cell r="V60">
            <v>91.739383919531136</v>
          </cell>
          <cell r="W60">
            <v>85.918968694632213</v>
          </cell>
          <cell r="X60">
            <v>0.36097107856748023</v>
          </cell>
          <cell r="Y60">
            <v>0.72059706954693836</v>
          </cell>
          <cell r="Z60">
            <v>1.1831533479530592</v>
          </cell>
        </row>
        <row r="61">
          <cell r="G61">
            <v>952660</v>
          </cell>
          <cell r="H61">
            <v>772758</v>
          </cell>
          <cell r="I61">
            <v>854504</v>
          </cell>
          <cell r="J61">
            <v>155383</v>
          </cell>
          <cell r="K61">
            <v>158211</v>
          </cell>
          <cell r="L61">
            <v>161018</v>
          </cell>
          <cell r="N61">
            <v>6.9323285510119144</v>
          </cell>
          <cell r="O61">
            <v>6.0160171148173491</v>
          </cell>
          <cell r="P61">
            <v>6.2098279787595079</v>
          </cell>
          <cell r="Q61">
            <v>1.1851888577007565</v>
          </cell>
          <cell r="R61">
            <v>1.1697411517674285</v>
          </cell>
          <cell r="S61">
            <v>1.4092245755294941</v>
          </cell>
          <cell r="U61">
            <v>82.90345229630303</v>
          </cell>
          <cell r="V61">
            <v>80.556219680852053</v>
          </cell>
          <cell r="W61">
            <v>77.306544072562133</v>
          </cell>
          <cell r="X61">
            <v>1.1909485377468221</v>
          </cell>
          <cell r="Y61">
            <v>1.5607572219468075</v>
          </cell>
          <cell r="Z61">
            <v>1.7647564560556959</v>
          </cell>
        </row>
        <row r="62">
          <cell r="G62">
            <v>950365</v>
          </cell>
          <cell r="H62">
            <v>715896</v>
          </cell>
          <cell r="I62">
            <v>772772</v>
          </cell>
          <cell r="J62">
            <v>16709</v>
          </cell>
          <cell r="K62">
            <v>235805</v>
          </cell>
          <cell r="L62">
            <v>315144.09999999998</v>
          </cell>
          <cell r="N62">
            <v>6.9156282654697767</v>
          </cell>
          <cell r="O62">
            <v>5.5733393745898212</v>
          </cell>
          <cell r="P62">
            <v>5.6158674351459359</v>
          </cell>
          <cell r="Q62">
            <v>0.12744843788137661</v>
          </cell>
          <cell r="R62">
            <v>1.7434363747939048</v>
          </cell>
          <cell r="S62">
            <v>2.7581314545772795</v>
          </cell>
          <cell r="U62">
            <v>98.157095306615375</v>
          </cell>
          <cell r="V62">
            <v>68.718280771800025</v>
          </cell>
          <cell r="W62">
            <v>50.886813365358478</v>
          </cell>
          <cell r="X62">
            <v>0.20332478533953566</v>
          </cell>
          <cell r="Y62">
            <v>4.2824688394288994</v>
          </cell>
          <cell r="Z62">
            <v>6.6726808467119199</v>
          </cell>
        </row>
        <row r="63">
          <cell r="E63" t="str">
            <v>Benzonitrile</v>
          </cell>
          <cell r="G63">
            <v>946041</v>
          </cell>
          <cell r="H63">
            <v>634068</v>
          </cell>
          <cell r="I63">
            <v>630718</v>
          </cell>
          <cell r="J63">
            <v>31035</v>
          </cell>
          <cell r="K63">
            <v>205058</v>
          </cell>
          <cell r="L63">
            <v>320540.5</v>
          </cell>
          <cell r="N63">
            <v>6.884163326609559</v>
          </cell>
          <cell r="O63">
            <v>4.9362982200870222</v>
          </cell>
          <cell r="P63">
            <v>4.5835365113647679</v>
          </cell>
          <cell r="Q63">
            <v>0.23672046619477666</v>
          </cell>
          <cell r="R63">
            <v>1.516106851604031</v>
          </cell>
          <cell r="S63">
            <v>2.8053605811307545</v>
          </cell>
          <cell r="U63">
            <v>96.561376379904075</v>
          </cell>
          <cell r="V63">
            <v>69.286562845117089</v>
          </cell>
          <cell r="W63">
            <v>38.79484598464677</v>
          </cell>
          <cell r="X63">
            <v>0.61890373173276803</v>
          </cell>
          <cell r="Y63">
            <v>7.7093303658757915</v>
          </cell>
          <cell r="Z63">
            <v>16.545386800353615</v>
          </cell>
        </row>
        <row r="64">
          <cell r="E64" t="str">
            <v>Unknown</v>
          </cell>
          <cell r="G64">
            <v>919507</v>
          </cell>
          <cell r="H64">
            <v>780480</v>
          </cell>
          <cell r="I64">
            <v>843398</v>
          </cell>
          <cell r="J64">
            <v>7842</v>
          </cell>
          <cell r="K64">
            <v>26895</v>
          </cell>
          <cell r="L64">
            <v>39125.300000000003</v>
          </cell>
          <cell r="N64">
            <v>6.6910803738535387</v>
          </cell>
          <cell r="O64">
            <v>6.0761338449717046</v>
          </cell>
          <cell r="P64">
            <v>6.1291187608598809</v>
          </cell>
          <cell r="Q64">
            <v>5.9815108616060535E-2</v>
          </cell>
          <cell r="R64">
            <v>0.1988495634107931</v>
          </cell>
          <cell r="S64">
            <v>0.34242342026956069</v>
          </cell>
          <cell r="U64">
            <v>99.106047076496083</v>
          </cell>
          <cell r="V64">
            <v>96.727366965832232</v>
          </cell>
          <cell r="W64">
            <v>94.413170414379096</v>
          </cell>
          <cell r="X64">
            <v>4.5528853735726377E-2</v>
          </cell>
          <cell r="Y64">
            <v>0.18354319696719812</v>
          </cell>
          <cell r="Z64">
            <v>0.31062449631016259</v>
          </cell>
        </row>
        <row r="65">
          <cell r="E65" t="str">
            <v>Unknown</v>
          </cell>
          <cell r="G65">
            <v>917085</v>
          </cell>
          <cell r="H65">
            <v>846754</v>
          </cell>
          <cell r="I65">
            <v>917987</v>
          </cell>
          <cell r="J65">
            <v>5977</v>
          </cell>
          <cell r="K65">
            <v>14134</v>
          </cell>
          <cell r="L65">
            <v>4020.1</v>
          </cell>
          <cell r="N65">
            <v>6.6734559330766077</v>
          </cell>
          <cell r="O65">
            <v>6.5920851754883802</v>
          </cell>
          <cell r="P65">
            <v>6.6711698912322284</v>
          </cell>
          <cell r="Q65">
            <v>4.5589760800585792E-2</v>
          </cell>
          <cell r="R65">
            <v>0.10450045470340769</v>
          </cell>
          <cell r="S65">
            <v>3.5183791353054439E-2</v>
          </cell>
          <cell r="U65">
            <v>99.316849301804439</v>
          </cell>
          <cell r="V65">
            <v>98.414758730788606</v>
          </cell>
          <cell r="W65">
            <v>99.472599380218213</v>
          </cell>
          <cell r="X65">
            <v>4.7430950047391606E-3</v>
          </cell>
          <cell r="Y65">
            <v>1.1142141358693297E-2</v>
          </cell>
          <cell r="Z65">
            <v>3.6629816183635019E-3</v>
          </cell>
        </row>
        <row r="66">
          <cell r="G66">
            <v>895370</v>
          </cell>
          <cell r="H66">
            <v>629773</v>
          </cell>
          <cell r="I66">
            <v>772267</v>
          </cell>
          <cell r="J66">
            <v>47787</v>
          </cell>
          <cell r="K66">
            <v>200821</v>
          </cell>
          <cell r="L66">
            <v>249078.3</v>
          </cell>
          <cell r="N66">
            <v>6.5154399415526392</v>
          </cell>
          <cell r="O66">
            <v>4.902861111046235</v>
          </cell>
          <cell r="P66">
            <v>5.6121975130282236</v>
          </cell>
          <cell r="Q66">
            <v>0.36449688796680496</v>
          </cell>
          <cell r="R66">
            <v>1.4847803745573112</v>
          </cell>
          <cell r="S66">
            <v>2.179925608261859</v>
          </cell>
          <cell r="U66">
            <v>94.405644265981138</v>
          </cell>
          <cell r="V66">
            <v>69.716042512155326</v>
          </cell>
          <cell r="W66">
            <v>61.157361208308274</v>
          </cell>
          <cell r="X66">
            <v>0.69397106131357567</v>
          </cell>
          <cell r="Y66">
            <v>4.992269993028021</v>
          </cell>
          <cell r="Z66">
            <v>5.5938498770557716</v>
          </cell>
        </row>
        <row r="67">
          <cell r="E67" t="str">
            <v>Unknown</v>
          </cell>
          <cell r="G67">
            <v>882766</v>
          </cell>
          <cell r="H67">
            <v>706176</v>
          </cell>
          <cell r="I67">
            <v>760637</v>
          </cell>
          <cell r="J67">
            <v>53496</v>
          </cell>
          <cell r="K67">
            <v>121972</v>
          </cell>
          <cell r="L67">
            <v>190544.6</v>
          </cell>
          <cell r="N67">
            <v>6.4237229921090249</v>
          </cell>
          <cell r="O67">
            <v>5.4976679660039185</v>
          </cell>
          <cell r="P67">
            <v>5.5276802967331875</v>
          </cell>
          <cell r="Q67">
            <v>0.40804247010007322</v>
          </cell>
          <cell r="R67">
            <v>0.90180624459346559</v>
          </cell>
          <cell r="S67">
            <v>1.6676404691055489</v>
          </cell>
          <cell r="U67">
            <v>93.647881912073146</v>
          </cell>
          <cell r="V67">
            <v>83.596567668873604</v>
          </cell>
          <cell r="W67">
            <v>69.831097683216043</v>
          </cell>
          <cell r="X67">
            <v>0.52034270135901872</v>
          </cell>
          <cell r="Y67">
            <v>1.5700516271657941</v>
          </cell>
          <cell r="Z67">
            <v>2.871932979197287</v>
          </cell>
        </row>
        <row r="68">
          <cell r="G68">
            <v>854314</v>
          </cell>
          <cell r="H68">
            <v>742540</v>
          </cell>
          <cell r="I68">
            <v>718669</v>
          </cell>
          <cell r="K68">
            <v>7387</v>
          </cell>
          <cell r="L68">
            <v>7324.6</v>
          </cell>
          <cell r="N68">
            <v>6.2166831122637589</v>
          </cell>
          <cell r="O68">
            <v>5.7807662275078027</v>
          </cell>
          <cell r="P68">
            <v>5.2226916008200277</v>
          </cell>
          <cell r="Q68">
            <v>0</v>
          </cell>
          <cell r="R68">
            <v>5.4616163781949383E-2</v>
          </cell>
          <cell r="S68">
            <v>6.4104673551549099E-2</v>
          </cell>
          <cell r="U68">
            <v>100</v>
          </cell>
          <cell r="V68">
            <v>99.055208918117856</v>
          </cell>
          <cell r="W68">
            <v>98.772574020233478</v>
          </cell>
          <cell r="X68" t="e">
            <v>#DIV/0!</v>
          </cell>
          <cell r="Y68">
            <v>8.1431707391951949E-2</v>
          </cell>
          <cell r="Z68">
            <v>0.1170965480228226</v>
          </cell>
        </row>
        <row r="69">
          <cell r="E69" t="str">
            <v>Unknown</v>
          </cell>
          <cell r="G69">
            <v>842375</v>
          </cell>
          <cell r="H69">
            <v>699636</v>
          </cell>
          <cell r="I69">
            <v>861907</v>
          </cell>
          <cell r="J69">
            <v>1791</v>
          </cell>
          <cell r="K69">
            <v>50403</v>
          </cell>
          <cell r="L69">
            <v>53492.6</v>
          </cell>
          <cell r="N69">
            <v>6.1298052433802841</v>
          </cell>
          <cell r="O69">
            <v>5.446753252819577</v>
          </cell>
          <cell r="P69">
            <v>6.2636268568534161</v>
          </cell>
          <cell r="Q69">
            <v>1.366091042226019E-2</v>
          </cell>
          <cell r="R69">
            <v>0.37265716841770608</v>
          </cell>
          <cell r="S69">
            <v>0.46816558725713286</v>
          </cell>
          <cell r="U69">
            <v>99.777139568389842</v>
          </cell>
          <cell r="V69">
            <v>93.158177888363213</v>
          </cell>
          <cell r="W69">
            <v>92.525646914217376</v>
          </cell>
          <cell r="X69">
            <v>1.5929051415101297E-2</v>
          </cell>
          <cell r="Y69">
            <v>0.5503483895041188</v>
          </cell>
          <cell r="Z69">
            <v>0.52281899197463533</v>
          </cell>
        </row>
        <row r="70">
          <cell r="G70">
            <v>830641</v>
          </cell>
          <cell r="H70">
            <v>631056</v>
          </cell>
          <cell r="I70">
            <v>768651</v>
          </cell>
          <cell r="J70">
            <v>13698</v>
          </cell>
          <cell r="K70">
            <v>70522</v>
          </cell>
          <cell r="L70">
            <v>51800.7</v>
          </cell>
          <cell r="N70">
            <v>6.0444191211356486</v>
          </cell>
          <cell r="O70">
            <v>4.9128494255746</v>
          </cell>
          <cell r="P70">
            <v>5.5859194172309019</v>
          </cell>
          <cell r="Q70">
            <v>0.10448193800341714</v>
          </cell>
          <cell r="R70">
            <v>0.52140802791804985</v>
          </cell>
          <cell r="S70">
            <v>0.45335813057938035</v>
          </cell>
          <cell r="U70">
            <v>98.271431283809022</v>
          </cell>
          <cell r="V70">
            <v>89.386851035902311</v>
          </cell>
          <cell r="W70">
            <v>91.883912088296412</v>
          </cell>
          <cell r="X70">
            <v>0.16276856339199866</v>
          </cell>
          <cell r="Y70">
            <v>1.2295586761364248</v>
          </cell>
          <cell r="Z70">
            <v>0.82697147326804188</v>
          </cell>
        </row>
        <row r="71">
          <cell r="G71">
            <v>807986</v>
          </cell>
          <cell r="H71">
            <v>681282</v>
          </cell>
          <cell r="I71">
            <v>707397</v>
          </cell>
          <cell r="J71">
            <v>17386</v>
          </cell>
          <cell r="K71">
            <v>59672</v>
          </cell>
          <cell r="L71">
            <v>45211.8</v>
          </cell>
          <cell r="N71">
            <v>5.8795629255116335</v>
          </cell>
          <cell r="O71">
            <v>5.3038650806811356</v>
          </cell>
          <cell r="P71">
            <v>5.1407760322836866</v>
          </cell>
          <cell r="Q71">
            <v>0.13261227727605565</v>
          </cell>
          <cell r="R71">
            <v>0.44118799583003704</v>
          </cell>
          <cell r="S71">
            <v>0.39569228076317176</v>
          </cell>
          <cell r="U71">
            <v>97.74452150685137</v>
          </cell>
          <cell r="V71">
            <v>91.681764352622281</v>
          </cell>
          <cell r="W71">
            <v>92.302868705458977</v>
          </cell>
          <cell r="X71">
            <v>0.14888875824727671</v>
          </cell>
          <cell r="Y71">
            <v>0.60870519974258663</v>
          </cell>
          <cell r="Z71">
            <v>0.58112354460580895</v>
          </cell>
        </row>
        <row r="72">
          <cell r="G72">
            <v>762907</v>
          </cell>
          <cell r="H72">
            <v>575064</v>
          </cell>
          <cell r="I72">
            <v>676922</v>
          </cell>
          <cell r="J72">
            <v>14315</v>
          </cell>
          <cell r="K72">
            <v>21460</v>
          </cell>
          <cell r="L72">
            <v>14002.5</v>
          </cell>
          <cell r="N72">
            <v>5.5515314780371234</v>
          </cell>
          <cell r="O72">
            <v>4.4769447435229708</v>
          </cell>
          <cell r="P72">
            <v>4.919308950031648</v>
          </cell>
          <cell r="Q72">
            <v>0.10918812545765194</v>
          </cell>
          <cell r="R72">
            <v>0.15866561185334152</v>
          </cell>
          <cell r="S72">
            <v>0.12254944862594083</v>
          </cell>
          <cell r="U72">
            <v>98.033189113857674</v>
          </cell>
          <cell r="V72">
            <v>96.455939911188523</v>
          </cell>
          <cell r="W72">
            <v>97.508807642074345</v>
          </cell>
          <cell r="X72">
            <v>0.1913414612450966</v>
          </cell>
          <cell r="Y72">
            <v>0.42754184991063615</v>
          </cell>
          <cell r="Z72">
            <v>0.27350322638616159</v>
          </cell>
        </row>
        <row r="73">
          <cell r="G73">
            <v>758238</v>
          </cell>
          <cell r="H73">
            <v>581233</v>
          </cell>
          <cell r="I73">
            <v>608347</v>
          </cell>
          <cell r="J73">
            <v>20173</v>
          </cell>
          <cell r="K73">
            <v>40413</v>
          </cell>
          <cell r="L73">
            <v>26271.5</v>
          </cell>
          <cell r="N73">
            <v>5.5175560387359308</v>
          </cell>
          <cell r="O73">
            <v>4.5249711755771305</v>
          </cell>
          <cell r="P73">
            <v>4.4209625951363716</v>
          </cell>
          <cell r="Q73">
            <v>0.15387020990969003</v>
          </cell>
          <cell r="R73">
            <v>0.29879559048597815</v>
          </cell>
          <cell r="S73">
            <v>0.22992735865569752</v>
          </cell>
          <cell r="U73">
            <v>97.211261492779656</v>
          </cell>
          <cell r="V73">
            <v>93.396740467681127</v>
          </cell>
          <cell r="W73">
            <v>94.799156208454534</v>
          </cell>
          <cell r="X73">
            <v>0.30595287932428672</v>
          </cell>
          <cell r="Y73">
            <v>0.88335659111159825</v>
          </cell>
          <cell r="Z73">
            <v>0.71211555665182247</v>
          </cell>
        </row>
        <row r="74">
          <cell r="G74">
            <v>750660</v>
          </cell>
          <cell r="H74">
            <v>411267</v>
          </cell>
          <cell r="I74">
            <v>265140</v>
          </cell>
          <cell r="J74">
            <v>11317</v>
          </cell>
          <cell r="K74">
            <v>86257</v>
          </cell>
          <cell r="L74">
            <v>131676.4</v>
          </cell>
          <cell r="N74">
            <v>5.4624123507889522</v>
          </cell>
          <cell r="O74">
            <v>3.2017647319854166</v>
          </cell>
          <cell r="P74">
            <v>1.9268181193865634</v>
          </cell>
          <cell r="Q74">
            <v>8.6320783500122039E-2</v>
          </cell>
          <cell r="R74">
            <v>0.63774555832402979</v>
          </cell>
          <cell r="S74">
            <v>1.1524277962541571</v>
          </cell>
          <cell r="U74">
            <v>98.419731467404617</v>
          </cell>
          <cell r="V74">
            <v>80.081435967077965</v>
          </cell>
          <cell r="W74">
            <v>40.190110075306286</v>
          </cell>
          <cell r="X74">
            <v>0.51800406951201061</v>
          </cell>
          <cell r="Y74">
            <v>11.139235109268514</v>
          </cell>
          <cell r="Z74">
            <v>55.580063967095235</v>
          </cell>
        </row>
        <row r="75">
          <cell r="G75">
            <v>740501</v>
          </cell>
          <cell r="H75">
            <v>582014</v>
          </cell>
          <cell r="I75">
            <v>659656</v>
          </cell>
          <cell r="J75">
            <v>39133</v>
          </cell>
          <cell r="K75">
            <v>115276</v>
          </cell>
          <cell r="L75">
            <v>156868.29999999999</v>
          </cell>
          <cell r="N75">
            <v>5.3884872088183338</v>
          </cell>
          <cell r="O75">
            <v>4.531051357686759</v>
          </cell>
          <cell r="P75">
            <v>4.7938339494684428</v>
          </cell>
          <cell r="Q75">
            <v>0.2984882230900659</v>
          </cell>
          <cell r="R75">
            <v>0.85229902479057762</v>
          </cell>
          <cell r="S75">
            <v>1.3729065289690179</v>
          </cell>
          <cell r="U75">
            <v>94.460630386176177</v>
          </cell>
          <cell r="V75">
            <v>81.189817605031465</v>
          </cell>
          <cell r="W75">
            <v>71.36099115153435</v>
          </cell>
          <cell r="X75">
            <v>0.45159230311891685</v>
          </cell>
          <cell r="Y75">
            <v>1.8236734066930398</v>
          </cell>
          <cell r="Z75">
            <v>2.6243879807054395</v>
          </cell>
        </row>
        <row r="76">
          <cell r="G76">
            <v>726139</v>
          </cell>
          <cell r="H76">
            <v>661593</v>
          </cell>
          <cell r="I76">
            <v>616416</v>
          </cell>
          <cell r="J76">
            <v>23359</v>
          </cell>
          <cell r="K76">
            <v>28055</v>
          </cell>
          <cell r="L76">
            <v>39103.199999999997</v>
          </cell>
          <cell r="N76">
            <v>5.2839776223450556</v>
          </cell>
          <cell r="O76">
            <v>5.1505837675486434</v>
          </cell>
          <cell r="P76">
            <v>4.4796014101221537</v>
          </cell>
          <cell r="Q76">
            <v>0.1781715279472785</v>
          </cell>
          <cell r="R76">
            <v>0.20742608297043319</v>
          </cell>
          <cell r="S76">
            <v>0.34223000175039381</v>
          </cell>
          <cell r="U76">
            <v>96.628079437849593</v>
          </cell>
          <cell r="V76">
            <v>95.972765567326064</v>
          </cell>
          <cell r="W76">
            <v>92.360257745765352</v>
          </cell>
          <cell r="X76">
            <v>0.27509612357011193</v>
          </cell>
          <cell r="Y76">
            <v>0.3370688057744306</v>
          </cell>
          <cell r="Z76">
            <v>0.73520328666753132</v>
          </cell>
        </row>
        <row r="77">
          <cell r="G77">
            <v>698438</v>
          </cell>
          <cell r="H77">
            <v>792450</v>
          </cell>
          <cell r="I77">
            <v>819302</v>
          </cell>
          <cell r="J77">
            <v>74897</v>
          </cell>
          <cell r="K77">
            <v>65288</v>
          </cell>
          <cell r="L77">
            <v>87563</v>
          </cell>
          <cell r="N77">
            <v>5.082402628966955</v>
          </cell>
          <cell r="O77">
            <v>6.1693217833228617</v>
          </cell>
          <cell r="P77">
            <v>5.9540089720511808</v>
          </cell>
          <cell r="Q77">
            <v>0.5712792897241884</v>
          </cell>
          <cell r="R77">
            <v>0.48271018018084627</v>
          </cell>
          <cell r="S77">
            <v>0.76634867845265187</v>
          </cell>
          <cell r="U77">
            <v>88.759660903915716</v>
          </cell>
          <cell r="V77">
            <v>92.17563620225279</v>
          </cell>
          <cell r="W77">
            <v>87.128862552105929</v>
          </cell>
          <cell r="X77">
            <v>1.2728665635519536</v>
          </cell>
          <cell r="Y77">
            <v>0.7299349256675669</v>
          </cell>
          <cell r="Z77">
            <v>1.2441707169323517</v>
          </cell>
        </row>
        <row r="78">
          <cell r="G78">
            <v>694179</v>
          </cell>
          <cell r="H78">
            <v>593205</v>
          </cell>
          <cell r="I78">
            <v>641101</v>
          </cell>
          <cell r="J78">
            <v>44716</v>
          </cell>
          <cell r="K78">
            <v>69531</v>
          </cell>
          <cell r="L78">
            <v>43864.7</v>
          </cell>
          <cell r="N78">
            <v>5.051410682943442</v>
          </cell>
          <cell r="O78">
            <v>4.6181746841769682</v>
          </cell>
          <cell r="P78">
            <v>4.6589915635394323</v>
          </cell>
          <cell r="Q78">
            <v>0.34107273614840128</v>
          </cell>
          <cell r="R78">
            <v>0.51408101853563326</v>
          </cell>
          <cell r="S78">
            <v>0.38390250306318918</v>
          </cell>
          <cell r="U78">
            <v>93.247970565923993</v>
          </cell>
          <cell r="V78">
            <v>88.868307205939942</v>
          </cell>
          <cell r="W78">
            <v>91.759965695848166</v>
          </cell>
          <cell r="X78">
            <v>0.31975397277462841</v>
          </cell>
          <cell r="Y78">
            <v>0.57661396556748301</v>
          </cell>
          <cell r="Z78">
            <v>0.42308867085161661</v>
          </cell>
        </row>
        <row r="79">
          <cell r="G79">
            <v>669241</v>
          </cell>
          <cell r="H79">
            <v>515139</v>
          </cell>
          <cell r="I79">
            <v>506844</v>
          </cell>
          <cell r="J79">
            <v>79700</v>
          </cell>
          <cell r="K79">
            <v>72633</v>
          </cell>
          <cell r="L79">
            <v>103553.5</v>
          </cell>
          <cell r="N79">
            <v>4.8699415235317582</v>
          </cell>
          <cell r="O79">
            <v>4.0104211674416756</v>
          </cell>
          <cell r="P79">
            <v>3.683322783821239</v>
          </cell>
          <cell r="Q79">
            <v>0.60791432755674879</v>
          </cell>
          <cell r="R79">
            <v>0.53701581480632588</v>
          </cell>
          <cell r="S79">
            <v>0.90629704183441273</v>
          </cell>
          <cell r="U79">
            <v>87.517009709063615</v>
          </cell>
          <cell r="V79">
            <v>86.60949081442989</v>
          </cell>
          <cell r="W79">
            <v>75.394579975035995</v>
          </cell>
          <cell r="X79">
            <v>1.5710141331561236</v>
          </cell>
          <cell r="Y79">
            <v>2.0464084179049027</v>
          </cell>
          <cell r="Z79">
            <v>4.0942674559996135</v>
          </cell>
        </row>
        <row r="80">
          <cell r="G80">
            <v>659910</v>
          </cell>
          <cell r="H80">
            <v>561757</v>
          </cell>
          <cell r="I80">
            <v>685153</v>
          </cell>
          <cell r="J80">
            <v>20208</v>
          </cell>
          <cell r="K80">
            <v>23655</v>
          </cell>
          <cell r="L80">
            <v>26483.200000000001</v>
          </cell>
          <cell r="N80">
            <v>4.802041582619478</v>
          </cell>
          <cell r="O80">
            <v>4.3733480939290823</v>
          </cell>
          <cell r="P80">
            <v>4.9791250469641017</v>
          </cell>
          <cell r="Q80">
            <v>0.15413717354161582</v>
          </cell>
          <cell r="R80">
            <v>0.17489445705455703</v>
          </cell>
          <cell r="S80">
            <v>0.23178015053387013</v>
          </cell>
          <cell r="U80">
            <v>96.790174118868521</v>
          </cell>
          <cell r="V80">
            <v>96.000902436800331</v>
          </cell>
          <cell r="W80">
            <v>95.344962250442123</v>
          </cell>
          <cell r="X80">
            <v>0.20819946987535332</v>
          </cell>
          <cell r="Y80">
            <v>0.28482100507827579</v>
          </cell>
          <cell r="Z80">
            <v>0.29120192068426309</v>
          </cell>
        </row>
        <row r="81">
          <cell r="G81">
            <v>605311</v>
          </cell>
          <cell r="H81">
            <v>461878</v>
          </cell>
          <cell r="I81">
            <v>531189</v>
          </cell>
          <cell r="J81">
            <v>29285</v>
          </cell>
          <cell r="K81">
            <v>67112</v>
          </cell>
          <cell r="L81">
            <v>58591.3</v>
          </cell>
          <cell r="N81">
            <v>4.4047348765998073</v>
          </cell>
          <cell r="O81">
            <v>3.5957776599628959</v>
          </cell>
          <cell r="P81">
            <v>3.8602420985850086</v>
          </cell>
          <cell r="Q81">
            <v>0.22337228459848671</v>
          </cell>
          <cell r="R81">
            <v>0.49619601783324585</v>
          </cell>
          <cell r="S81">
            <v>0.51278925258183095</v>
          </cell>
          <cell r="U81">
            <v>94.928814313316479</v>
          </cell>
          <cell r="V81">
            <v>86.200592340340478</v>
          </cell>
          <cell r="W81">
            <v>86.716137498997881</v>
          </cell>
          <cell r="X81">
            <v>0.47488657426906572</v>
          </cell>
          <cell r="Y81">
            <v>1.582952075271572</v>
          </cell>
          <cell r="Z81">
            <v>1.4194169292056589</v>
          </cell>
        </row>
        <row r="82">
          <cell r="G82">
            <v>604406</v>
          </cell>
          <cell r="H82">
            <v>569142</v>
          </cell>
          <cell r="I82">
            <v>651702</v>
          </cell>
          <cell r="J82">
            <v>5116</v>
          </cell>
          <cell r="K82">
            <v>28626</v>
          </cell>
          <cell r="L82">
            <v>37738.699999999997</v>
          </cell>
          <cell r="N82">
            <v>4.3981493609502937</v>
          </cell>
          <cell r="O82">
            <v>4.430841237180819</v>
          </cell>
          <cell r="P82">
            <v>4.7360308593213478</v>
          </cell>
          <cell r="Q82">
            <v>3.902245545521113E-2</v>
          </cell>
          <cell r="R82">
            <v>0.21164780078815257</v>
          </cell>
          <cell r="S82">
            <v>0.33028793978645193</v>
          </cell>
          <cell r="U82">
            <v>99.112752836416178</v>
          </cell>
          <cell r="V82">
            <v>95.223304346539493</v>
          </cell>
          <cell r="W82">
            <v>93.026060226436528</v>
          </cell>
          <cell r="X82">
            <v>3.7594137850635236E-2</v>
          </cell>
          <cell r="Y82">
            <v>0.20090320542352832</v>
          </cell>
          <cell r="Z82">
            <v>0.27441582511713897</v>
          </cell>
        </row>
        <row r="83">
          <cell r="G83">
            <v>604262</v>
          </cell>
          <cell r="H83">
            <v>503553</v>
          </cell>
          <cell r="I83">
            <v>501777</v>
          </cell>
          <cell r="J83">
            <v>12648</v>
          </cell>
          <cell r="K83">
            <v>15820</v>
          </cell>
          <cell r="L83">
            <v>20192.599999999999</v>
          </cell>
          <cell r="N83">
            <v>4.39710149989667</v>
          </cell>
          <cell r="O83">
            <v>3.920222716837122</v>
          </cell>
          <cell r="P83">
            <v>3.6465000207114415</v>
          </cell>
          <cell r="Q83">
            <v>9.6473029045643158E-2</v>
          </cell>
          <cell r="R83">
            <v>0.11696598227026388</v>
          </cell>
          <cell r="S83">
            <v>0.17672501312795377</v>
          </cell>
          <cell r="U83">
            <v>97.805985851181504</v>
          </cell>
          <cell r="V83">
            <v>97.016343439674941</v>
          </cell>
          <cell r="W83">
            <v>95.153571585789436</v>
          </cell>
          <cell r="X83">
            <v>0.18953571902780217</v>
          </cell>
          <cell r="Y83">
            <v>0.2891054137555179</v>
          </cell>
          <cell r="Z83">
            <v>0.50485157536362468</v>
          </cell>
        </row>
        <row r="84">
          <cell r="G84">
            <v>594890</v>
          </cell>
          <cell r="H84">
            <v>440267</v>
          </cell>
          <cell r="I84">
            <v>433118</v>
          </cell>
          <cell r="J84">
            <v>17012</v>
          </cell>
          <cell r="K84">
            <v>74689</v>
          </cell>
          <cell r="L84">
            <v>100022.6</v>
          </cell>
          <cell r="N84">
            <v>4.3289032096566222</v>
          </cell>
          <cell r="O84">
            <v>3.4275333378487054</v>
          </cell>
          <cell r="P84">
            <v>3.147543223325298</v>
          </cell>
          <cell r="Q84">
            <v>0.12975958018061998</v>
          </cell>
          <cell r="R84">
            <v>0.55221695637065349</v>
          </cell>
          <cell r="S84">
            <v>0.87539471381060741</v>
          </cell>
          <cell r="U84">
            <v>97.00248368013493</v>
          </cell>
          <cell r="V84">
            <v>83.888794011927743</v>
          </cell>
          <cell r="W84">
            <v>72.188000237030082</v>
          </cell>
          <cell r="X84">
            <v>0.42745573120005442</v>
          </cell>
          <cell r="Y84">
            <v>2.9017087961249355</v>
          </cell>
          <cell r="Z84">
            <v>5.4546636741791383</v>
          </cell>
        </row>
        <row r="85">
          <cell r="G85">
            <v>582462</v>
          </cell>
          <cell r="H85">
            <v>579989</v>
          </cell>
          <cell r="I85">
            <v>649309</v>
          </cell>
          <cell r="J85">
            <v>3409</v>
          </cell>
          <cell r="K85">
            <v>11848</v>
          </cell>
          <cell r="L85">
            <v>30917</v>
          </cell>
          <cell r="N85">
            <v>4.2384669792785479</v>
          </cell>
          <cell r="O85">
            <v>4.5152864808980295</v>
          </cell>
          <cell r="P85">
            <v>4.7186405155041493</v>
          </cell>
          <cell r="Q85">
            <v>2.6002257749572859E-2</v>
          </cell>
          <cell r="R85">
            <v>8.7598796329841119E-2</v>
          </cell>
          <cell r="S85">
            <v>0.270584631542097</v>
          </cell>
          <cell r="U85">
            <v>99.386517392333232</v>
          </cell>
          <cell r="V85">
            <v>98.059950421741149</v>
          </cell>
          <cell r="W85">
            <v>94.265623103666599</v>
          </cell>
          <cell r="X85">
            <v>3.4885861329117522E-2</v>
          </cell>
          <cell r="Y85">
            <v>0.10355796739379006</v>
          </cell>
          <cell r="Z85">
            <v>0.29290402576456359</v>
          </cell>
        </row>
        <row r="86">
          <cell r="G86">
            <v>574069</v>
          </cell>
          <cell r="H86">
            <v>442422</v>
          </cell>
          <cell r="I86">
            <v>444462</v>
          </cell>
          <cell r="J86">
            <v>46753</v>
          </cell>
          <cell r="K86">
            <v>219337</v>
          </cell>
          <cell r="L86">
            <v>269810.40000000002</v>
          </cell>
          <cell r="N86">
            <v>4.1773926888405715</v>
          </cell>
          <cell r="O86">
            <v>3.4443102808016497</v>
          </cell>
          <cell r="P86">
            <v>3.2299820282823819</v>
          </cell>
          <cell r="Q86">
            <v>0.3566100195264828</v>
          </cell>
          <cell r="R86">
            <v>1.6216793712523936</v>
          </cell>
          <cell r="S86">
            <v>2.3613723087694733</v>
          </cell>
          <cell r="U86">
            <v>91.46333500130055</v>
          </cell>
          <cell r="V86">
            <v>52.91715208436581</v>
          </cell>
          <cell r="W86">
            <v>26.892091408162166</v>
          </cell>
          <cell r="X86">
            <v>1.0152548479306838</v>
          </cell>
          <cell r="Y86">
            <v>6.7912949365328101</v>
          </cell>
          <cell r="Z86">
            <v>11.244920506447937</v>
          </cell>
        </row>
        <row r="87">
          <cell r="G87">
            <v>571650</v>
          </cell>
          <cell r="H87">
            <v>538099</v>
          </cell>
          <cell r="I87">
            <v>524825</v>
          </cell>
          <cell r="J87">
            <v>7817</v>
          </cell>
          <cell r="K87">
            <v>22813</v>
          </cell>
          <cell r="L87">
            <v>25333.5</v>
          </cell>
          <cell r="N87">
            <v>4.1597900785022572</v>
          </cell>
          <cell r="O87">
            <v>4.1891676222906788</v>
          </cell>
          <cell r="P87">
            <v>3.8139938127293247</v>
          </cell>
          <cell r="Q87">
            <v>5.9624420307542107E-2</v>
          </cell>
          <cell r="R87">
            <v>0.16866908682247345</v>
          </cell>
          <cell r="S87">
            <v>0.22171801155259935</v>
          </cell>
          <cell r="U87">
            <v>98.5666483360379</v>
          </cell>
          <cell r="V87">
            <v>95.973684941013573</v>
          </cell>
          <cell r="W87">
            <v>94.186723355119014</v>
          </cell>
          <cell r="X87">
            <v>7.1893046085110934E-2</v>
          </cell>
          <cell r="Y87">
            <v>0.20053286652174063</v>
          </cell>
          <cell r="Z87">
            <v>0.31801422843888533</v>
          </cell>
        </row>
        <row r="88">
          <cell r="G88">
            <v>557682</v>
          </cell>
          <cell r="H88">
            <v>483826</v>
          </cell>
          <cell r="I88">
            <v>354074</v>
          </cell>
          <cell r="J88">
            <v>10707</v>
          </cell>
          <cell r="K88">
            <v>18362</v>
          </cell>
          <cell r="L88">
            <v>19381.3</v>
          </cell>
          <cell r="N88">
            <v>4.0581475563007015</v>
          </cell>
          <cell r="O88">
            <v>3.7666455689797047</v>
          </cell>
          <cell r="P88">
            <v>2.5731168394194692</v>
          </cell>
          <cell r="Q88">
            <v>8.1667988772272396E-2</v>
          </cell>
          <cell r="R88">
            <v>0.13576038978802688</v>
          </cell>
          <cell r="S88">
            <v>0.16962454052161735</v>
          </cell>
          <cell r="U88">
            <v>97.987554970851804</v>
          </cell>
          <cell r="V88">
            <v>96.395721675910124</v>
          </cell>
          <cell r="W88">
            <v>93.407818178987654</v>
          </cell>
          <cell r="X88">
            <v>0.39020094122210297</v>
          </cell>
          <cell r="Y88">
            <v>0.7529318770689406</v>
          </cell>
          <cell r="Z88">
            <v>2.0158666071410845</v>
          </cell>
        </row>
        <row r="89">
          <cell r="G89">
            <v>533718</v>
          </cell>
          <cell r="H89">
            <v>427479</v>
          </cell>
          <cell r="I89">
            <v>408906</v>
          </cell>
          <cell r="J89">
            <v>53037</v>
          </cell>
          <cell r="K89">
            <v>81591</v>
          </cell>
          <cell r="L89">
            <v>88458.7</v>
          </cell>
          <cell r="N89">
            <v>3.8837660126267259</v>
          </cell>
          <cell r="O89">
            <v>3.3279771677873353</v>
          </cell>
          <cell r="P89">
            <v>2.9715904425054012</v>
          </cell>
          <cell r="Q89">
            <v>0.40454143275567489</v>
          </cell>
          <cell r="R89">
            <v>0.60324724775051197</v>
          </cell>
          <cell r="S89">
            <v>0.77418781725888319</v>
          </cell>
          <cell r="U89">
            <v>89.583784619350183</v>
          </cell>
          <cell r="V89">
            <v>81.873455936249968</v>
          </cell>
          <cell r="W89">
            <v>73.947021561754937</v>
          </cell>
          <cell r="X89">
            <v>1.2329258515727173</v>
          </cell>
          <cell r="Y89">
            <v>2.5038870687852475</v>
          </cell>
          <cell r="Z89">
            <v>4.0304031672139242</v>
          </cell>
        </row>
        <row r="90">
          <cell r="G90">
            <v>530445</v>
          </cell>
          <cell r="H90">
            <v>378999</v>
          </cell>
          <cell r="I90">
            <v>444376</v>
          </cell>
          <cell r="J90">
            <v>19803</v>
          </cell>
          <cell r="K90">
            <v>73570</v>
          </cell>
          <cell r="L90">
            <v>73779.199999999997</v>
          </cell>
          <cell r="N90">
            <v>3.8599490040953905</v>
          </cell>
          <cell r="O90">
            <v>2.9505543397786376</v>
          </cell>
          <cell r="P90">
            <v>3.2293570514464944</v>
          </cell>
          <cell r="Q90">
            <v>0.15104802294361727</v>
          </cell>
          <cell r="R90">
            <v>0.54394357241613867</v>
          </cell>
          <cell r="S90">
            <v>0.64571328548923501</v>
          </cell>
          <cell r="U90">
            <v>96.08678708492377</v>
          </cell>
          <cell r="V90">
            <v>81.56469904374147</v>
          </cell>
          <cell r="W90">
            <v>80.004896479316002</v>
          </cell>
          <cell r="X90">
            <v>0.47232882249242847</v>
          </cell>
          <cell r="Y90">
            <v>2.9109795283811977</v>
          </cell>
          <cell r="Z90">
            <v>2.8846965065157741</v>
          </cell>
        </row>
        <row r="91">
          <cell r="G91">
            <v>525563</v>
          </cell>
          <cell r="H91">
            <v>455872</v>
          </cell>
          <cell r="I91">
            <v>481544</v>
          </cell>
          <cell r="J91">
            <v>26644</v>
          </cell>
          <cell r="K91">
            <v>68017</v>
          </cell>
          <cell r="L91">
            <v>102575.1</v>
          </cell>
          <cell r="N91">
            <v>3.8244236036523782</v>
          </cell>
          <cell r="O91">
            <v>3.5490202031761751</v>
          </cell>
          <cell r="P91">
            <v>3.4994633193101126</v>
          </cell>
          <cell r="Q91">
            <v>0.20322797168659995</v>
          </cell>
          <cell r="R91">
            <v>0.502887181800034</v>
          </cell>
          <cell r="S91">
            <v>0.89773411517591462</v>
          </cell>
          <cell r="U91">
            <v>94.686049644382635</v>
          </cell>
          <cell r="V91">
            <v>85.830253055477726</v>
          </cell>
          <cell r="W91">
            <v>74.346520215765707</v>
          </cell>
          <cell r="X91">
            <v>0.2432591734909772</v>
          </cell>
          <cell r="Y91">
            <v>0.69899061808045548</v>
          </cell>
          <cell r="Z91">
            <v>1.2834015571663189</v>
          </cell>
        </row>
        <row r="92">
          <cell r="G92">
            <v>519381</v>
          </cell>
          <cell r="H92">
            <v>540828</v>
          </cell>
          <cell r="I92">
            <v>551398</v>
          </cell>
          <cell r="J92">
            <v>16592</v>
          </cell>
          <cell r="K92">
            <v>6473</v>
          </cell>
          <cell r="L92">
            <v>2540.1</v>
          </cell>
          <cell r="N92">
            <v>3.7794383464752577</v>
          </cell>
          <cell r="O92">
            <v>4.2104132266148486</v>
          </cell>
          <cell r="P92">
            <v>4.0071043878460895</v>
          </cell>
          <cell r="Q92">
            <v>0.12655601659751037</v>
          </cell>
          <cell r="R92">
            <v>4.785845785306056E-2</v>
          </cell>
          <cell r="S92">
            <v>2.2230876947313145E-2</v>
          </cell>
          <cell r="U92">
            <v>96.651459688037036</v>
          </cell>
          <cell r="V92">
            <v>98.863331096564622</v>
          </cell>
          <cell r="W92">
            <v>99.445213431056573</v>
          </cell>
          <cell r="X92">
            <v>0.19102108315136329</v>
          </cell>
          <cell r="Y92">
            <v>5.820526815865721E-2</v>
          </cell>
          <cell r="Z92">
            <v>2.9850273805045222E-2</v>
          </cell>
        </row>
        <row r="93">
          <cell r="G93">
            <v>502658</v>
          </cell>
          <cell r="H93">
            <v>210865</v>
          </cell>
          <cell r="I93">
            <v>243022</v>
          </cell>
          <cell r="J93">
            <v>2464</v>
          </cell>
          <cell r="K93">
            <v>6030</v>
          </cell>
          <cell r="L93">
            <v>6593.8</v>
          </cell>
          <cell r="N93">
            <v>3.6577482048102645</v>
          </cell>
          <cell r="O93">
            <v>1.6416102439780116</v>
          </cell>
          <cell r="P93">
            <v>1.7660827978032789</v>
          </cell>
          <cell r="Q93">
            <v>1.8794239687576274E-2</v>
          </cell>
          <cell r="R93">
            <v>4.4583114607439391E-2</v>
          </cell>
          <cell r="S93">
            <v>5.7708734465254687E-2</v>
          </cell>
          <cell r="U93">
            <v>99.486180058461642</v>
          </cell>
          <cell r="V93">
            <v>97.284183942504896</v>
          </cell>
          <cell r="W93">
            <v>96.73238794143542</v>
          </cell>
          <cell r="X93">
            <v>0.15870812412029667</v>
          </cell>
          <cell r="Y93">
            <v>1.8690990087806363</v>
          </cell>
          <cell r="Z93">
            <v>2.0903616953206368</v>
          </cell>
        </row>
        <row r="94">
          <cell r="G94">
            <v>494838</v>
          </cell>
          <cell r="H94">
            <v>358391</v>
          </cell>
          <cell r="I94">
            <v>403407</v>
          </cell>
          <cell r="J94">
            <v>2854</v>
          </cell>
          <cell r="K94">
            <v>4937</v>
          </cell>
          <cell r="L94">
            <v>4939.3</v>
          </cell>
          <cell r="N94">
            <v>3.6008435281481677</v>
          </cell>
          <cell r="O94">
            <v>2.7901184973775806</v>
          </cell>
          <cell r="P94">
            <v>2.931628260871145</v>
          </cell>
          <cell r="Q94">
            <v>2.1768977300463753E-2</v>
          </cell>
          <cell r="R94">
            <v>3.650196298788197E-2</v>
          </cell>
          <cell r="S94">
            <v>4.322860143532295E-2</v>
          </cell>
          <cell r="U94">
            <v>99.395447840754713</v>
          </cell>
          <cell r="V94">
            <v>98.691741479002062</v>
          </cell>
          <cell r="W94">
            <v>98.525440554237349</v>
          </cell>
          <cell r="X94">
            <v>7.270410829621593E-2</v>
          </cell>
          <cell r="Y94">
            <v>0.20304876354993029</v>
          </cell>
          <cell r="Z94">
            <v>0.21781250579042288</v>
          </cell>
        </row>
        <row r="95">
          <cell r="G95">
            <v>476783</v>
          </cell>
          <cell r="H95">
            <v>307752</v>
          </cell>
          <cell r="I95">
            <v>331970</v>
          </cell>
          <cell r="J95">
            <v>673410</v>
          </cell>
          <cell r="K95">
            <v>639180</v>
          </cell>
          <cell r="L95">
            <v>635743.1</v>
          </cell>
          <cell r="N95">
            <v>3.4694606717371501</v>
          </cell>
          <cell r="O95">
            <v>2.3958875859185782</v>
          </cell>
          <cell r="P95">
            <v>2.4124832582513291</v>
          </cell>
          <cell r="Q95">
            <v>5.1364565535757869</v>
          </cell>
          <cell r="R95">
            <v>4.7258101483885753</v>
          </cell>
          <cell r="S95">
            <v>5.5640040259058283</v>
          </cell>
          <cell r="U95">
            <v>-48.04769500396084</v>
          </cell>
          <cell r="V95">
            <v>-97.246739628508479</v>
          </cell>
          <cell r="W95">
            <v>-130.63389173273916</v>
          </cell>
          <cell r="X95">
            <v>26.247044829256172</v>
          </cell>
          <cell r="Y95">
            <v>50.638884216061562</v>
          </cell>
          <cell r="Z95">
            <v>58.803009149871158</v>
          </cell>
        </row>
        <row r="96">
          <cell r="G96">
            <v>471392</v>
          </cell>
          <cell r="H96">
            <v>418244</v>
          </cell>
          <cell r="I96">
            <v>443057</v>
          </cell>
          <cell r="J96">
            <v>54583</v>
          </cell>
          <cell r="K96">
            <v>68943</v>
          </cell>
          <cell r="L96">
            <v>38686</v>
          </cell>
          <cell r="N96">
            <v>3.4302313735420906</v>
          </cell>
          <cell r="O96">
            <v>3.256081544506388</v>
          </cell>
          <cell r="P96">
            <v>3.2197716509053804</v>
          </cell>
          <cell r="Q96">
            <v>0.4163335977544545</v>
          </cell>
          <cell r="R96">
            <v>0.50973361034505704</v>
          </cell>
          <cell r="S96">
            <v>0.33857868020304571</v>
          </cell>
          <cell r="U96">
            <v>87.862812958749643</v>
          </cell>
          <cell r="V96">
            <v>84.345182902281067</v>
          </cell>
          <cell r="W96">
            <v>89.484388431464097</v>
          </cell>
          <cell r="X96">
            <v>0.39806493103017559</v>
          </cell>
          <cell r="Y96">
            <v>0.54089381294550165</v>
          </cell>
          <cell r="Z96">
            <v>0.36742504144967769</v>
          </cell>
        </row>
        <row r="97">
          <cell r="G97">
            <v>456407</v>
          </cell>
          <cell r="H97">
            <v>384036</v>
          </cell>
          <cell r="I97">
            <v>416157</v>
          </cell>
          <cell r="J97">
            <v>4937</v>
          </cell>
          <cell r="K97">
            <v>18120</v>
          </cell>
          <cell r="L97">
            <v>24946.799999999999</v>
          </cell>
          <cell r="N97">
            <v>3.3211883326493132</v>
          </cell>
          <cell r="O97">
            <v>2.9897680110797888</v>
          </cell>
          <cell r="P97">
            <v>3.0242847103777404</v>
          </cell>
          <cell r="Q97">
            <v>3.7657127166219183E-2</v>
          </cell>
          <cell r="R97">
            <v>0.1339711503626537</v>
          </cell>
          <cell r="S97">
            <v>0.21833362506563977</v>
          </cell>
          <cell r="U97">
            <v>98.866155020598299</v>
          </cell>
          <cell r="V97">
            <v>95.51901184753568</v>
          </cell>
          <cell r="W97">
            <v>92.780652419514794</v>
          </cell>
          <cell r="X97">
            <v>6.2202844260126344E-2</v>
          </cell>
          <cell r="Y97">
            <v>0.27307778435931757</v>
          </cell>
          <cell r="Z97">
            <v>0.43493598751991014</v>
          </cell>
        </row>
        <row r="98">
          <cell r="G98">
            <v>456204</v>
          </cell>
          <cell r="H98">
            <v>362786</v>
          </cell>
          <cell r="I98">
            <v>383240</v>
          </cell>
          <cell r="J98">
            <v>236390</v>
          </cell>
          <cell r="K98">
            <v>291040</v>
          </cell>
          <cell r="L98">
            <v>422935.8</v>
          </cell>
          <cell r="N98">
            <v>3.319711139636218</v>
          </cell>
          <cell r="O98">
            <v>2.8243341188523789</v>
          </cell>
          <cell r="P98">
            <v>2.7850711928554972</v>
          </cell>
          <cell r="Q98">
            <v>1.8030723700268489</v>
          </cell>
          <cell r="R98">
            <v>2.1518191833083185</v>
          </cell>
          <cell r="S98">
            <v>3.7015210922457551</v>
          </cell>
          <cell r="U98">
            <v>45.685865601413923</v>
          </cell>
          <cell r="V98">
            <v>23.811451026811437</v>
          </cell>
          <cell r="W98">
            <v>-32.905797946609539</v>
          </cell>
          <cell r="X98">
            <v>4.8754065258462758</v>
          </cell>
          <cell r="Y98">
            <v>8.0384422757056484</v>
          </cell>
          <cell r="Z98">
            <v>14.220206185718803</v>
          </cell>
        </row>
        <row r="99">
          <cell r="G99">
            <v>452911</v>
          </cell>
          <cell r="H99">
            <v>412449</v>
          </cell>
          <cell r="I99">
            <v>471605</v>
          </cell>
          <cell r="J99">
            <v>10050</v>
          </cell>
          <cell r="K99">
            <v>8118</v>
          </cell>
          <cell r="L99">
            <v>17494.599999999999</v>
          </cell>
          <cell r="N99">
            <v>3.2957485948474345</v>
          </cell>
          <cell r="O99">
            <v>3.210966748955431</v>
          </cell>
          <cell r="P99">
            <v>3.4272348917300302</v>
          </cell>
          <cell r="Q99">
            <v>7.6656700024408109E-2</v>
          </cell>
          <cell r="R99">
            <v>6.0020849814791541E-2</v>
          </cell>
          <cell r="S99">
            <v>0.15311220024505512</v>
          </cell>
          <cell r="U99">
            <v>97.674073194046017</v>
          </cell>
          <cell r="V99">
            <v>98.130754551279068</v>
          </cell>
          <cell r="W99">
            <v>95.532485952027471</v>
          </cell>
          <cell r="X99">
            <v>7.690494367697881E-2</v>
          </cell>
          <cell r="Y99">
            <v>6.3437025879644768E-2</v>
          </cell>
          <cell r="Z99">
            <v>0.14204774585357305</v>
          </cell>
        </row>
        <row r="100">
          <cell r="G100">
            <v>450218</v>
          </cell>
          <cell r="H100">
            <v>350616</v>
          </cell>
          <cell r="I100">
            <v>453543</v>
          </cell>
          <cell r="J100">
            <v>269139</v>
          </cell>
          <cell r="K100">
            <v>410785</v>
          </cell>
          <cell r="L100">
            <v>592673.4</v>
          </cell>
          <cell r="N100">
            <v>3.2761521377820859</v>
          </cell>
          <cell r="O100">
            <v>2.729589155633199</v>
          </cell>
          <cell r="P100">
            <v>3.2959752218486087</v>
          </cell>
          <cell r="Q100">
            <v>2.0528664266536492</v>
          </cell>
          <cell r="R100">
            <v>3.0371599890575438</v>
          </cell>
          <cell r="S100">
            <v>5.187059338351129</v>
          </cell>
          <cell r="U100">
            <v>37.339099641342841</v>
          </cell>
          <cell r="V100">
            <v>-11.268026647511931</v>
          </cell>
          <cell r="W100">
            <v>-57.375556222836856</v>
          </cell>
          <cell r="X100">
            <v>6.1478575487877398</v>
          </cell>
          <cell r="Y100">
            <v>13.102806520759303</v>
          </cell>
          <cell r="Z100">
            <v>15.347744698771496</v>
          </cell>
        </row>
        <row r="101">
          <cell r="G101">
            <v>438721</v>
          </cell>
          <cell r="H101">
            <v>324839</v>
          </cell>
          <cell r="I101">
            <v>343585</v>
          </cell>
          <cell r="J101">
            <v>1884</v>
          </cell>
          <cell r="K101">
            <v>15981</v>
          </cell>
          <cell r="L101">
            <v>9737.7999999999993</v>
          </cell>
          <cell r="N101">
            <v>3.1924906201882077</v>
          </cell>
          <cell r="O101">
            <v>2.5289120055180958</v>
          </cell>
          <cell r="P101">
            <v>2.4968914669587101</v>
          </cell>
          <cell r="Q101">
            <v>1.4370270929948742E-2</v>
          </cell>
          <cell r="R101">
            <v>0.11815634403673116</v>
          </cell>
          <cell r="S101">
            <v>8.5224925608261851E-2</v>
          </cell>
          <cell r="U101">
            <v>99.549872728236821</v>
          </cell>
          <cell r="V101">
            <v>95.327779543973321</v>
          </cell>
          <cell r="W101">
            <v>96.586758906582816</v>
          </cell>
          <cell r="X101">
            <v>5.53672042756259E-2</v>
          </cell>
          <cell r="Y101">
            <v>0.72549847980559534</v>
          </cell>
          <cell r="Z101">
            <v>0.53680209101021581</v>
          </cell>
        </row>
        <row r="102">
          <cell r="G102">
            <v>436970</v>
          </cell>
          <cell r="H102">
            <v>377959</v>
          </cell>
          <cell r="I102">
            <v>410584</v>
          </cell>
          <cell r="J102">
            <v>30741</v>
          </cell>
          <cell r="K102">
            <v>27144</v>
          </cell>
          <cell r="L102">
            <v>62247.4</v>
          </cell>
          <cell r="N102">
            <v>3.1797489208486511</v>
          </cell>
          <cell r="O102">
            <v>2.9424578104649197</v>
          </cell>
          <cell r="P102">
            <v>2.9837847579777201</v>
          </cell>
          <cell r="Q102">
            <v>0.23447797168659995</v>
          </cell>
          <cell r="R102">
            <v>0.20069055769557792</v>
          </cell>
          <cell r="S102">
            <v>0.54478732714860845</v>
          </cell>
          <cell r="U102">
            <v>92.625896650229237</v>
          </cell>
          <cell r="V102">
            <v>93.179492430381927</v>
          </cell>
          <cell r="W102">
            <v>81.741735033265542</v>
          </cell>
          <cell r="X102">
            <v>0.29397976613389176</v>
          </cell>
          <cell r="Y102">
            <v>0.29383768876169658</v>
          </cell>
          <cell r="Z102">
            <v>0.77569869863286622</v>
          </cell>
        </row>
        <row r="103">
          <cell r="G103">
            <v>428980</v>
          </cell>
          <cell r="H103">
            <v>373807</v>
          </cell>
          <cell r="I103">
            <v>367673</v>
          </cell>
          <cell r="K103">
            <v>23031</v>
          </cell>
          <cell r="L103">
            <v>30893.3</v>
          </cell>
          <cell r="N103">
            <v>3.1216071859982479</v>
          </cell>
          <cell r="O103">
            <v>2.9101339742047689</v>
          </cell>
          <cell r="P103">
            <v>2.6719431183873272</v>
          </cell>
          <cell r="Q103">
            <v>0</v>
          </cell>
          <cell r="R103">
            <v>0.1702808810155782</v>
          </cell>
          <cell r="S103">
            <v>0.27037720987222125</v>
          </cell>
          <cell r="U103">
            <v>100</v>
          </cell>
          <cell r="V103">
            <v>94.148692722570971</v>
          </cell>
          <cell r="W103">
            <v>89.880877028721727</v>
          </cell>
          <cell r="X103" t="e">
            <v>#DIV/0!</v>
          </cell>
          <cell r="Y103">
            <v>0.45232802643719283</v>
          </cell>
          <cell r="Z103">
            <v>0.85197968739560392</v>
          </cell>
        </row>
        <row r="104">
          <cell r="G104">
            <v>425270</v>
          </cell>
          <cell r="H104">
            <v>383982</v>
          </cell>
          <cell r="I104">
            <v>370671</v>
          </cell>
          <cell r="K104">
            <v>23472</v>
          </cell>
          <cell r="L104">
            <v>50169.2</v>
          </cell>
          <cell r="N104">
            <v>3.0946102102416777</v>
          </cell>
          <cell r="O104">
            <v>2.9893476143654225</v>
          </cell>
          <cell r="P104">
            <v>2.6937301015732702</v>
          </cell>
          <cell r="Q104">
            <v>0</v>
          </cell>
          <cell r="R104">
            <v>0.17354143715851034</v>
          </cell>
          <cell r="S104">
            <v>0.4390792928408892</v>
          </cell>
          <cell r="U104">
            <v>100</v>
          </cell>
          <cell r="V104">
            <v>94.194671896819528</v>
          </cell>
          <cell r="W104">
            <v>83.699952248948563</v>
          </cell>
          <cell r="X104" t="e">
            <v>#DIV/0!</v>
          </cell>
          <cell r="Y104">
            <v>0.40361853567490763</v>
          </cell>
          <cell r="Z104">
            <v>1.2576377047316598</v>
          </cell>
        </row>
        <row r="105">
          <cell r="G105">
            <v>400770</v>
          </cell>
          <cell r="H105">
            <v>315472</v>
          </cell>
          <cell r="I105">
            <v>397280</v>
          </cell>
          <cell r="J105">
            <v>13531</v>
          </cell>
          <cell r="K105">
            <v>17535</v>
          </cell>
          <cell r="L105">
            <v>4066.8</v>
          </cell>
          <cell r="N105">
            <v>2.9163282948681006</v>
          </cell>
          <cell r="O105">
            <v>2.455988745824254</v>
          </cell>
          <cell r="P105">
            <v>2.8871022949004068</v>
          </cell>
          <cell r="Q105">
            <v>0.10320814010251403</v>
          </cell>
          <cell r="R105">
            <v>0.12964592282611107</v>
          </cell>
          <cell r="S105">
            <v>3.5592508314370733E-2</v>
          </cell>
          <cell r="U105">
            <v>96.461024628669861</v>
          </cell>
          <cell r="V105">
            <v>94.721233024925752</v>
          </cell>
          <cell r="W105">
            <v>98.767189220235139</v>
          </cell>
          <cell r="X105">
            <v>0.31278655026267532</v>
          </cell>
          <cell r="Y105">
            <v>0.55400420366957737</v>
          </cell>
          <cell r="Z105">
            <v>0.11006296109602723</v>
          </cell>
        </row>
        <row r="106">
          <cell r="G106">
            <v>394608</v>
          </cell>
          <cell r="H106">
            <v>323830</v>
          </cell>
          <cell r="I106">
            <v>343838</v>
          </cell>
          <cell r="J106">
            <v>19953</v>
          </cell>
          <cell r="K106">
            <v>14824</v>
          </cell>
          <cell r="L106">
            <v>20043.7</v>
          </cell>
          <cell r="N106">
            <v>2.8714885739484282</v>
          </cell>
          <cell r="O106">
            <v>2.5210568150589214</v>
          </cell>
          <cell r="P106">
            <v>2.4987300616038213</v>
          </cell>
          <cell r="Q106">
            <v>0.15219215279472784</v>
          </cell>
          <cell r="R106">
            <v>0.10960200513112463</v>
          </cell>
          <cell r="S106">
            <v>0.1754218449151059</v>
          </cell>
          <cell r="U106">
            <v>94.69988652660885</v>
          </cell>
          <cell r="V106">
            <v>95.652537282125351</v>
          </cell>
          <cell r="W106">
            <v>92.979559992866513</v>
          </cell>
          <cell r="X106">
            <v>0.38588690512728491</v>
          </cell>
          <cell r="Y106">
            <v>0.36052484533017604</v>
          </cell>
          <cell r="Z106">
            <v>0.58739055195847623</v>
          </cell>
        </row>
        <row r="107">
          <cell r="G107">
            <v>389035</v>
          </cell>
          <cell r="H107">
            <v>317878</v>
          </cell>
          <cell r="I107">
            <v>364354</v>
          </cell>
          <cell r="J107">
            <v>8297</v>
          </cell>
          <cell r="K107">
            <v>10617</v>
          </cell>
          <cell r="L107">
            <v>15199.3</v>
          </cell>
          <cell r="N107">
            <v>2.8309348958105933</v>
          </cell>
          <cell r="O107">
            <v>2.4747197549865665</v>
          </cell>
          <cell r="P107">
            <v>2.6478233728255711</v>
          </cell>
          <cell r="Q107">
            <v>6.3285635831095921E-2</v>
          </cell>
          <cell r="R107">
            <v>7.8497334624740303E-2</v>
          </cell>
          <cell r="S107">
            <v>0.13302380535620514</v>
          </cell>
          <cell r="U107">
            <v>97.764496953824334</v>
          </cell>
          <cell r="V107">
            <v>96.82803135722466</v>
          </cell>
          <cell r="W107">
            <v>94.976107291694035</v>
          </cell>
          <cell r="X107">
            <v>0.14066462413184821</v>
          </cell>
          <cell r="Y107">
            <v>0.22831916425537158</v>
          </cell>
          <cell r="Z107">
            <v>0.33797988229830339</v>
          </cell>
        </row>
        <row r="108">
          <cell r="G108">
            <v>387393</v>
          </cell>
          <cell r="H108">
            <v>312899</v>
          </cell>
          <cell r="I108">
            <v>325426</v>
          </cell>
          <cell r="J108">
            <v>3266</v>
          </cell>
          <cell r="K108">
            <v>8195</v>
          </cell>
          <cell r="L108">
            <v>10973.7</v>
          </cell>
          <cell r="N108">
            <v>2.8189863690741275</v>
          </cell>
          <cell r="O108">
            <v>2.4359576208971419</v>
          </cell>
          <cell r="P108">
            <v>2.3649268813437874</v>
          </cell>
          <cell r="Q108">
            <v>2.4911520624847451E-2</v>
          </cell>
          <cell r="R108">
            <v>6.0590153268319374E-2</v>
          </cell>
          <cell r="S108">
            <v>9.604148433397515E-2</v>
          </cell>
          <cell r="U108">
            <v>99.116295101737947</v>
          </cell>
          <cell r="V108">
            <v>97.512676216181276</v>
          </cell>
          <cell r="W108">
            <v>95.938923731992816</v>
          </cell>
          <cell r="X108">
            <v>7.6565924559823889E-2</v>
          </cell>
          <cell r="Y108">
            <v>0.24939275850851833</v>
          </cell>
          <cell r="Z108">
            <v>0.41941568969955306</v>
          </cell>
        </row>
        <row r="109">
          <cell r="G109">
            <v>381082</v>
          </cell>
          <cell r="H109">
            <v>243266</v>
          </cell>
          <cell r="I109">
            <v>288544</v>
          </cell>
          <cell r="J109">
            <v>40685</v>
          </cell>
          <cell r="K109">
            <v>20764</v>
          </cell>
          <cell r="L109">
            <v>54530.5</v>
          </cell>
          <cell r="N109">
            <v>2.7730624030364686</v>
          </cell>
          <cell r="O109">
            <v>1.8938560577220258</v>
          </cell>
          <cell r="P109">
            <v>2.096899024818121</v>
          </cell>
          <cell r="Q109">
            <v>0.31032615328288993</v>
          </cell>
          <cell r="R109">
            <v>0.15351970011755747</v>
          </cell>
          <cell r="S109">
            <v>0.47724925608261859</v>
          </cell>
          <cell r="U109">
            <v>88.809261813110069</v>
          </cell>
          <cell r="V109">
            <v>91.893803148787626</v>
          </cell>
          <cell r="W109">
            <v>77.240236633520595</v>
          </cell>
          <cell r="X109">
            <v>1.8576727448593389</v>
          </cell>
          <cell r="Y109">
            <v>1.9703360130561087</v>
          </cell>
          <cell r="Z109">
            <v>4.9964361445454433</v>
          </cell>
        </row>
        <row r="110">
          <cell r="G110">
            <v>356053</v>
          </cell>
          <cell r="H110">
            <v>221622</v>
          </cell>
          <cell r="I110">
            <v>298948</v>
          </cell>
          <cell r="J110">
            <v>11544</v>
          </cell>
          <cell r="K110">
            <v>16293</v>
          </cell>
          <cell r="L110">
            <v>13953.9</v>
          </cell>
          <cell r="N110">
            <v>2.5909310536533967</v>
          </cell>
          <cell r="O110">
            <v>1.7253548265046115</v>
          </cell>
          <cell r="P110">
            <v>2.1725066876155026</v>
          </cell>
          <cell r="Q110">
            <v>8.8052233341469374E-2</v>
          </cell>
          <cell r="R110">
            <v>0.12046313205622057</v>
          </cell>
          <cell r="S110">
            <v>0.1221241029231577</v>
          </cell>
          <cell r="U110">
            <v>96.601521556611488</v>
          </cell>
          <cell r="V110">
            <v>93.018066185245715</v>
          </cell>
          <cell r="W110">
            <v>94.378654684041564</v>
          </cell>
          <cell r="X110">
            <v>0.56778472207950914</v>
          </cell>
          <cell r="Y110">
            <v>1.7516702079570319</v>
          </cell>
          <cell r="Z110">
            <v>1.1200416731916443</v>
          </cell>
        </row>
        <row r="111">
          <cell r="G111">
            <v>354471</v>
          </cell>
          <cell r="H111">
            <v>231513</v>
          </cell>
          <cell r="I111">
            <v>231379</v>
          </cell>
          <cell r="J111">
            <v>24748</v>
          </cell>
          <cell r="K111">
            <v>35051</v>
          </cell>
          <cell r="L111">
            <v>33835.300000000003</v>
          </cell>
          <cell r="N111">
            <v>2.5794191356892746</v>
          </cell>
          <cell r="O111">
            <v>1.802357491352673</v>
          </cell>
          <cell r="P111">
            <v>1.6814711082656093</v>
          </cell>
          <cell r="Q111">
            <v>0.18876617036856236</v>
          </cell>
          <cell r="R111">
            <v>0.25915136817667628</v>
          </cell>
          <cell r="S111">
            <v>0.29612550323822862</v>
          </cell>
          <cell r="U111">
            <v>92.681834147976886</v>
          </cell>
          <cell r="V111">
            <v>85.621533495989027</v>
          </cell>
          <cell r="W111">
            <v>82.38890327745959</v>
          </cell>
          <cell r="X111">
            <v>1.3825278289604455</v>
          </cell>
          <cell r="Y111">
            <v>3.8874533073193192</v>
          </cell>
          <cell r="Z111">
            <v>5.1037635326494692</v>
          </cell>
        </row>
        <row r="112">
          <cell r="G112">
            <v>353016</v>
          </cell>
          <cell r="H112">
            <v>281798</v>
          </cell>
          <cell r="I112">
            <v>306641</v>
          </cell>
          <cell r="J112">
            <v>10079</v>
          </cell>
          <cell r="K112">
            <v>19785</v>
          </cell>
          <cell r="L112">
            <v>8344.9</v>
          </cell>
          <cell r="N112">
            <v>2.5688313729599459</v>
          </cell>
          <cell r="O112">
            <v>2.193832468795275</v>
          </cell>
          <cell r="P112">
            <v>2.2284130457374034</v>
          </cell>
          <cell r="Q112">
            <v>7.6877898462289485E-2</v>
          </cell>
          <cell r="R112">
            <v>0.14628141335127501</v>
          </cell>
          <cell r="S112">
            <v>7.303430771923683E-2</v>
          </cell>
          <cell r="U112">
            <v>97.007281238016546</v>
          </cell>
          <cell r="V112">
            <v>93.332152047526023</v>
          </cell>
          <cell r="W112">
            <v>96.722586602203748</v>
          </cell>
          <cell r="X112">
            <v>0.24144365496425835</v>
          </cell>
          <cell r="Y112">
            <v>0.62989435359415724</v>
          </cell>
          <cell r="Z112">
            <v>0.30480425091788083</v>
          </cell>
        </row>
        <row r="113">
          <cell r="G113">
            <v>341175</v>
          </cell>
          <cell r="H113">
            <v>303647</v>
          </cell>
          <cell r="I113">
            <v>314058</v>
          </cell>
          <cell r="K113">
            <v>17014</v>
          </cell>
          <cell r="L113">
            <v>8401.1</v>
          </cell>
          <cell r="N113">
            <v>2.4826666317379651</v>
          </cell>
          <cell r="O113">
            <v>2.363929650502413</v>
          </cell>
          <cell r="P113">
            <v>2.2823136642464559</v>
          </cell>
          <cell r="Q113">
            <v>0</v>
          </cell>
          <cell r="R113">
            <v>0.12579388257561755</v>
          </cell>
          <cell r="S113">
            <v>7.3526168387887281E-2</v>
          </cell>
          <cell r="U113">
            <v>100</v>
          </cell>
          <cell r="V113">
            <v>94.678611415154322</v>
          </cell>
          <cell r="W113">
            <v>96.778437182421044</v>
          </cell>
          <cell r="X113" t="e">
            <v>#DIV/0!</v>
          </cell>
          <cell r="Y113">
            <v>0.22679153449154782</v>
          </cell>
          <cell r="Z113">
            <v>0.1422091981184436</v>
          </cell>
        </row>
        <row r="114">
          <cell r="G114">
            <v>340850</v>
          </cell>
          <cell r="H114">
            <v>283536</v>
          </cell>
          <cell r="I114">
            <v>326976</v>
          </cell>
          <cell r="J114">
            <v>186535</v>
          </cell>
          <cell r="K114">
            <v>140048</v>
          </cell>
          <cell r="L114">
            <v>63560.9</v>
          </cell>
          <cell r="N114">
            <v>2.4803016675544383</v>
          </cell>
          <cell r="O114">
            <v>2.2073630148983923</v>
          </cell>
          <cell r="P114">
            <v>2.3761909987347853</v>
          </cell>
          <cell r="Q114">
            <v>1.4228017451793995</v>
          </cell>
          <cell r="R114">
            <v>1.0354520786969605</v>
          </cell>
          <cell r="S114">
            <v>0.55628303868370388</v>
          </cell>
          <cell r="U114">
            <v>42.635939660425542</v>
          </cell>
          <cell r="V114">
            <v>53.090992659192324</v>
          </cell>
          <cell r="W114">
            <v>76.589296105409886</v>
          </cell>
          <cell r="X114">
            <v>3.1856810358193384</v>
          </cell>
          <cell r="Y114">
            <v>2.9271797545406502</v>
          </cell>
          <cell r="Z114">
            <v>1.3570630853090631</v>
          </cell>
        </row>
        <row r="115">
          <cell r="G115">
            <v>340237</v>
          </cell>
          <cell r="H115">
            <v>217318</v>
          </cell>
          <cell r="I115">
            <v>253829</v>
          </cell>
          <cell r="J115">
            <v>18406</v>
          </cell>
          <cell r="K115">
            <v>18886</v>
          </cell>
          <cell r="L115">
            <v>20997.8</v>
          </cell>
          <cell r="N115">
            <v>2.4758409812636626</v>
          </cell>
          <cell r="O115">
            <v>1.6918476513447633</v>
          </cell>
          <cell r="P115">
            <v>1.8446191311223203</v>
          </cell>
          <cell r="Q115">
            <v>0.14039236026360752</v>
          </cell>
          <cell r="R115">
            <v>0.13963461069255395</v>
          </cell>
          <cell r="S115">
            <v>0.18377209872221248</v>
          </cell>
          <cell r="U115">
            <v>94.329508182227769</v>
          </cell>
          <cell r="V115">
            <v>91.74662029518052</v>
          </cell>
          <cell r="W115">
            <v>90.037396033597446</v>
          </cell>
          <cell r="X115">
            <v>0.9519002489404701</v>
          </cell>
          <cell r="Y115">
            <v>2.027514797298068</v>
          </cell>
          <cell r="Z115">
            <v>2.2447067764410034</v>
          </cell>
        </row>
        <row r="116">
          <cell r="G116">
            <v>336265</v>
          </cell>
          <cell r="H116">
            <v>263811</v>
          </cell>
          <cell r="I116">
            <v>325366</v>
          </cell>
          <cell r="J116">
            <v>12337</v>
          </cell>
          <cell r="K116">
            <v>3632</v>
          </cell>
          <cell r="L116">
            <v>30594.3</v>
          </cell>
          <cell r="N116">
            <v>2.4469374805345256</v>
          </cell>
          <cell r="O116">
            <v>2.0538014372896556</v>
          </cell>
          <cell r="P116">
            <v>2.3644908509931679</v>
          </cell>
          <cell r="Q116">
            <v>9.4100866487673906E-2</v>
          </cell>
          <cell r="R116">
            <v>2.6853378483286876E-2</v>
          </cell>
          <cell r="S116">
            <v>0.26776037108349376</v>
          </cell>
          <cell r="U116">
            <v>96.154341202574656</v>
          </cell>
          <cell r="V116">
            <v>98.692503666823569</v>
          </cell>
          <cell r="W116">
            <v>88.675770474179458</v>
          </cell>
          <cell r="X116">
            <v>0.32582333312552558</v>
          </cell>
          <cell r="Y116">
            <v>0.13198249446864038</v>
          </cell>
          <cell r="Z116">
            <v>0.99289959036244313</v>
          </cell>
        </row>
        <row r="117">
          <cell r="G117">
            <v>335001</v>
          </cell>
          <cell r="H117">
            <v>204635</v>
          </cell>
          <cell r="I117">
            <v>246912</v>
          </cell>
          <cell r="J117">
            <v>3777</v>
          </cell>
          <cell r="K117">
            <v>53575</v>
          </cell>
          <cell r="L117">
            <v>67952.800000000003</v>
          </cell>
          <cell r="N117">
            <v>2.4377395890638236</v>
          </cell>
          <cell r="O117">
            <v>1.5931089193391053</v>
          </cell>
          <cell r="P117">
            <v>1.7943520988684285</v>
          </cell>
          <cell r="Q117">
            <v>2.8809189650964122E-2</v>
          </cell>
          <cell r="R117">
            <v>0.39610951328251498</v>
          </cell>
          <cell r="S117">
            <v>0.59472081218274109</v>
          </cell>
          <cell r="U117">
            <v>98.818200689679571</v>
          </cell>
          <cell r="V117">
            <v>75.136068320624346</v>
          </cell>
          <cell r="W117">
            <v>66.855958060974217</v>
          </cell>
          <cell r="X117">
            <v>0.21388179364306392</v>
          </cell>
          <cell r="Y117">
            <v>6.8855990544819106</v>
          </cell>
          <cell r="Z117">
            <v>8.1492041647981193</v>
          </cell>
        </row>
        <row r="118">
          <cell r="G118">
            <v>330869</v>
          </cell>
          <cell r="H118">
            <v>246229</v>
          </cell>
          <cell r="I118">
            <v>310873</v>
          </cell>
          <cell r="J118">
            <v>17770</v>
          </cell>
          <cell r="K118">
            <v>13077</v>
          </cell>
          <cell r="L118">
            <v>8449.2999999999993</v>
          </cell>
          <cell r="N118">
            <v>2.4076717982751044</v>
          </cell>
          <cell r="O118">
            <v>1.9169233811417818</v>
          </cell>
          <cell r="P118">
            <v>2.2591677198010829</v>
          </cell>
          <cell r="Q118">
            <v>0.1355412496948987</v>
          </cell>
          <cell r="R118">
            <v>9.6685470932252895E-2</v>
          </cell>
          <cell r="S118">
            <v>7.3948013302993165E-2</v>
          </cell>
          <cell r="U118">
            <v>94.370443272542261</v>
          </cell>
          <cell r="V118">
            <v>94.956216201261839</v>
          </cell>
          <cell r="W118">
            <v>96.726758591013152</v>
          </cell>
          <cell r="X118">
            <v>0.588442116021614</v>
          </cell>
          <cell r="Y118">
            <v>0.66218378553277923</v>
          </cell>
          <cell r="Z118">
            <v>0.36463335822309834</v>
          </cell>
        </row>
        <row r="119">
          <cell r="G119">
            <v>328813</v>
          </cell>
          <cell r="H119">
            <v>222559</v>
          </cell>
          <cell r="I119">
            <v>145972</v>
          </cell>
          <cell r="J119">
            <v>3076</v>
          </cell>
          <cell r="K119">
            <v>82238</v>
          </cell>
          <cell r="L119">
            <v>58286.400000000001</v>
          </cell>
          <cell r="N119">
            <v>2.392710671009469</v>
          </cell>
          <cell r="O119">
            <v>1.7326494880112977</v>
          </cell>
          <cell r="P119">
            <v>1.0608037056766064</v>
          </cell>
          <cell r="Q119">
            <v>2.3462289480107396E-2</v>
          </cell>
          <cell r="R119">
            <v>0.60803087547041468</v>
          </cell>
          <cell r="S119">
            <v>0.51012077717486437</v>
          </cell>
          <cell r="U119">
            <v>99.019426386801342</v>
          </cell>
          <cell r="V119">
            <v>64.907450717669334</v>
          </cell>
          <cell r="W119">
            <v>51.911859428366441</v>
          </cell>
          <cell r="X119">
            <v>0.27292264830577467</v>
          </cell>
          <cell r="Y119">
            <v>13.488192789364275</v>
          </cell>
          <cell r="Z119">
            <v>30.189263439520943</v>
          </cell>
        </row>
        <row r="120">
          <cell r="G120">
            <v>328479</v>
          </cell>
          <cell r="H120">
            <v>229557</v>
          </cell>
          <cell r="I120">
            <v>145220</v>
          </cell>
          <cell r="J120">
            <v>13283</v>
          </cell>
          <cell r="K120">
            <v>85600</v>
          </cell>
          <cell r="L120">
            <v>103453.4</v>
          </cell>
          <cell r="N120">
            <v>2.3902802155100904</v>
          </cell>
          <cell r="O120">
            <v>1.7871297881434112</v>
          </cell>
          <cell r="P120">
            <v>1.0553387919488448</v>
          </cell>
          <cell r="Q120">
            <v>0.10131651208201123</v>
          </cell>
          <cell r="R120">
            <v>0.63288799509068194</v>
          </cell>
          <cell r="S120">
            <v>0.90542096971818653</v>
          </cell>
          <cell r="U120">
            <v>95.76131235891981</v>
          </cell>
          <cell r="V120">
            <v>64.586344019917661</v>
          </cell>
          <cell r="W120">
            <v>14.205658256322792</v>
          </cell>
          <cell r="X120">
            <v>1.1854573124329701</v>
          </cell>
          <cell r="Y120">
            <v>13.247013945542037</v>
          </cell>
          <cell r="Z120">
            <v>54.346310720127867</v>
          </cell>
        </row>
        <row r="121">
          <cell r="G121">
            <v>327099</v>
          </cell>
          <cell r="H121">
            <v>292965</v>
          </cell>
          <cell r="I121">
            <v>343041</v>
          </cell>
          <cell r="J121">
            <v>13107</v>
          </cell>
          <cell r="K121">
            <v>10160</v>
          </cell>
          <cell r="L121">
            <v>10209.200000000001</v>
          </cell>
          <cell r="N121">
            <v>2.3802382137461908</v>
          </cell>
          <cell r="O121">
            <v>2.2807689523013215</v>
          </cell>
          <cell r="P121">
            <v>2.4929381251130951</v>
          </cell>
          <cell r="Q121">
            <v>9.9974066390041499E-2</v>
          </cell>
          <cell r="R121">
            <v>7.5118481660295888E-2</v>
          </cell>
          <cell r="S121">
            <v>8.9350603885874333E-2</v>
          </cell>
          <cell r="U121">
            <v>95.799829369485877</v>
          </cell>
          <cell r="V121">
            <v>96.70644053688558</v>
          </cell>
          <cell r="W121">
            <v>96.415851521311993</v>
          </cell>
          <cell r="X121">
            <v>0.18731824704765651</v>
          </cell>
          <cell r="Y121">
            <v>0.15329140007644587</v>
          </cell>
          <cell r="Z121">
            <v>0.15261881166409297</v>
          </cell>
        </row>
        <row r="122">
          <cell r="G122">
            <v>326137</v>
          </cell>
          <cell r="H122">
            <v>264717</v>
          </cell>
          <cell r="I122">
            <v>278052</v>
          </cell>
          <cell r="J122">
            <v>35530</v>
          </cell>
          <cell r="K122">
            <v>23352</v>
          </cell>
          <cell r="L122">
            <v>32301.5</v>
          </cell>
          <cell r="N122">
            <v>2.3732379197629507</v>
          </cell>
          <cell r="O122">
            <v>2.0608547599417983</v>
          </cell>
          <cell r="P122">
            <v>2.0206518508398306</v>
          </cell>
          <cell r="Q122">
            <v>0.27100622406639002</v>
          </cell>
          <cell r="R122">
            <v>0.17265421099716827</v>
          </cell>
          <cell r="S122">
            <v>0.28270173288990025</v>
          </cell>
          <cell r="U122">
            <v>88.580739343088723</v>
          </cell>
          <cell r="V122">
            <v>91.62220383730272</v>
          </cell>
          <cell r="W122">
            <v>86.009379459781613</v>
          </cell>
          <cell r="X122">
            <v>0.92870081412246497</v>
          </cell>
          <cell r="Y122">
            <v>0.78462388169396524</v>
          </cell>
          <cell r="Z122">
            <v>1.3363634945336325</v>
          </cell>
        </row>
        <row r="123">
          <cell r="G123">
            <v>324585</v>
          </cell>
          <cell r="H123">
            <v>351218</v>
          </cell>
          <cell r="I123">
            <v>384346</v>
          </cell>
          <cell r="J123">
            <v>115177</v>
          </cell>
          <cell r="K123">
            <v>274705</v>
          </cell>
          <cell r="L123">
            <v>330929</v>
          </cell>
          <cell r="N123">
            <v>2.3619443061850003</v>
          </cell>
          <cell r="O123">
            <v>2.7342758004859475</v>
          </cell>
          <cell r="P123">
            <v>2.7931086856519123</v>
          </cell>
          <cell r="Q123">
            <v>0.8785162924090798</v>
          </cell>
          <cell r="R123">
            <v>2.0310455220956283</v>
          </cell>
          <cell r="S123">
            <v>2.896280413092946</v>
          </cell>
          <cell r="U123">
            <v>62.805376481206928</v>
          </cell>
          <cell r="V123">
            <v>25.719068949274906</v>
          </cell>
          <cell r="W123">
            <v>-3.6937956611220608</v>
          </cell>
          <cell r="X123">
            <v>3.6818691487851303</v>
          </cell>
          <cell r="Y123">
            <v>6.3517420905881465</v>
          </cell>
          <cell r="Z123">
            <v>8.6800608992969988</v>
          </cell>
        </row>
        <row r="124">
          <cell r="G124">
            <v>296935</v>
          </cell>
          <cell r="H124">
            <v>164144</v>
          </cell>
          <cell r="I124">
            <v>177870</v>
          </cell>
          <cell r="J124">
            <v>6984</v>
          </cell>
          <cell r="K124">
            <v>40111</v>
          </cell>
          <cell r="L124">
            <v>64191.5</v>
          </cell>
          <cell r="N124">
            <v>2.1607404302633917</v>
          </cell>
          <cell r="O124">
            <v>1.2778814496835735</v>
          </cell>
          <cell r="P124">
            <v>1.2926119744108322</v>
          </cell>
          <cell r="Q124">
            <v>5.3270685867708077E-2</v>
          </cell>
          <cell r="R124">
            <v>0.29656273797993388</v>
          </cell>
          <cell r="S124">
            <v>0.56180203045685284</v>
          </cell>
          <cell r="U124">
            <v>97.534609658726382</v>
          </cell>
          <cell r="V124">
            <v>76.79262516461381</v>
          </cell>
          <cell r="W124">
            <v>56.537457367055559</v>
          </cell>
          <cell r="X124">
            <v>0.57679514849415436</v>
          </cell>
          <cell r="Y124">
            <v>9.1806611425883471</v>
          </cell>
          <cell r="Z124">
            <v>16.997516120742048</v>
          </cell>
        </row>
        <row r="125">
          <cell r="G125">
            <v>294342</v>
          </cell>
          <cell r="H125">
            <v>305184</v>
          </cell>
          <cell r="I125">
            <v>286215</v>
          </cell>
          <cell r="J125">
            <v>13799</v>
          </cell>
          <cell r="K125">
            <v>10836</v>
          </cell>
          <cell r="L125">
            <v>12493.8</v>
          </cell>
          <cell r="N125">
            <v>2.1418716544852821</v>
          </cell>
          <cell r="O125">
            <v>2.3758953866131671</v>
          </cell>
          <cell r="P125">
            <v>2.0799737800415827</v>
          </cell>
          <cell r="Q125">
            <v>0.10525231876983158</v>
          </cell>
          <cell r="R125">
            <v>8.0116522369189591E-2</v>
          </cell>
          <cell r="S125">
            <v>0.10934535270435848</v>
          </cell>
          <cell r="U125">
            <v>95.085965186129471</v>
          </cell>
          <cell r="V125">
            <v>96.62794402394141</v>
          </cell>
          <cell r="W125">
            <v>94.74294562010428</v>
          </cell>
          <cell r="X125">
            <v>0.3580926350006437</v>
          </cell>
          <cell r="Y125">
            <v>0.2215226123931405</v>
          </cell>
          <cell r="Z125">
            <v>0.39448928583954002</v>
          </cell>
        </row>
        <row r="126">
          <cell r="G126">
            <v>292779</v>
          </cell>
          <cell r="H126">
            <v>253121</v>
          </cell>
          <cell r="I126">
            <v>244177</v>
          </cell>
          <cell r="J126">
            <v>4178</v>
          </cell>
          <cell r="K126">
            <v>26185</v>
          </cell>
          <cell r="L126">
            <v>42618.7</v>
          </cell>
          <cell r="N126">
            <v>2.1304979959657353</v>
          </cell>
          <cell r="O126">
            <v>1.9705784580938435</v>
          </cell>
          <cell r="P126">
            <v>1.7744763820527001</v>
          </cell>
          <cell r="Q126">
            <v>3.1867830119599705E-2</v>
          </cell>
          <cell r="R126">
            <v>0.19360014195618583</v>
          </cell>
          <cell r="S126">
            <v>0.3729975494486259</v>
          </cell>
          <cell r="U126">
            <v>98.504207458540492</v>
          </cell>
          <cell r="V126">
            <v>90.175466439257789</v>
          </cell>
          <cell r="W126">
            <v>78.979852692254752</v>
          </cell>
          <cell r="X126">
            <v>0.12519383232638098</v>
          </cell>
          <cell r="Y126">
            <v>0.88901872870911458</v>
          </cell>
          <cell r="Z126">
            <v>2.1123128081605369</v>
          </cell>
        </row>
        <row r="127">
          <cell r="G127">
            <v>284791</v>
          </cell>
          <cell r="H127">
            <v>228293</v>
          </cell>
          <cell r="I127">
            <v>251435</v>
          </cell>
          <cell r="J127">
            <v>12333</v>
          </cell>
          <cell r="K127">
            <v>54605</v>
          </cell>
          <cell r="L127">
            <v>46389.7</v>
          </cell>
          <cell r="N127">
            <v>2.0723708147410767</v>
          </cell>
          <cell r="O127">
            <v>1.7772893909775078</v>
          </cell>
          <cell r="P127">
            <v>1.8272215201326112</v>
          </cell>
          <cell r="Q127">
            <v>9.4070356358310958E-2</v>
          </cell>
          <cell r="R127">
            <v>0.40372487116736783</v>
          </cell>
          <cell r="S127">
            <v>0.40600122527568699</v>
          </cell>
          <cell r="U127">
            <v>95.460737253720481</v>
          </cell>
          <cell r="V127">
            <v>77.284235577115581</v>
          </cell>
          <cell r="W127">
            <v>77.780404794804454</v>
          </cell>
          <cell r="X127">
            <v>0.34594060673715749</v>
          </cell>
          <cell r="Y127">
            <v>2.0186122113080489</v>
          </cell>
          <cell r="Z127">
            <v>1.9205633179100452</v>
          </cell>
        </row>
        <row r="128">
          <cell r="G128">
            <v>284570</v>
          </cell>
          <cell r="H128">
            <v>166091</v>
          </cell>
          <cell r="I128">
            <v>179873</v>
          </cell>
          <cell r="J128">
            <v>6754</v>
          </cell>
          <cell r="K128">
            <v>17429</v>
          </cell>
          <cell r="L128">
            <v>23847.8</v>
          </cell>
          <cell r="N128">
            <v>2.0707626390962783</v>
          </cell>
          <cell r="O128">
            <v>1.2930390867737744</v>
          </cell>
          <cell r="P128">
            <v>1.3071681209490054</v>
          </cell>
          <cell r="Q128">
            <v>5.1516353429338538E-2</v>
          </cell>
          <cell r="R128">
            <v>0.12886220638359222</v>
          </cell>
          <cell r="S128">
            <v>0.20871521092245754</v>
          </cell>
          <cell r="U128">
            <v>97.512203839459772</v>
          </cell>
          <cell r="V128">
            <v>90.034160010962026</v>
          </cell>
          <cell r="W128">
            <v>84.033024706039342</v>
          </cell>
          <cell r="X128">
            <v>0.53461464818556426</v>
          </cell>
          <cell r="Y128">
            <v>3.4297197813484619</v>
          </cell>
          <cell r="Z128">
            <v>5.4356012158250335</v>
          </cell>
        </row>
        <row r="129">
          <cell r="G129">
            <v>284129</v>
          </cell>
          <cell r="H129">
            <v>216933</v>
          </cell>
          <cell r="I129">
            <v>231226</v>
          </cell>
          <cell r="J129">
            <v>21778</v>
          </cell>
          <cell r="K129">
            <v>22111</v>
          </cell>
          <cell r="L129">
            <v>20085.400000000001</v>
          </cell>
          <cell r="N129">
            <v>2.067553564619554</v>
          </cell>
          <cell r="O129">
            <v>1.6888503784738198</v>
          </cell>
          <cell r="P129">
            <v>1.6803592308715301</v>
          </cell>
          <cell r="Q129">
            <v>0.16611239931657309</v>
          </cell>
          <cell r="R129">
            <v>0.16347881377862228</v>
          </cell>
          <cell r="S129">
            <v>0.17578680203045688</v>
          </cell>
          <cell r="U129">
            <v>91.965751109953018</v>
          </cell>
          <cell r="V129">
            <v>90.320112671771739</v>
          </cell>
          <cell r="W129">
            <v>89.538736789080275</v>
          </cell>
          <cell r="X129">
            <v>0.85930750851479865</v>
          </cell>
          <cell r="Y129">
            <v>1.2674744737516401</v>
          </cell>
          <cell r="Z129">
            <v>1.3767087990050113</v>
          </cell>
        </row>
        <row r="130">
          <cell r="G130">
            <v>271709</v>
          </cell>
          <cell r="H130">
            <v>134022</v>
          </cell>
          <cell r="I130">
            <v>133877</v>
          </cell>
          <cell r="J130">
            <v>7122</v>
          </cell>
          <cell r="K130">
            <v>24816</v>
          </cell>
          <cell r="L130">
            <v>24679.3</v>
          </cell>
          <cell r="N130">
            <v>1.9771755487444589</v>
          </cell>
          <cell r="O130">
            <v>1.0433779343106777</v>
          </cell>
          <cell r="P130">
            <v>0.97290725416427148</v>
          </cell>
          <cell r="Q130">
            <v>5.4323285330729804E-2</v>
          </cell>
          <cell r="R130">
            <v>0.18347837016554161</v>
          </cell>
          <cell r="S130">
            <v>0.21599247330649396</v>
          </cell>
          <cell r="U130">
            <v>97.252480420100994</v>
          </cell>
          <cell r="V130">
            <v>82.414965456715436</v>
          </cell>
          <cell r="W130">
            <v>77.799274043646449</v>
          </cell>
          <cell r="X130">
            <v>0.77899215237975972</v>
          </cell>
          <cell r="Y130">
            <v>9.4479828311558016</v>
          </cell>
          <cell r="Z130">
            <v>12.791846871402518</v>
          </cell>
        </row>
        <row r="131">
          <cell r="G131">
            <v>270950</v>
          </cell>
          <cell r="H131">
            <v>197581</v>
          </cell>
          <cell r="I131">
            <v>228191</v>
          </cell>
          <cell r="J131">
            <v>17773</v>
          </cell>
          <cell r="K131">
            <v>42863</v>
          </cell>
          <cell r="L131">
            <v>34221.4</v>
          </cell>
          <cell r="N131">
            <v>1.9716524477743143</v>
          </cell>
          <cell r="O131">
            <v>1.5381926522439453</v>
          </cell>
          <cell r="P131">
            <v>1.6583033623027053</v>
          </cell>
          <cell r="Q131">
            <v>0.13556413229192091</v>
          </cell>
          <cell r="R131">
            <v>0.31690979128004554</v>
          </cell>
          <cell r="S131">
            <v>0.29950463854367232</v>
          </cell>
          <cell r="U131">
            <v>93.124339310158263</v>
          </cell>
          <cell r="V131">
            <v>79.39726270192935</v>
          </cell>
          <cell r="W131">
            <v>81.939092366804175</v>
          </cell>
          <cell r="X131">
            <v>0.78042623856481519</v>
          </cell>
          <cell r="Y131">
            <v>2.9975192494509586</v>
          </cell>
          <cell r="Z131">
            <v>2.4373807593925823</v>
          </cell>
        </row>
        <row r="132">
          <cell r="G132">
            <v>268426</v>
          </cell>
          <cell r="H132">
            <v>362472</v>
          </cell>
          <cell r="I132">
            <v>346563</v>
          </cell>
          <cell r="J132">
            <v>17073</v>
          </cell>
          <cell r="K132">
            <v>14359</v>
          </cell>
          <cell r="L132">
            <v>12600.1</v>
          </cell>
          <cell r="N132">
            <v>1.9532857720843995</v>
          </cell>
          <cell r="O132">
            <v>2.8218895898095835</v>
          </cell>
          <cell r="P132">
            <v>2.5185331066944467</v>
          </cell>
          <cell r="Q132">
            <v>0.13022485965340494</v>
          </cell>
          <cell r="R132">
            <v>0.10616400375592408</v>
          </cell>
          <cell r="S132">
            <v>0.11027568702958165</v>
          </cell>
          <cell r="U132">
            <v>93.333035978937232</v>
          </cell>
          <cell r="V132">
            <v>96.237839916228339</v>
          </cell>
          <cell r="W132">
            <v>95.621431906673735</v>
          </cell>
          <cell r="X132">
            <v>1.5046531637430054</v>
          </cell>
          <cell r="Y132">
            <v>0.58772116626663828</v>
          </cell>
          <cell r="Z132">
            <v>0.76640533943679034</v>
          </cell>
        </row>
        <row r="133">
          <cell r="G133">
            <v>266802</v>
          </cell>
          <cell r="H133">
            <v>278576</v>
          </cell>
          <cell r="I133">
            <v>256090</v>
          </cell>
          <cell r="J133">
            <v>16722</v>
          </cell>
          <cell r="K133">
            <v>33837</v>
          </cell>
          <cell r="L133">
            <v>15188.1</v>
          </cell>
          <cell r="N133">
            <v>1.9414682279796367</v>
          </cell>
          <cell r="O133">
            <v>2.1687487981714297</v>
          </cell>
          <cell r="P133">
            <v>1.8610502081681566</v>
          </cell>
          <cell r="Q133">
            <v>0.12754759580180619</v>
          </cell>
          <cell r="R133">
            <v>0.2501755968444323</v>
          </cell>
          <cell r="S133">
            <v>0.13292578330124277</v>
          </cell>
          <cell r="U133">
            <v>93.43035368987023</v>
          </cell>
          <cell r="V133">
            <v>88.464519401446267</v>
          </cell>
          <cell r="W133">
            <v>92.857485374772224</v>
          </cell>
          <cell r="X133">
            <v>0.54000838959439146</v>
          </cell>
          <cell r="Y133">
            <v>0.84881930312474185</v>
          </cell>
          <cell r="Z133">
            <v>0.61246581612566342</v>
          </cell>
        </row>
        <row r="134">
          <cell r="G134">
            <v>264017</v>
          </cell>
          <cell r="H134">
            <v>219966</v>
          </cell>
          <cell r="I134">
            <v>266415</v>
          </cell>
          <cell r="J134">
            <v>6116</v>
          </cell>
          <cell r="K134">
            <v>19923</v>
          </cell>
          <cell r="L134">
            <v>23276.2</v>
          </cell>
          <cell r="N134">
            <v>1.9212023041300281</v>
          </cell>
          <cell r="O134">
            <v>1.7124626605973836</v>
          </cell>
          <cell r="P134">
            <v>1.9360837643372228</v>
          </cell>
          <cell r="Q134">
            <v>4.6649987795948256E-2</v>
          </cell>
          <cell r="R134">
            <v>0.14730172343681841</v>
          </cell>
          <cell r="S134">
            <v>0.20371258533169964</v>
          </cell>
          <cell r="U134">
            <v>97.571833653558272</v>
          </cell>
          <cell r="V134">
            <v>91.398251954560408</v>
          </cell>
          <cell r="W134">
            <v>89.478110963786918</v>
          </cell>
          <cell r="X134">
            <v>0.15802701983195716</v>
          </cell>
          <cell r="Y134">
            <v>0.62804624003013476</v>
          </cell>
          <cell r="Z134">
            <v>0.67950958558317698</v>
          </cell>
        </row>
        <row r="135">
          <cell r="G135">
            <v>259749</v>
          </cell>
          <cell r="H135">
            <v>238851</v>
          </cell>
          <cell r="I135">
            <v>258120</v>
          </cell>
          <cell r="J135">
            <v>5812</v>
          </cell>
          <cell r="K135">
            <v>5641</v>
          </cell>
          <cell r="L135">
            <v>32849.699999999997</v>
          </cell>
          <cell r="N135">
            <v>1.8901448667906637</v>
          </cell>
          <cell r="O135">
            <v>1.8594847337604252</v>
          </cell>
          <cell r="P135">
            <v>1.8758025683641084</v>
          </cell>
          <cell r="Q135">
            <v>4.4331217964364171E-2</v>
          </cell>
          <cell r="R135">
            <v>4.1707023134422157E-2</v>
          </cell>
          <cell r="S135">
            <v>0.28749956240154034</v>
          </cell>
          <cell r="U135">
            <v>97.654612683754991</v>
          </cell>
          <cell r="V135">
            <v>97.757065579663134</v>
          </cell>
          <cell r="W135">
            <v>84.673250412900884</v>
          </cell>
          <cell r="X135">
            <v>1.9035479440303933E-2</v>
          </cell>
          <cell r="Y135">
            <v>1.8504114080555484E-2</v>
          </cell>
          <cell r="Z135">
            <v>0.12534507495742298</v>
          </cell>
        </row>
        <row r="136">
          <cell r="G136">
            <v>258062</v>
          </cell>
          <cell r="H136">
            <v>338108</v>
          </cell>
          <cell r="I136">
            <v>304369</v>
          </cell>
          <cell r="J136">
            <v>11318</v>
          </cell>
          <cell r="K136">
            <v>25995</v>
          </cell>
          <cell r="L136">
            <v>43354.3</v>
          </cell>
          <cell r="N136">
            <v>1.8778688834749402</v>
          </cell>
          <cell r="O136">
            <v>2.6322128203870605</v>
          </cell>
          <cell r="P136">
            <v>2.2119020297939538</v>
          </cell>
          <cell r="Q136">
            <v>8.6328411032462776E-2</v>
          </cell>
          <cell r="R136">
            <v>0.19219536720072752</v>
          </cell>
          <cell r="S136">
            <v>0.37943549798704712</v>
          </cell>
          <cell r="U136">
            <v>95.402852041900047</v>
          </cell>
          <cell r="V136">
            <v>92.698334811222992</v>
          </cell>
          <cell r="W136">
            <v>82.84573670641312</v>
          </cell>
          <cell r="X136">
            <v>0.92535299909197466</v>
          </cell>
          <cell r="Y136">
            <v>1.0485403212021844</v>
          </cell>
          <cell r="Z136">
            <v>2.931503421080945</v>
          </cell>
        </row>
        <row r="137">
          <cell r="G137">
            <v>253827</v>
          </cell>
          <cell r="H137">
            <v>217793</v>
          </cell>
          <cell r="I137">
            <v>268295</v>
          </cell>
          <cell r="J137">
            <v>11467</v>
          </cell>
          <cell r="K137">
            <v>18757</v>
          </cell>
          <cell r="L137">
            <v>12718.4</v>
          </cell>
          <cell r="N137">
            <v>1.8470515809603647</v>
          </cell>
          <cell r="O137">
            <v>1.6955455854063173</v>
          </cell>
          <cell r="P137">
            <v>1.9497460486566267</v>
          </cell>
          <cell r="Q137">
            <v>8.7464913351232604E-2</v>
          </cell>
          <cell r="R137">
            <v>0.13868084256911123</v>
          </cell>
          <cell r="S137">
            <v>0.11131104498512165</v>
          </cell>
          <cell r="U137">
            <v>95.264619881067119</v>
          </cell>
          <cell r="V137">
            <v>91.820872068392191</v>
          </cell>
          <cell r="W137">
            <v>94.290997791132085</v>
          </cell>
          <cell r="X137">
            <v>0.3278496718582703</v>
          </cell>
          <cell r="Y137">
            <v>0.61687399335182747</v>
          </cell>
          <cell r="Z137">
            <v>0.37443901384597689</v>
          </cell>
        </row>
        <row r="138">
          <cell r="G138">
            <v>253075</v>
          </cell>
          <cell r="H138">
            <v>247969</v>
          </cell>
          <cell r="I138">
            <v>271493</v>
          </cell>
          <cell r="L138">
            <v>5576.3</v>
          </cell>
          <cell r="N138">
            <v>1.8415794176803268</v>
          </cell>
          <cell r="O138">
            <v>1.9304694974935792</v>
          </cell>
          <cell r="P138">
            <v>1.9729864663446339</v>
          </cell>
          <cell r="Q138">
            <v>0</v>
          </cell>
          <cell r="R138">
            <v>0</v>
          </cell>
          <cell r="S138">
            <v>4.8803605811307549E-2</v>
          </cell>
          <cell r="U138">
            <v>100</v>
          </cell>
          <cell r="V138">
            <v>99.999999999999986</v>
          </cell>
          <cell r="W138">
            <v>97.526409499314695</v>
          </cell>
          <cell r="X138" t="e">
            <v>#DIV/0!</v>
          </cell>
          <cell r="Y138" t="e">
            <v>#DIV/0!</v>
          </cell>
          <cell r="Z138">
            <v>8.4066798294452572E-2</v>
          </cell>
        </row>
        <row r="139">
          <cell r="G139">
            <v>249002</v>
          </cell>
          <cell r="H139">
            <v>203333</v>
          </cell>
          <cell r="I139">
            <v>207504</v>
          </cell>
          <cell r="J139">
            <v>13460</v>
          </cell>
          <cell r="K139">
            <v>16296</v>
          </cell>
          <cell r="L139">
            <v>6579</v>
          </cell>
          <cell r="N139">
            <v>1.8119409588510786</v>
          </cell>
          <cell r="O139">
            <v>1.5829726874482775</v>
          </cell>
          <cell r="P139">
            <v>1.5079673645816907</v>
          </cell>
          <cell r="Q139">
            <v>0.10266658530632169</v>
          </cell>
          <cell r="R139">
            <v>0.12048531271025412</v>
          </cell>
          <cell r="S139">
            <v>5.7579205321197272E-2</v>
          </cell>
          <cell r="U139">
            <v>94.333889037343639</v>
          </cell>
          <cell r="V139">
            <v>92.388667621014108</v>
          </cell>
          <cell r="W139">
            <v>96.181667675734502</v>
          </cell>
          <cell r="X139">
            <v>0.49518182831519564</v>
          </cell>
          <cell r="Y139">
            <v>0.76139659786334357</v>
          </cell>
          <cell r="Z139">
            <v>0.40096406053879069</v>
          </cell>
        </row>
        <row r="140">
          <cell r="G140">
            <v>248955</v>
          </cell>
          <cell r="H140">
            <v>264799</v>
          </cell>
          <cell r="I140">
            <v>277923</v>
          </cell>
          <cell r="J140">
            <v>6029</v>
          </cell>
          <cell r="K140">
            <v>34748</v>
          </cell>
          <cell r="L140">
            <v>37761.699999999997</v>
          </cell>
          <cell r="N140">
            <v>1.8115989486460764</v>
          </cell>
          <cell r="O140">
            <v>2.0614931401376877</v>
          </cell>
          <cell r="P140">
            <v>2.0197143855859991</v>
          </cell>
          <cell r="Q140">
            <v>4.5986392482304128E-2</v>
          </cell>
          <cell r="R140">
            <v>0.25691112211928757</v>
          </cell>
          <cell r="S140">
            <v>0.33048923507789252</v>
          </cell>
          <cell r="U140">
            <v>97.46155778481365</v>
          </cell>
          <cell r="V140">
            <v>87.537619353798647</v>
          </cell>
          <cell r="W140">
            <v>83.636833136582112</v>
          </cell>
          <cell r="X140">
            <v>0.18756125634865847</v>
          </cell>
          <cell r="Y140">
            <v>0.80920215289621555</v>
          </cell>
          <cell r="Z140">
            <v>1.0844644297974024</v>
          </cell>
        </row>
        <row r="141">
          <cell r="G141">
            <v>246196</v>
          </cell>
          <cell r="H141">
            <v>150024</v>
          </cell>
          <cell r="I141">
            <v>117357</v>
          </cell>
          <cell r="J141">
            <v>18590</v>
          </cell>
          <cell r="K141">
            <v>7725</v>
          </cell>
          <cell r="L141">
            <v>10514.6</v>
          </cell>
          <cell r="N141">
            <v>1.79152222193115</v>
          </cell>
          <cell r="O141">
            <v>1.1679554940011725</v>
          </cell>
          <cell r="P141">
            <v>0.85285356429376524</v>
          </cell>
          <cell r="Q141">
            <v>0.14179582621430314</v>
          </cell>
          <cell r="R141">
            <v>5.7115184136396234E-2</v>
          </cell>
          <cell r="S141">
            <v>9.2023455277437424E-2</v>
          </cell>
          <cell r="U141">
            <v>92.085176255226344</v>
          </cell>
          <cell r="V141">
            <v>95.109815020371073</v>
          </cell>
          <cell r="W141">
            <v>89.209934843428769</v>
          </cell>
          <cell r="X141">
            <v>2.1104768936288143</v>
          </cell>
          <cell r="Y141">
            <v>2.0001406973780407</v>
          </cell>
          <cell r="Z141">
            <v>6.0438148519423471</v>
          </cell>
        </row>
        <row r="142">
          <cell r="G142">
            <v>243216</v>
          </cell>
          <cell r="H142">
            <v>316430</v>
          </cell>
          <cell r="I142">
            <v>403609</v>
          </cell>
          <cell r="J142">
            <v>16939</v>
          </cell>
          <cell r="K142">
            <v>17614</v>
          </cell>
          <cell r="L142">
            <v>16529.8</v>
          </cell>
          <cell r="N142">
            <v>1.769837319571425</v>
          </cell>
          <cell r="O142">
            <v>2.4634468949420825</v>
          </cell>
          <cell r="P142">
            <v>2.9330962297182297</v>
          </cell>
          <cell r="Q142">
            <v>0.12920277031974617</v>
          </cell>
          <cell r="R142">
            <v>0.13023001338232792</v>
          </cell>
          <cell r="S142">
            <v>0.14466830036758269</v>
          </cell>
          <cell r="U142">
            <v>92.699737490503736</v>
          </cell>
          <cell r="V142">
            <v>94.713504332091986</v>
          </cell>
          <cell r="W142">
            <v>95.067727444405051</v>
          </cell>
          <cell r="X142">
            <v>2.4138934135823638</v>
          </cell>
          <cell r="Y142">
            <v>1.2558496164685018</v>
          </cell>
          <cell r="Z142">
            <v>0.98408750381033205</v>
          </cell>
        </row>
        <row r="143">
          <cell r="G143">
            <v>233421</v>
          </cell>
          <cell r="H143">
            <v>180507</v>
          </cell>
          <cell r="I143">
            <v>209485</v>
          </cell>
          <cell r="J143">
            <v>5382</v>
          </cell>
          <cell r="K143">
            <v>24044</v>
          </cell>
          <cell r="L143">
            <v>43169.5</v>
          </cell>
          <cell r="N143">
            <v>1.6985609374863562</v>
          </cell>
          <cell r="O143">
            <v>1.4052694392608491</v>
          </cell>
          <cell r="P143">
            <v>1.5223636333246369</v>
          </cell>
          <cell r="Q143">
            <v>4.1051379057847205E-2</v>
          </cell>
          <cell r="R143">
            <v>0.17777054852757426</v>
          </cell>
          <cell r="S143">
            <v>0.37781813408016801</v>
          </cell>
          <cell r="U143">
            <v>97.583167129782353</v>
          </cell>
          <cell r="V143">
            <v>87.349717886053313</v>
          </cell>
          <cell r="W143">
            <v>75.182136132937956</v>
          </cell>
          <cell r="X143">
            <v>0.21006544686191961</v>
          </cell>
          <cell r="Y143">
            <v>1.3290145778489002</v>
          </cell>
          <cell r="Z143">
            <v>2.4067730106227292</v>
          </cell>
        </row>
        <row r="144">
          <cell r="G144">
            <v>230237</v>
          </cell>
          <cell r="H144">
            <v>241959</v>
          </cell>
          <cell r="I144">
            <v>241226</v>
          </cell>
          <cell r="J144">
            <v>15778</v>
          </cell>
          <cell r="K144">
            <v>18439</v>
          </cell>
          <cell r="L144">
            <v>36827.5</v>
          </cell>
          <cell r="N144">
            <v>1.6753915653006635</v>
          </cell>
          <cell r="O144">
            <v>1.8836809002094976</v>
          </cell>
          <cell r="P144">
            <v>1.7530309559747421</v>
          </cell>
          <cell r="Q144">
            <v>0.12034720527215036</v>
          </cell>
          <cell r="R144">
            <v>0.13632969324155472</v>
          </cell>
          <cell r="S144">
            <v>0.32231314545772799</v>
          </cell>
          <cell r="U144">
            <v>92.816771448258251</v>
          </cell>
          <cell r="V144">
            <v>92.762590881162922</v>
          </cell>
          <cell r="W144">
            <v>81.613950149641738</v>
          </cell>
          <cell r="X144">
            <v>0.45131408841859699</v>
          </cell>
          <cell r="Y144">
            <v>0.40443740932792327</v>
          </cell>
          <cell r="Z144">
            <v>1.1040134868964195</v>
          </cell>
        </row>
        <row r="145">
          <cell r="G145">
            <v>225228</v>
          </cell>
          <cell r="H145">
            <v>143369</v>
          </cell>
          <cell r="I145">
            <v>185002</v>
          </cell>
          <cell r="J145">
            <v>7555</v>
          </cell>
          <cell r="K145">
            <v>15764</v>
          </cell>
          <cell r="L145">
            <v>17321.8</v>
          </cell>
          <cell r="N145">
            <v>1.6389420096228575</v>
          </cell>
          <cell r="O145">
            <v>1.1161454915177178</v>
          </cell>
          <cell r="P145">
            <v>1.3444414487544429</v>
          </cell>
          <cell r="Q145">
            <v>5.7626006834268981E-2</v>
          </cell>
          <cell r="R145">
            <v>0.11655194339497091</v>
          </cell>
          <cell r="S145">
            <v>0.1515998599684929</v>
          </cell>
          <cell r="U145">
            <v>96.483950835604645</v>
          </cell>
          <cell r="V145">
            <v>89.557638831073419</v>
          </cell>
          <cell r="W145">
            <v>88.723952232435082</v>
          </cell>
          <cell r="X145">
            <v>0.56227880811141995</v>
          </cell>
          <cell r="Y145">
            <v>2.4521004917609859</v>
          </cell>
          <cell r="Z145">
            <v>2.198241373328611</v>
          </cell>
        </row>
        <row r="146">
          <cell r="G146">
            <v>220497</v>
          </cell>
          <cell r="H146">
            <v>126482</v>
          </cell>
          <cell r="I146">
            <v>205048</v>
          </cell>
          <cell r="J146">
            <v>4703</v>
          </cell>
          <cell r="K146">
            <v>4929</v>
          </cell>
          <cell r="L146">
            <v>19503.099999999999</v>
          </cell>
          <cell r="N146">
            <v>1.6045154079235762</v>
          </cell>
          <cell r="O146">
            <v>0.98467809678622276</v>
          </cell>
          <cell r="P146">
            <v>1.4901191888963417</v>
          </cell>
          <cell r="Q146">
            <v>3.5872284598486695E-2</v>
          </cell>
          <cell r="R146">
            <v>3.644281457712583E-2</v>
          </cell>
          <cell r="S146">
            <v>0.1706905303693331</v>
          </cell>
          <cell r="U146">
            <v>97.764291672031405</v>
          </cell>
          <cell r="V146">
            <v>96.299012367994436</v>
          </cell>
          <cell r="W146">
            <v>88.545176007312861</v>
          </cell>
          <cell r="X146">
            <v>0.45959034051883463</v>
          </cell>
          <cell r="Y146">
            <v>1.2397182537531386</v>
          </cell>
          <cell r="Z146">
            <v>2.5355200713226571</v>
          </cell>
        </row>
        <row r="147">
          <cell r="G147">
            <v>218232</v>
          </cell>
          <cell r="H147">
            <v>118644</v>
          </cell>
          <cell r="I147">
            <v>145728</v>
          </cell>
          <cell r="J147">
            <v>19683</v>
          </cell>
          <cell r="K147">
            <v>21253</v>
          </cell>
          <cell r="L147">
            <v>15591.4</v>
          </cell>
          <cell r="N147">
            <v>1.5880334267676108</v>
          </cell>
          <cell r="O147">
            <v>0.923658292208414</v>
          </cell>
          <cell r="P147">
            <v>1.059030515584088</v>
          </cell>
          <cell r="Q147">
            <v>0.15013271906272882</v>
          </cell>
          <cell r="R147">
            <v>0.15713514672502643</v>
          </cell>
          <cell r="S147">
            <v>0.13645545247680727</v>
          </cell>
          <cell r="U147">
            <v>90.545997550673789</v>
          </cell>
          <cell r="V147">
            <v>82.987740374275731</v>
          </cell>
          <cell r="W147">
            <v>87.115059437022182</v>
          </cell>
          <cell r="X147">
            <v>2.0901061261140628</v>
          </cell>
          <cell r="Y147">
            <v>6.4664055095059325</v>
          </cell>
          <cell r="Z147">
            <v>4.2715570651106924</v>
          </cell>
        </row>
        <row r="148">
          <cell r="G148">
            <v>217358</v>
          </cell>
          <cell r="H148">
            <v>134012</v>
          </cell>
          <cell r="I148">
            <v>192247</v>
          </cell>
          <cell r="J148">
            <v>9096</v>
          </cell>
          <cell r="K148">
            <v>8514</v>
          </cell>
          <cell r="L148">
            <v>13601.2</v>
          </cell>
          <cell r="N148">
            <v>1.5816734923171412</v>
          </cell>
          <cell r="O148">
            <v>1.0433000830672767</v>
          </cell>
          <cell r="P148">
            <v>1.39709211359172</v>
          </cell>
          <cell r="Q148">
            <v>6.938003417134489E-2</v>
          </cell>
          <cell r="R148">
            <v>6.2948696147220401E-2</v>
          </cell>
          <cell r="S148">
            <v>0.11903728338876247</v>
          </cell>
          <cell r="U148">
            <v>95.613504651348521</v>
          </cell>
          <cell r="V148">
            <v>93.966386357206758</v>
          </cell>
          <cell r="W148">
            <v>91.479639586345172</v>
          </cell>
          <cell r="X148">
            <v>0.75873390796311757</v>
          </cell>
          <cell r="Y148">
            <v>1.5821837194785653</v>
          </cell>
          <cell r="Z148">
            <v>1.6684822125509957</v>
          </cell>
        </row>
        <row r="149">
          <cell r="G149">
            <v>212652</v>
          </cell>
          <cell r="H149">
            <v>179527</v>
          </cell>
          <cell r="I149">
            <v>170364</v>
          </cell>
          <cell r="J149">
            <v>30041</v>
          </cell>
          <cell r="K149">
            <v>40302</v>
          </cell>
          <cell r="L149">
            <v>64082.9</v>
          </cell>
          <cell r="N149">
            <v>1.5474288109396694</v>
          </cell>
          <cell r="O149">
            <v>1.3976400174075381</v>
          </cell>
          <cell r="P149">
            <v>1.2380645775483612</v>
          </cell>
          <cell r="Q149">
            <v>0.22913869904808395</v>
          </cell>
          <cell r="R149">
            <v>0.29797490628673673</v>
          </cell>
          <cell r="S149">
            <v>0.56085156660248559</v>
          </cell>
          <cell r="U149">
            <v>85.192294635580666</v>
          </cell>
          <cell r="V149">
            <v>78.680139193535254</v>
          </cell>
          <cell r="W149">
            <v>54.699328550931128</v>
          </cell>
          <cell r="X149">
            <v>1.4804359315586317</v>
          </cell>
          <cell r="Y149">
            <v>2.3599433033739796</v>
          </cell>
          <cell r="Z149">
            <v>5.6607486601668402</v>
          </cell>
        </row>
        <row r="150">
          <cell r="G150">
            <v>210055</v>
          </cell>
          <cell r="H150">
            <v>143776</v>
          </cell>
          <cell r="I150">
            <v>130596</v>
          </cell>
          <cell r="J150">
            <v>35983</v>
          </cell>
          <cell r="K150">
            <v>106439</v>
          </cell>
          <cell r="L150">
            <v>111101.2</v>
          </cell>
          <cell r="N150">
            <v>1.5285309279100703</v>
          </cell>
          <cell r="O150">
            <v>1.1193140371241439</v>
          </cell>
          <cell r="P150">
            <v>0.94906366115790763</v>
          </cell>
          <cell r="Q150">
            <v>0.27446149621674398</v>
          </cell>
          <cell r="R150">
            <v>0.7869622115590782</v>
          </cell>
          <cell r="S150">
            <v>0.97235427971293542</v>
          </cell>
          <cell r="U150">
            <v>82.044099258625423</v>
          </cell>
          <cell r="V150">
            <v>29.692455784703462</v>
          </cell>
          <cell r="W150">
            <v>-2.454062831423975</v>
          </cell>
          <cell r="X150">
            <v>3.4986892474641675</v>
          </cell>
          <cell r="Y150">
            <v>18.707785567637561</v>
          </cell>
          <cell r="Z150">
            <v>32.151870577082292</v>
          </cell>
        </row>
        <row r="151">
          <cell r="G151">
            <v>209790</v>
          </cell>
          <cell r="H151">
            <v>356344</v>
          </cell>
          <cell r="I151">
            <v>147896</v>
          </cell>
          <cell r="J151">
            <v>128338</v>
          </cell>
          <cell r="K151">
            <v>21870</v>
          </cell>
          <cell r="L151">
            <v>185959.6</v>
          </cell>
          <cell r="N151">
            <v>1.5266025724988868</v>
          </cell>
          <cell r="O151">
            <v>2.7741823478533685</v>
          </cell>
          <cell r="P151">
            <v>1.0747857455864644</v>
          </cell>
          <cell r="Q151">
            <v>0.97890224554552108</v>
          </cell>
          <cell r="R151">
            <v>0.16169696790459362</v>
          </cell>
          <cell r="S151">
            <v>1.6275126903553301</v>
          </cell>
          <cell r="U151">
            <v>35.877073497710555</v>
          </cell>
          <cell r="V151">
            <v>94.171364833688287</v>
          </cell>
          <cell r="W151">
            <v>-51.426709652468105</v>
          </cell>
          <cell r="X151">
            <v>36.971760003855856</v>
          </cell>
          <cell r="Y151">
            <v>1.849330994689403</v>
          </cell>
          <cell r="Z151">
            <v>124.01190186808356</v>
          </cell>
        </row>
        <row r="152">
          <cell r="G152">
            <v>207884</v>
          </cell>
          <cell r="H152">
            <v>163840</v>
          </cell>
          <cell r="I152">
            <v>188553</v>
          </cell>
          <cell r="J152">
            <v>509</v>
          </cell>
          <cell r="K152">
            <v>13888</v>
          </cell>
          <cell r="L152">
            <v>10924.8</v>
          </cell>
          <cell r="N152">
            <v>1.5127329671641097</v>
          </cell>
          <cell r="O152">
            <v>1.2755147718841791</v>
          </cell>
          <cell r="P152">
            <v>1.3702471783385934</v>
          </cell>
          <cell r="Q152">
            <v>3.8824139614351966E-3</v>
          </cell>
          <cell r="R152">
            <v>0.10268164107265643</v>
          </cell>
          <cell r="S152">
            <v>9.5613513040434098E-2</v>
          </cell>
          <cell r="U152">
            <v>99.743351004724019</v>
          </cell>
          <cell r="V152">
            <v>91.949788168977776</v>
          </cell>
          <cell r="W152">
            <v>93.022170411884076</v>
          </cell>
          <cell r="X152">
            <v>2.025857478914295E-2</v>
          </cell>
          <cell r="Y152">
            <v>0.75362172241095982</v>
          </cell>
          <cell r="Z152">
            <v>0.60806924022768971</v>
          </cell>
        </row>
        <row r="153">
          <cell r="G153">
            <v>203099</v>
          </cell>
          <cell r="H153">
            <v>344138</v>
          </cell>
          <cell r="I153">
            <v>271670</v>
          </cell>
          <cell r="K153">
            <v>993</v>
          </cell>
          <cell r="L153">
            <v>10529.9</v>
          </cell>
          <cell r="N153">
            <v>1.4779134175697193</v>
          </cell>
          <cell r="O153">
            <v>2.6791571201579445</v>
          </cell>
          <cell r="P153">
            <v>1.9742727558789608</v>
          </cell>
          <cell r="Q153">
            <v>0</v>
          </cell>
          <cell r="R153">
            <v>7.3417964851056911E-3</v>
          </cell>
          <cell r="S153">
            <v>9.2157360406091363E-2</v>
          </cell>
          <cell r="U153">
            <v>99.999999999999986</v>
          </cell>
          <cell r="V153">
            <v>99.725966184294819</v>
          </cell>
          <cell r="W153">
            <v>95.332085694255426</v>
          </cell>
          <cell r="X153" t="e">
            <v>#DIV/0!</v>
          </cell>
          <cell r="Y153">
            <v>6.1741528826400723E-2</v>
          </cell>
          <cell r="Z153">
            <v>1.4272075255423899</v>
          </cell>
        </row>
        <row r="154">
          <cell r="G154">
            <v>200991</v>
          </cell>
          <cell r="H154">
            <v>158736</v>
          </cell>
          <cell r="I154">
            <v>121310</v>
          </cell>
          <cell r="J154">
            <v>3241</v>
          </cell>
          <cell r="K154">
            <v>1701</v>
          </cell>
          <cell r="L154">
            <v>13233.5</v>
          </cell>
          <cell r="N154">
            <v>1.4625738960347192</v>
          </cell>
          <cell r="O154">
            <v>1.2357794972522402</v>
          </cell>
          <cell r="P154">
            <v>0.881580697227065</v>
          </cell>
          <cell r="Q154">
            <v>2.472083231632902E-2</v>
          </cell>
          <cell r="R154">
            <v>1.2576430837023948E-2</v>
          </cell>
          <cell r="S154">
            <v>0.1158191843164712</v>
          </cell>
          <cell r="U154">
            <v>98.309772081714897</v>
          </cell>
          <cell r="V154">
            <v>98.982307857915771</v>
          </cell>
          <cell r="W154">
            <v>86.862327557673353</v>
          </cell>
          <cell r="X154">
            <v>0.33839314019762773</v>
          </cell>
          <cell r="Y154">
            <v>0.24114015359886556</v>
          </cell>
          <cell r="Z154">
            <v>4.3636554787253745</v>
          </cell>
        </row>
        <row r="155">
          <cell r="G155">
            <v>200684</v>
          </cell>
          <cell r="H155">
            <v>145516</v>
          </cell>
          <cell r="I155">
            <v>141654</v>
          </cell>
          <cell r="K155">
            <v>7334</v>
          </cell>
          <cell r="L155">
            <v>9389.1</v>
          </cell>
          <cell r="N155">
            <v>1.4603399144828952</v>
          </cell>
          <cell r="O155">
            <v>1.1328601534759413</v>
          </cell>
          <cell r="P155">
            <v>1.0294240547770395</v>
          </cell>
          <cell r="Q155">
            <v>0</v>
          </cell>
          <cell r="R155">
            <v>5.4224305560689967E-2</v>
          </cell>
          <cell r="S155">
            <v>8.2173113950638893E-2</v>
          </cell>
          <cell r="U155">
            <v>100</v>
          </cell>
          <cell r="V155">
            <v>95.213504032751615</v>
          </cell>
          <cell r="W155">
            <v>92.017564232221432</v>
          </cell>
          <cell r="X155" t="e">
            <v>#DIV/0!</v>
          </cell>
          <cell r="Y155">
            <v>0.95047011682182025</v>
          </cell>
          <cell r="Z155">
            <v>1.7443683228686093</v>
          </cell>
        </row>
        <row r="156">
          <cell r="G156">
            <v>197266</v>
          </cell>
          <cell r="H156">
            <v>122763</v>
          </cell>
          <cell r="I156">
            <v>182381</v>
          </cell>
          <cell r="J156">
            <v>42083</v>
          </cell>
          <cell r="K156">
            <v>51128</v>
          </cell>
          <cell r="L156">
            <v>29121.1</v>
          </cell>
          <cell r="N156">
            <v>1.4354677680850632</v>
          </cell>
          <cell r="O156">
            <v>0.95572521936534105</v>
          </cell>
          <cell r="P156">
            <v>1.3253941896048911</v>
          </cell>
          <cell r="Q156">
            <v>0.32098944349524045</v>
          </cell>
          <cell r="R156">
            <v>0.37801749314248112</v>
          </cell>
          <cell r="S156">
            <v>0.25486697006826536</v>
          </cell>
          <cell r="U156">
            <v>77.638686800787909</v>
          </cell>
          <cell r="V156">
            <v>60.447052616911435</v>
          </cell>
          <cell r="W156">
            <v>80.770477789385595</v>
          </cell>
          <cell r="X156">
            <v>3.9147536322024981</v>
          </cell>
          <cell r="Y156">
            <v>10.400312334263786</v>
          </cell>
          <cell r="Z156">
            <v>3.6460616506014127</v>
          </cell>
        </row>
        <row r="157">
          <cell r="G157">
            <v>190194</v>
          </cell>
          <cell r="H157">
            <v>278139</v>
          </cell>
          <cell r="I157">
            <v>275742</v>
          </cell>
          <cell r="K157">
            <v>8132</v>
          </cell>
          <cell r="L157">
            <v>2262.1</v>
          </cell>
          <cell r="N157">
            <v>1.3840061474515146</v>
          </cell>
          <cell r="O157">
            <v>2.1653466988348002</v>
          </cell>
          <cell r="P157">
            <v>2.0038646823409887</v>
          </cell>
          <cell r="Q157">
            <v>0</v>
          </cell>
          <cell r="R157">
            <v>6.012435953361478E-2</v>
          </cell>
          <cell r="S157">
            <v>1.9797829511640119E-2</v>
          </cell>
          <cell r="U157">
            <v>100</v>
          </cell>
          <cell r="V157">
            <v>97.223337973269196</v>
          </cell>
          <cell r="W157">
            <v>99.012017643401379</v>
          </cell>
          <cell r="X157" t="e">
            <v>#DIV/0!</v>
          </cell>
          <cell r="Y157">
            <v>0.528918831323127</v>
          </cell>
          <cell r="Z157">
            <v>0.20336408120025617</v>
          </cell>
        </row>
        <row r="158">
          <cell r="G158">
            <v>188360</v>
          </cell>
          <cell r="H158">
            <v>123853</v>
          </cell>
          <cell r="I158">
            <v>134976</v>
          </cell>
          <cell r="J158">
            <v>6796</v>
          </cell>
          <cell r="K158">
            <v>25530</v>
          </cell>
          <cell r="L158">
            <v>20292.400000000001</v>
          </cell>
          <cell r="N158">
            <v>1.3706604726435498</v>
          </cell>
          <cell r="O158">
            <v>0.96421100489606471</v>
          </cell>
          <cell r="P158">
            <v>0.98089387675311446</v>
          </cell>
          <cell r="Q158">
            <v>5.1836709787649503E-2</v>
          </cell>
          <cell r="R158">
            <v>0.18875736582552696</v>
          </cell>
          <cell r="S158">
            <v>0.17759845965342203</v>
          </cell>
          <cell r="U158">
            <v>96.218121787106497</v>
          </cell>
          <cell r="V158">
            <v>80.4236453569752</v>
          </cell>
          <cell r="W158">
            <v>81.894222824461309</v>
          </cell>
          <cell r="X158">
            <v>0.63460540617239203</v>
          </cell>
          <cell r="Y158">
            <v>4.6696664141329842</v>
          </cell>
          <cell r="Z158">
            <v>4.245425897415152</v>
          </cell>
        </row>
        <row r="159">
          <cell r="G159">
            <v>185738</v>
          </cell>
          <cell r="H159">
            <v>100692</v>
          </cell>
          <cell r="I159">
            <v>124932</v>
          </cell>
          <cell r="J159">
            <v>19052</v>
          </cell>
          <cell r="K159">
            <v>19816</v>
          </cell>
          <cell r="L159">
            <v>32033.200000000001</v>
          </cell>
          <cell r="N159">
            <v>1.3515806692921408</v>
          </cell>
          <cell r="O159">
            <v>0.7838997400546982</v>
          </cell>
          <cell r="P159">
            <v>0.90790239605944834</v>
          </cell>
          <cell r="Q159">
            <v>0.14531974615572371</v>
          </cell>
          <cell r="R159">
            <v>0.14651061344295505</v>
          </cell>
          <cell r="S159">
            <v>0.28035357955539997</v>
          </cell>
          <cell r="U159">
            <v>89.24816332037129</v>
          </cell>
          <cell r="V159">
            <v>81.310031633288716</v>
          </cell>
          <cell r="W159">
            <v>69.120735800212302</v>
          </cell>
          <cell r="X159">
            <v>2.3742930890743126</v>
          </cell>
          <cell r="Y159">
            <v>7.1160941792504904</v>
          </cell>
          <cell r="Z159">
            <v>10.151294383966913</v>
          </cell>
        </row>
        <row r="160">
          <cell r="G160">
            <v>183440</v>
          </cell>
          <cell r="H160">
            <v>205202</v>
          </cell>
          <cell r="I160">
            <v>209090</v>
          </cell>
          <cell r="J160">
            <v>4677</v>
          </cell>
          <cell r="K160">
            <v>8433</v>
          </cell>
          <cell r="L160">
            <v>20509.400000000001</v>
          </cell>
          <cell r="N160">
            <v>1.3348585533113866</v>
          </cell>
          <cell r="O160">
            <v>1.5975230848399495</v>
          </cell>
          <cell r="P160">
            <v>1.5194931001830601</v>
          </cell>
          <cell r="Q160">
            <v>3.5673968757627531E-2</v>
          </cell>
          <cell r="R160">
            <v>6.2349818488314494E-2</v>
          </cell>
          <cell r="S160">
            <v>0.17949763696831789</v>
          </cell>
          <cell r="U160">
            <v>97.327509445166982</v>
          </cell>
          <cell r="V160">
            <v>96.097094365646612</v>
          </cell>
          <cell r="W160">
            <v>88.187005459472431</v>
          </cell>
          <cell r="X160">
            <v>0.27005949280865826</v>
          </cell>
          <cell r="Y160">
            <v>0.32954856558327461</v>
          </cell>
          <cell r="Z160">
            <v>1.0486722799443242</v>
          </cell>
        </row>
        <row r="161">
          <cell r="G161">
            <v>182370</v>
          </cell>
          <cell r="H161">
            <v>136568</v>
          </cell>
          <cell r="I161">
            <v>112764</v>
          </cell>
          <cell r="J161">
            <v>9894</v>
          </cell>
          <cell r="K161">
            <v>4488</v>
          </cell>
          <cell r="L161">
            <v>8224.6</v>
          </cell>
          <cell r="N161">
            <v>1.3270723635379282</v>
          </cell>
          <cell r="O161">
            <v>1.0631988608806064</v>
          </cell>
          <cell r="P161">
            <v>0.81947544095385993</v>
          </cell>
          <cell r="Q161">
            <v>7.5466804979253108E-2</v>
          </cell>
          <cell r="R161">
            <v>3.3182258434193694E-2</v>
          </cell>
          <cell r="S161">
            <v>7.19814458253107E-2</v>
          </cell>
          <cell r="U161">
            <v>94.3132863698509</v>
          </cell>
          <cell r="V161">
            <v>96.879016743235596</v>
          </cell>
          <cell r="W161">
            <v>91.21615582017624</v>
          </cell>
          <cell r="X161">
            <v>1.0878518949007137</v>
          </cell>
          <cell r="Y161">
            <v>0.74521219800257288</v>
          </cell>
          <cell r="Z161">
            <v>2.7211450933220118</v>
          </cell>
        </row>
        <row r="162">
          <cell r="G162">
            <v>178561</v>
          </cell>
          <cell r="H162">
            <v>151045</v>
          </cell>
          <cell r="I162">
            <v>126947</v>
          </cell>
          <cell r="J162">
            <v>5098</v>
          </cell>
          <cell r="K162">
            <v>18789</v>
          </cell>
          <cell r="L162">
            <v>6121.2</v>
          </cell>
          <cell r="N162">
            <v>1.2993549833069913</v>
          </cell>
          <cell r="O162">
            <v>1.1759041059524282</v>
          </cell>
          <cell r="P162">
            <v>0.92254574866774552</v>
          </cell>
          <cell r="Q162">
            <v>3.8885159873077862E-2</v>
          </cell>
          <cell r="R162">
            <v>0.13891743621213579</v>
          </cell>
          <cell r="S162">
            <v>5.3572553824610535E-2</v>
          </cell>
          <cell r="U162">
            <v>97.007349002186359</v>
          </cell>
          <cell r="V162">
            <v>88.186329522200367</v>
          </cell>
          <cell r="W162">
            <v>94.192965074959702</v>
          </cell>
          <cell r="X162">
            <v>0.44244257500342399</v>
          </cell>
          <cell r="Y162">
            <v>1.9299301955349137</v>
          </cell>
          <cell r="Z162">
            <v>1.209191766289788</v>
          </cell>
        </row>
        <row r="163">
          <cell r="G163">
            <v>172164</v>
          </cell>
          <cell r="H163">
            <v>141738</v>
          </cell>
          <cell r="I163">
            <v>160884</v>
          </cell>
          <cell r="J163">
            <v>4957</v>
          </cell>
          <cell r="K163">
            <v>6665</v>
          </cell>
          <cell r="L163">
            <v>3693.8</v>
          </cell>
          <cell r="N163">
            <v>1.2528052113623067</v>
          </cell>
          <cell r="O163">
            <v>1.1034479537189927</v>
          </cell>
          <cell r="P163">
            <v>1.1691717821505161</v>
          </cell>
          <cell r="Q163">
            <v>3.7809677813033925E-2</v>
          </cell>
          <cell r="R163">
            <v>4.9278019711207884E-2</v>
          </cell>
          <cell r="S163">
            <v>3.232802380535621E-2</v>
          </cell>
          <cell r="U163">
            <v>96.981998680232223</v>
          </cell>
          <cell r="V163">
            <v>95.534178159910098</v>
          </cell>
          <cell r="W163">
            <v>97.234963732541189</v>
          </cell>
          <cell r="X163">
            <v>0.18033103985863783</v>
          </cell>
          <cell r="Y163">
            <v>0.30295920508037777</v>
          </cell>
          <cell r="Z163">
            <v>0.17703417842249952</v>
          </cell>
        </row>
        <row r="164">
          <cell r="G164">
            <v>170747</v>
          </cell>
          <cell r="H164">
            <v>322764</v>
          </cell>
          <cell r="I164">
            <v>302081</v>
          </cell>
          <cell r="J164">
            <v>2584</v>
          </cell>
          <cell r="K164">
            <v>1191</v>
          </cell>
          <cell r="L164">
            <v>7817.8</v>
          </cell>
          <cell r="N164">
            <v>1.2424939675221289</v>
          </cell>
          <cell r="O164">
            <v>2.5127578725123607</v>
          </cell>
          <cell r="P164">
            <v>2.1952747390903387</v>
          </cell>
          <cell r="Q164">
            <v>1.970954356846473E-2</v>
          </cell>
          <cell r="R164">
            <v>8.8057196513201194E-3</v>
          </cell>
          <cell r="S164">
            <v>6.8421144757570454E-2</v>
          </cell>
          <cell r="U164">
            <v>98.413711125876063</v>
          </cell>
          <cell r="V164">
            <v>99.649559563710937</v>
          </cell>
          <cell r="W164">
            <v>96.883253674848802</v>
          </cell>
          <cell r="X164">
            <v>0.84399858845939013</v>
          </cell>
          <cell r="Y164">
            <v>9.2197108526134677E-2</v>
          </cell>
          <cell r="Z164">
            <v>0.93856921873041643</v>
          </cell>
        </row>
        <row r="165">
          <cell r="G165">
            <v>167668</v>
          </cell>
          <cell r="H165">
            <v>140987</v>
          </cell>
          <cell r="I165">
            <v>162699</v>
          </cell>
          <cell r="J165">
            <v>24571</v>
          </cell>
          <cell r="K165">
            <v>5329</v>
          </cell>
          <cell r="L165">
            <v>13912.7</v>
          </cell>
          <cell r="N165">
            <v>1.2200886606880372</v>
          </cell>
          <cell r="O165">
            <v>1.0976013253395676</v>
          </cell>
          <cell r="P165">
            <v>1.1823617002567492</v>
          </cell>
          <cell r="Q165">
            <v>0.18741609714425189</v>
          </cell>
          <cell r="R165">
            <v>3.9400235114932756E-2</v>
          </cell>
          <cell r="S165">
            <v>0.1217635217924033</v>
          </cell>
          <cell r="U165">
            <v>84.639141139254292</v>
          </cell>
          <cell r="V165">
            <v>96.410332767888804</v>
          </cell>
          <cell r="W165">
            <v>89.70166897608722</v>
          </cell>
          <cell r="X165">
            <v>0.78977568799594922</v>
          </cell>
          <cell r="Y165">
            <v>0.20515836084534592</v>
          </cell>
          <cell r="Z165">
            <v>0.54638170208342907</v>
          </cell>
        </row>
        <row r="166">
          <cell r="G166">
            <v>165112</v>
          </cell>
          <cell r="H166">
            <v>127768</v>
          </cell>
          <cell r="I166">
            <v>142406</v>
          </cell>
          <cell r="J166">
            <v>3421</v>
          </cell>
          <cell r="K166">
            <v>7165</v>
          </cell>
          <cell r="L166">
            <v>10635.6</v>
          </cell>
          <cell r="N166">
            <v>1.2014891269862062</v>
          </cell>
          <cell r="O166">
            <v>0.99468976668760856</v>
          </cell>
          <cell r="P166">
            <v>1.0348889685048011</v>
          </cell>
          <cell r="Q166">
            <v>2.6093788137661705E-2</v>
          </cell>
          <cell r="R166">
            <v>5.2974795383466541E-2</v>
          </cell>
          <cell r="S166">
            <v>9.3082443549798707E-2</v>
          </cell>
          <cell r="U166">
            <v>97.828212711078379</v>
          </cell>
          <cell r="V166">
            <v>94.674239430463174</v>
          </cell>
          <cell r="W166">
            <v>91.005562298699218</v>
          </cell>
          <cell r="X166">
            <v>0.19819949941481363</v>
          </cell>
          <cell r="Y166">
            <v>0.58708245176019447</v>
          </cell>
          <cell r="Z166">
            <v>0.9529834790628795</v>
          </cell>
        </row>
        <row r="167">
          <cell r="G167">
            <v>163591</v>
          </cell>
          <cell r="H167">
            <v>174484</v>
          </cell>
          <cell r="I167">
            <v>182677</v>
          </cell>
          <cell r="J167">
            <v>21097</v>
          </cell>
          <cell r="K167">
            <v>108976</v>
          </cell>
          <cell r="L167">
            <v>89094.8</v>
          </cell>
          <cell r="N167">
            <v>1.1904210946072997</v>
          </cell>
          <cell r="O167">
            <v>1.3583796353603461</v>
          </cell>
          <cell r="P167">
            <v>1.3275452726679462</v>
          </cell>
          <cell r="Q167">
            <v>0.16091804979253113</v>
          </cell>
          <cell r="R167">
            <v>0.80571965132011858</v>
          </cell>
          <cell r="S167">
            <v>0.77975494486259411</v>
          </cell>
          <cell r="U167">
            <v>86.482258209174688</v>
          </cell>
          <cell r="V167">
            <v>40.685237738684137</v>
          </cell>
          <cell r="W167">
            <v>41.263400886093081</v>
          </cell>
          <cell r="X167">
            <v>1.015278089247784</v>
          </cell>
          <cell r="Y167">
            <v>3.904119598399117</v>
          </cell>
          <cell r="Z167">
            <v>3.9558602231722784</v>
          </cell>
        </row>
        <row r="168">
          <cell r="G168">
            <v>161320</v>
          </cell>
          <cell r="H168">
            <v>205052</v>
          </cell>
          <cell r="I168">
            <v>144456</v>
          </cell>
          <cell r="J168">
            <v>3512</v>
          </cell>
          <cell r="K168">
            <v>58798</v>
          </cell>
          <cell r="L168">
            <v>119910.5</v>
          </cell>
          <cell r="N168">
            <v>1.1738954525740999</v>
          </cell>
          <cell r="O168">
            <v>1.5963553161889323</v>
          </cell>
          <cell r="P168">
            <v>1.0497866721509594</v>
          </cell>
          <cell r="Q168">
            <v>2.6787893580668781E-2</v>
          </cell>
          <cell r="R168">
            <v>0.43472603195492893</v>
          </cell>
          <cell r="S168">
            <v>1.0494530019254331</v>
          </cell>
          <cell r="U168">
            <v>97.718034129706481</v>
          </cell>
          <cell r="V168">
            <v>72.767589549375856</v>
          </cell>
          <cell r="W168">
            <v>3.1784574369062492E-2</v>
          </cell>
          <cell r="X168">
            <v>0.55700213642489771</v>
          </cell>
          <cell r="Y168">
            <v>4.8880276940332932</v>
          </cell>
          <cell r="Z168">
            <v>27.285883538229978</v>
          </cell>
        </row>
        <row r="169">
          <cell r="G169">
            <v>161171</v>
          </cell>
          <cell r="H169">
            <v>161689</v>
          </cell>
          <cell r="I169">
            <v>169151</v>
          </cell>
          <cell r="J169">
            <v>16295</v>
          </cell>
          <cell r="K169">
            <v>13944</v>
          </cell>
          <cell r="L169">
            <v>29401.7</v>
          </cell>
          <cell r="N169">
            <v>1.1728112074561137</v>
          </cell>
          <cell r="O169">
            <v>1.2587689694285951</v>
          </cell>
          <cell r="P169">
            <v>1.2292494972933417</v>
          </cell>
          <cell r="Q169">
            <v>0.12429063949231145</v>
          </cell>
          <cell r="R169">
            <v>0.1030956799479494</v>
          </cell>
          <cell r="S169">
            <v>0.25732277262384035</v>
          </cell>
          <cell r="U169">
            <v>89.402331875570653</v>
          </cell>
          <cell r="V169">
            <v>91.80980128587467</v>
          </cell>
          <cell r="W169">
            <v>79.066676603046517</v>
          </cell>
          <cell r="X169">
            <v>0.3946593403901778</v>
          </cell>
          <cell r="Y169">
            <v>0.28417677980270001</v>
          </cell>
          <cell r="Z169">
            <v>0.74376942546202196</v>
          </cell>
        </row>
        <row r="170">
          <cell r="G170">
            <v>159861</v>
          </cell>
          <cell r="H170">
            <v>97536</v>
          </cell>
          <cell r="I170">
            <v>150335</v>
          </cell>
          <cell r="J170">
            <v>2446</v>
          </cell>
          <cell r="K170">
            <v>24211</v>
          </cell>
          <cell r="L170">
            <v>22580</v>
          </cell>
          <cell r="N170">
            <v>1.1632785825932817</v>
          </cell>
          <cell r="O170">
            <v>0.75932988763730036</v>
          </cell>
          <cell r="P170">
            <v>1.0925103793391377</v>
          </cell>
          <cell r="Q170">
            <v>1.8656944105443007E-2</v>
          </cell>
          <cell r="R170">
            <v>0.17900527160210863</v>
          </cell>
          <cell r="S170">
            <v>0.19761946437948538</v>
          </cell>
          <cell r="U170">
            <v>98.396175741166729</v>
          </cell>
          <cell r="V170">
            <v>76.425888863785659</v>
          </cell>
          <cell r="W170">
            <v>81.911433692829007</v>
          </cell>
          <cell r="X170">
            <v>0.29740539925861481</v>
          </cell>
          <cell r="Y170">
            <v>6.6970051838638414</v>
          </cell>
          <cell r="Z170">
            <v>3.5715306158470352</v>
          </cell>
        </row>
        <row r="171">
          <cell r="G171">
            <v>158344</v>
          </cell>
          <cell r="H171">
            <v>134726</v>
          </cell>
          <cell r="I171">
            <v>156190</v>
          </cell>
          <cell r="J171">
            <v>16314</v>
          </cell>
          <cell r="K171">
            <v>11560</v>
          </cell>
          <cell r="L171">
            <v>6815.8</v>
          </cell>
          <cell r="N171">
            <v>1.1522396574658647</v>
          </cell>
          <cell r="O171">
            <v>1.0488586618461175</v>
          </cell>
          <cell r="P171">
            <v>1.1350596743870685</v>
          </cell>
          <cell r="Q171">
            <v>0.12443556260678545</v>
          </cell>
          <cell r="R171">
            <v>8.546945354262013E-2</v>
          </cell>
          <cell r="S171">
            <v>5.9651671626115878E-2</v>
          </cell>
          <cell r="U171">
            <v>89.200548531678024</v>
          </cell>
          <cell r="V171">
            <v>91.85119438379013</v>
          </cell>
          <cell r="W171">
            <v>94.74462242187154</v>
          </cell>
          <cell r="X171">
            <v>0.51921855893929336</v>
          </cell>
          <cell r="Y171">
            <v>0.43039609070746127</v>
          </cell>
          <cell r="Z171">
            <v>0.25649361477368993</v>
          </cell>
        </row>
        <row r="172">
          <cell r="G172">
            <v>157097</v>
          </cell>
          <cell r="H172">
            <v>194742</v>
          </cell>
          <cell r="I172">
            <v>237759</v>
          </cell>
          <cell r="J172">
            <v>38079</v>
          </cell>
          <cell r="K172">
            <v>37217</v>
          </cell>
          <cell r="L172">
            <v>51465</v>
          </cell>
          <cell r="N172">
            <v>1.1431654718139932</v>
          </cell>
          <cell r="O172">
            <v>1.5160906842423634</v>
          </cell>
          <cell r="P172">
            <v>1.7278356688814585</v>
          </cell>
          <cell r="Q172">
            <v>0.290448804002929</v>
          </cell>
          <cell r="R172">
            <v>0.27516580038890082</v>
          </cell>
          <cell r="S172">
            <v>0.4504200945212673</v>
          </cell>
          <cell r="U172">
            <v>74.592584261485783</v>
          </cell>
          <cell r="V172">
            <v>81.850307290397367</v>
          </cell>
          <cell r="W172">
            <v>73.931543222923864</v>
          </cell>
          <cell r="X172">
            <v>6.5790736280406144</v>
          </cell>
          <cell r="Y172">
            <v>3.5437040797027759</v>
          </cell>
          <cell r="Z172">
            <v>4.4660773270215159</v>
          </cell>
        </row>
        <row r="173">
          <cell r="G173">
            <v>155159</v>
          </cell>
          <cell r="H173">
            <v>122969</v>
          </cell>
          <cell r="I173">
            <v>166571</v>
          </cell>
          <cell r="J173">
            <v>99409</v>
          </cell>
          <cell r="K173">
            <v>97715</v>
          </cell>
          <cell r="L173">
            <v>147428.4</v>
          </cell>
          <cell r="N173">
            <v>1.1290630084672995</v>
          </cell>
          <cell r="O173">
            <v>0.9573289549794044</v>
          </cell>
          <cell r="P173">
            <v>1.2105001922167129</v>
          </cell>
          <cell r="Q173">
            <v>0.7582453624603368</v>
          </cell>
          <cell r="R173">
            <v>0.72246086962950917</v>
          </cell>
          <cell r="S173">
            <v>1.2902888149833711</v>
          </cell>
          <cell r="U173">
            <v>32.842954133299152</v>
          </cell>
          <cell r="V173">
            <v>24.533686579546533</v>
          </cell>
          <cell r="W173">
            <v>-6.5913762987964768</v>
          </cell>
          <cell r="X173">
            <v>7.6873309036514108</v>
          </cell>
          <cell r="Y173">
            <v>10.188121393494647</v>
          </cell>
          <cell r="Z173">
            <v>11.380448499118735</v>
          </cell>
        </row>
        <row r="174">
          <cell r="G174">
            <v>154264</v>
          </cell>
          <cell r="H174">
            <v>133851</v>
          </cell>
          <cell r="I174">
            <v>118307</v>
          </cell>
          <cell r="J174">
            <v>59381</v>
          </cell>
          <cell r="K174">
            <v>50042</v>
          </cell>
          <cell r="L174">
            <v>60488.3</v>
          </cell>
          <cell r="N174">
            <v>1.1225502609465097</v>
          </cell>
          <cell r="O174">
            <v>1.0420466780485185</v>
          </cell>
          <cell r="P174">
            <v>0.85975737817857034</v>
          </cell>
          <cell r="Q174">
            <v>0.4529304979253112</v>
          </cell>
          <cell r="R174">
            <v>0.36998809638233532</v>
          </cell>
          <cell r="S174">
            <v>0.52939173814108176</v>
          </cell>
          <cell r="U174">
            <v>59.651650916422192</v>
          </cell>
          <cell r="V174">
            <v>64.494095689146434</v>
          </cell>
          <cell r="W174">
            <v>38.425449832996037</v>
          </cell>
          <cell r="X174">
            <v>4.839489391901866</v>
          </cell>
          <cell r="Y174">
            <v>4.587678471656921</v>
          </cell>
          <cell r="Z174">
            <v>9.6428387425864965</v>
          </cell>
        </row>
        <row r="175">
          <cell r="G175">
            <v>153453</v>
          </cell>
          <cell r="H175">
            <v>104958</v>
          </cell>
          <cell r="I175">
            <v>142518</v>
          </cell>
          <cell r="J175">
            <v>14858</v>
          </cell>
          <cell r="K175">
            <v>33033</v>
          </cell>
          <cell r="L175">
            <v>6847.3</v>
          </cell>
          <cell r="N175">
            <v>1.1166487657070008</v>
          </cell>
          <cell r="O175">
            <v>0.817111080489622</v>
          </cell>
          <cell r="P175">
            <v>1.035702891825957</v>
          </cell>
          <cell r="Q175">
            <v>0.1133298755186722</v>
          </cell>
          <cell r="R175">
            <v>0.24423118156344037</v>
          </cell>
          <cell r="S175">
            <v>5.9927358655697531E-2</v>
          </cell>
          <cell r="U175">
            <v>89.850893226312039</v>
          </cell>
          <cell r="V175">
            <v>70.110406357836396</v>
          </cell>
          <cell r="W175">
            <v>94.213846545311384</v>
          </cell>
          <cell r="X175">
            <v>1.4083268249405421</v>
          </cell>
          <cell r="Y175">
            <v>5.6680168299666631</v>
          </cell>
          <cell r="Z175">
            <v>0.8656592594060234</v>
          </cell>
        </row>
        <row r="176">
          <cell r="G176">
            <v>150130</v>
          </cell>
          <cell r="H176">
            <v>113323</v>
          </cell>
          <cell r="I176">
            <v>119576</v>
          </cell>
          <cell r="J176">
            <v>9116</v>
          </cell>
          <cell r="K176">
            <v>8877</v>
          </cell>
          <cell r="L176">
            <v>8596.2000000000007</v>
          </cell>
          <cell r="N176">
            <v>1.0924679165320457</v>
          </cell>
          <cell r="O176">
            <v>0.88223364559467055</v>
          </cell>
          <cell r="P176">
            <v>0.86897942009416795</v>
          </cell>
          <cell r="Q176">
            <v>6.9532584818159632E-2</v>
          </cell>
          <cell r="R176">
            <v>6.5632555285280184E-2</v>
          </cell>
          <cell r="S176">
            <v>7.523367757745493E-2</v>
          </cell>
          <cell r="U176">
            <v>93.635274430860591</v>
          </cell>
          <cell r="V176">
            <v>92.560637920237042</v>
          </cell>
          <cell r="W176">
            <v>91.342294669153134</v>
          </cell>
          <cell r="X176">
            <v>0.7304661519431167</v>
          </cell>
          <cell r="Y176">
            <v>1.0572585006665745</v>
          </cell>
          <cell r="Z176">
            <v>1.2491724988071236</v>
          </cell>
        </row>
        <row r="177">
          <cell r="G177">
            <v>149253</v>
          </cell>
          <cell r="H177">
            <v>155752</v>
          </cell>
          <cell r="I177">
            <v>200282</v>
          </cell>
          <cell r="J177">
            <v>54822</v>
          </cell>
          <cell r="K177">
            <v>94477</v>
          </cell>
          <cell r="L177">
            <v>104002.2</v>
          </cell>
          <cell r="N177">
            <v>1.086086151642959</v>
          </cell>
          <cell r="O177">
            <v>1.2125486862213419</v>
          </cell>
          <cell r="P177">
            <v>1.455483844712151</v>
          </cell>
          <cell r="Q177">
            <v>0.41815657798389066</v>
          </cell>
          <cell r="R177">
            <v>0.69852055037596206</v>
          </cell>
          <cell r="S177">
            <v>0.91022405041134258</v>
          </cell>
          <cell r="U177">
            <v>61.498765328023822</v>
          </cell>
          <cell r="V177">
            <v>42.392370853762799</v>
          </cell>
          <cell r="W177">
            <v>37.462442216845332</v>
          </cell>
          <cell r="X177">
            <v>6.6550898188076264</v>
          </cell>
          <cell r="Y177">
            <v>8.919168265618076</v>
          </cell>
          <cell r="Z177">
            <v>8.0663501153475341</v>
          </cell>
        </row>
        <row r="178">
          <cell r="G178">
            <v>149128</v>
          </cell>
          <cell r="H178">
            <v>215724</v>
          </cell>
          <cell r="I178">
            <v>209066</v>
          </cell>
          <cell r="J178">
            <v>30843</v>
          </cell>
          <cell r="K178">
            <v>28565</v>
          </cell>
          <cell r="L178">
            <v>26095.1</v>
          </cell>
          <cell r="N178">
            <v>1.0851765500339101</v>
          </cell>
          <cell r="O178">
            <v>1.6794381631466226</v>
          </cell>
          <cell r="P178">
            <v>1.5193186880428122</v>
          </cell>
          <cell r="Q178">
            <v>0.23525597998535513</v>
          </cell>
          <cell r="R178">
            <v>0.21119679415613701</v>
          </cell>
          <cell r="S178">
            <v>0.22838351129004025</v>
          </cell>
          <cell r="U178">
            <v>78.320948791419809</v>
          </cell>
          <cell r="V178">
            <v>87.424556688622872</v>
          </cell>
          <cell r="W178">
            <v>84.968031191385904</v>
          </cell>
          <cell r="X178">
            <v>6.1426681156332803</v>
          </cell>
          <cell r="Y178">
            <v>2.3023771502191153</v>
          </cell>
          <cell r="Z178">
            <v>3.0421748143158829</v>
          </cell>
        </row>
        <row r="179">
          <cell r="G179">
            <v>148065</v>
          </cell>
          <cell r="H179">
            <v>197929</v>
          </cell>
          <cell r="I179">
            <v>136649</v>
          </cell>
          <cell r="J179">
            <v>2863</v>
          </cell>
          <cell r="K179">
            <v>11894</v>
          </cell>
          <cell r="L179">
            <v>13814.9</v>
          </cell>
          <cell r="N179">
            <v>1.0774412979505585</v>
          </cell>
          <cell r="O179">
            <v>1.5409018755143047</v>
          </cell>
          <cell r="P179">
            <v>0.99305185636288185</v>
          </cell>
          <cell r="Q179">
            <v>2.1837625091530387E-2</v>
          </cell>
          <cell r="R179">
            <v>8.7938899691688915E-2</v>
          </cell>
          <cell r="S179">
            <v>0.12090757920532119</v>
          </cell>
          <cell r="U179">
            <v>97.973195835998808</v>
          </cell>
          <cell r="V179">
            <v>94.29302403423074</v>
          </cell>
          <cell r="W179">
            <v>87.824645970840521</v>
          </cell>
          <cell r="X179">
            <v>0.55488307301417916</v>
          </cell>
          <cell r="Y179">
            <v>1.0924821919756069</v>
          </cell>
          <cell r="Z179">
            <v>3.616537538998486</v>
          </cell>
        </row>
        <row r="180">
          <cell r="G180">
            <v>147817</v>
          </cell>
          <cell r="H180">
            <v>144907</v>
          </cell>
          <cell r="I180">
            <v>178793</v>
          </cell>
          <cell r="J180">
            <v>5536</v>
          </cell>
          <cell r="K180">
            <v>9762</v>
          </cell>
          <cell r="L180">
            <v>6033.1</v>
          </cell>
          <cell r="N180">
            <v>1.0756366483582056</v>
          </cell>
          <cell r="O180">
            <v>1.1281190127528122</v>
          </cell>
          <cell r="P180">
            <v>1.2993195746378585</v>
          </cell>
          <cell r="Q180">
            <v>4.2226019038320725E-2</v>
          </cell>
          <cell r="R180">
            <v>7.2175848225178002E-2</v>
          </cell>
          <cell r="S180">
            <v>5.2801505338701211E-2</v>
          </cell>
          <cell r="U180">
            <v>96.074323136649127</v>
          </cell>
          <cell r="V180">
            <v>93.602106922295718</v>
          </cell>
          <cell r="W180">
            <v>95.936218743305105</v>
          </cell>
          <cell r="X180">
            <v>0.42691345162429795</v>
          </cell>
          <cell r="Y180">
            <v>0.66339614083856691</v>
          </cell>
          <cell r="Z180">
            <v>0.36585182285549978</v>
          </cell>
        </row>
        <row r="181">
          <cell r="G181">
            <v>147393</v>
          </cell>
          <cell r="H181">
            <v>150853</v>
          </cell>
          <cell r="I181">
            <v>133990</v>
          </cell>
          <cell r="J181">
            <v>9087</v>
          </cell>
          <cell r="K181">
            <v>45782</v>
          </cell>
          <cell r="L181">
            <v>38744.5</v>
          </cell>
          <cell r="N181">
            <v>1.0725512797003118</v>
          </cell>
          <cell r="O181">
            <v>1.1744093620791265</v>
          </cell>
          <cell r="P181">
            <v>0.97372844465793773</v>
          </cell>
          <cell r="Q181">
            <v>6.9311386380278256E-2</v>
          </cell>
          <cell r="R181">
            <v>0.33849156765469157</v>
          </cell>
          <cell r="S181">
            <v>0.33909067040084018</v>
          </cell>
          <cell r="U181">
            <v>93.5377088543827</v>
          </cell>
          <cell r="V181">
            <v>71.177718895612358</v>
          </cell>
          <cell r="W181">
            <v>65.176053728207592</v>
          </cell>
          <cell r="X181">
            <v>0.60459018779695017</v>
          </cell>
          <cell r="Y181">
            <v>2.4626431474662569</v>
          </cell>
          <cell r="Z181">
            <v>3.5886637414577591</v>
          </cell>
        </row>
        <row r="182">
          <cell r="G182">
            <v>141448</v>
          </cell>
          <cell r="H182">
            <v>38410</v>
          </cell>
          <cell r="I182">
            <v>100825</v>
          </cell>
          <cell r="J182">
            <v>2939</v>
          </cell>
          <cell r="K182">
            <v>22987</v>
          </cell>
          <cell r="L182">
            <v>47001.599999999999</v>
          </cell>
          <cell r="N182">
            <v>1.0292906271739479</v>
          </cell>
          <cell r="O182">
            <v>0.29902662590375562</v>
          </cell>
          <cell r="P182">
            <v>0.73271266835313509</v>
          </cell>
          <cell r="Q182">
            <v>2.241731754942641E-2</v>
          </cell>
          <cell r="R182">
            <v>0.16995556475641946</v>
          </cell>
          <cell r="S182">
            <v>0.41135655522492559</v>
          </cell>
          <cell r="U182">
            <v>97.822061431670079</v>
          </cell>
          <cell r="V182">
            <v>43.163735255093577</v>
          </cell>
          <cell r="W182">
            <v>43.858408214846101</v>
          </cell>
          <cell r="X182">
            <v>0.77713085576212537</v>
          </cell>
          <cell r="Y182">
            <v>69.8075206163128</v>
          </cell>
          <cell r="Z182">
            <v>28.140873039046241</v>
          </cell>
        </row>
        <row r="183">
          <cell r="G183">
            <v>138063</v>
          </cell>
          <cell r="H183">
            <v>124100</v>
          </cell>
          <cell r="I183">
            <v>125971</v>
          </cell>
          <cell r="J183">
            <v>34225</v>
          </cell>
          <cell r="K183">
            <v>78978</v>
          </cell>
          <cell r="L183">
            <v>125214.7</v>
          </cell>
          <cell r="N183">
            <v>1.0046586156009047</v>
          </cell>
          <cell r="O183">
            <v>0.96613393060807262</v>
          </cell>
          <cell r="P183">
            <v>0.91545298829767208</v>
          </cell>
          <cell r="Q183">
            <v>0.26105229436172811</v>
          </cell>
          <cell r="R183">
            <v>0.58392789808728829</v>
          </cell>
          <cell r="S183">
            <v>1.0958751969193068</v>
          </cell>
          <cell r="U183">
            <v>74.015820866116997</v>
          </cell>
          <cell r="V183">
            <v>39.560357049071719</v>
          </cell>
          <cell r="W183">
            <v>-19.708517086949303</v>
          </cell>
          <cell r="X183">
            <v>1.1571582426756373</v>
          </cell>
          <cell r="Y183">
            <v>2.7988963766753949</v>
          </cell>
          <cell r="Z183">
            <v>5.8504768996176288</v>
          </cell>
        </row>
        <row r="184">
          <cell r="G184">
            <v>135777</v>
          </cell>
          <cell r="H184">
            <v>176554</v>
          </cell>
          <cell r="I184">
            <v>124765</v>
          </cell>
          <cell r="J184">
            <v>3622</v>
          </cell>
          <cell r="K184">
            <v>17721</v>
          </cell>
          <cell r="L184">
            <v>1827.4</v>
          </cell>
          <cell r="N184">
            <v>0.98802382137461919</v>
          </cell>
          <cell r="O184">
            <v>1.3744948427443808</v>
          </cell>
          <cell r="P184">
            <v>0.90668877825022465</v>
          </cell>
          <cell r="Q184">
            <v>2.7626922138149865E-2</v>
          </cell>
          <cell r="R184">
            <v>0.13102112337619129</v>
          </cell>
          <cell r="S184">
            <v>1.599334850341327E-2</v>
          </cell>
          <cell r="U184">
            <v>97.203820237885253</v>
          </cell>
          <cell r="V184">
            <v>90.467688979131523</v>
          </cell>
          <cell r="W184">
            <v>98.236070756905363</v>
          </cell>
          <cell r="X184">
            <v>0.70734636167560094</v>
          </cell>
          <cell r="Y184">
            <v>1.7333630758155867</v>
          </cell>
          <cell r="Z184">
            <v>0.48624748836443782</v>
          </cell>
        </row>
        <row r="185">
          <cell r="G185">
            <v>133691</v>
          </cell>
          <cell r="H185">
            <v>117825</v>
          </cell>
          <cell r="I185">
            <v>103145</v>
          </cell>
          <cell r="J185">
            <v>4484</v>
          </cell>
          <cell r="K185">
            <v>6350</v>
          </cell>
          <cell r="L185">
            <v>8831.2999999999993</v>
          </cell>
          <cell r="N185">
            <v>0.97284438972281173</v>
          </cell>
          <cell r="O185">
            <v>0.91728227537386109</v>
          </cell>
          <cell r="P185">
            <v>0.74957250857708035</v>
          </cell>
          <cell r="Q185">
            <v>3.4201855015865271E-2</v>
          </cell>
          <cell r="R185">
            <v>4.694905103768493E-2</v>
          </cell>
          <cell r="S185">
            <v>7.7291265534745315E-2</v>
          </cell>
          <cell r="U185">
            <v>96.484344734144969</v>
          </cell>
          <cell r="V185">
            <v>94.881722638917267</v>
          </cell>
          <cell r="W185">
            <v>89.688620560342059</v>
          </cell>
          <cell r="X185">
            <v>0.42005041745556426</v>
          </cell>
          <cell r="Y185">
            <v>0.64857369646562502</v>
          </cell>
          <cell r="Z185">
            <v>1.5989748575062741</v>
          </cell>
        </row>
        <row r="186">
          <cell r="G186">
            <v>132098</v>
          </cell>
          <cell r="H186">
            <v>113322</v>
          </cell>
          <cell r="I186">
            <v>105254</v>
          </cell>
          <cell r="J186">
            <v>3886</v>
          </cell>
          <cell r="K186">
            <v>11184</v>
          </cell>
          <cell r="L186">
            <v>12875.8</v>
          </cell>
          <cell r="N186">
            <v>0.961252426817093</v>
          </cell>
          <cell r="O186">
            <v>0.88222586047033047</v>
          </cell>
          <cell r="P186">
            <v>0.76489897540134777</v>
          </cell>
          <cell r="Q186">
            <v>2.9640590676104465E-2</v>
          </cell>
          <cell r="R186">
            <v>8.2689478237081615E-2</v>
          </cell>
          <cell r="S186">
            <v>0.11268860493611062</v>
          </cell>
          <cell r="U186">
            <v>96.916461290584124</v>
          </cell>
          <cell r="V186">
            <v>90.627175880675466</v>
          </cell>
          <cell r="W186">
            <v>85.267517860514559</v>
          </cell>
          <cell r="X186">
            <v>0.31692548361720396</v>
          </cell>
          <cell r="Y186">
            <v>1.0496291657373205</v>
          </cell>
          <cell r="Z186">
            <v>1.9029047505025378</v>
          </cell>
        </row>
        <row r="187">
          <cell r="G187">
            <v>127778</v>
          </cell>
          <cell r="H187">
            <v>100297</v>
          </cell>
          <cell r="I187">
            <v>108948</v>
          </cell>
          <cell r="J187">
            <v>5511</v>
          </cell>
          <cell r="K187">
            <v>5825</v>
          </cell>
          <cell r="L187">
            <v>8431.5</v>
          </cell>
          <cell r="N187">
            <v>0.92981659520836435</v>
          </cell>
          <cell r="O187">
            <v>0.78082461594035346</v>
          </cell>
          <cell r="P187">
            <v>0.79174391065447425</v>
          </cell>
          <cell r="Q187">
            <v>4.2035330729802298E-2</v>
          </cell>
          <cell r="R187">
            <v>4.3067436581813341E-2</v>
          </cell>
          <cell r="S187">
            <v>7.3792228251356562E-2</v>
          </cell>
          <cell r="U187">
            <v>95.47918041617848</v>
          </cell>
          <cell r="V187">
            <v>94.484364900567741</v>
          </cell>
          <cell r="W187">
            <v>90.679785817315832</v>
          </cell>
          <cell r="X187">
            <v>0.40378437380892174</v>
          </cell>
          <cell r="Y187">
            <v>0.58663997826275471</v>
          </cell>
          <cell r="Z187">
            <v>0.977621595288648</v>
          </cell>
        </row>
        <row r="188">
          <cell r="G188">
            <v>127203</v>
          </cell>
          <cell r="H188">
            <v>250163</v>
          </cell>
          <cell r="I188">
            <v>237176</v>
          </cell>
          <cell r="J188">
            <v>19615</v>
          </cell>
          <cell r="K188">
            <v>6980</v>
          </cell>
          <cell r="L188">
            <v>16489.2</v>
          </cell>
          <cell r="N188">
            <v>0.9256324278067396</v>
          </cell>
          <cell r="O188">
            <v>1.947550060295788</v>
          </cell>
          <cell r="P188">
            <v>1.7235989073079412</v>
          </cell>
          <cell r="Q188">
            <v>0.1496140468635587</v>
          </cell>
          <cell r="R188">
            <v>5.1606988384730837E-2</v>
          </cell>
          <cell r="S188">
            <v>0.14431297041834412</v>
          </cell>
          <cell r="U188">
            <v>83.836559484193401</v>
          </cell>
          <cell r="V188">
            <v>97.350158569125924</v>
          </cell>
          <cell r="W188">
            <v>91.627230105190534</v>
          </cell>
          <cell r="X188">
            <v>9.3798477091478727</v>
          </cell>
          <cell r="Y188">
            <v>0.7308559639878931</v>
          </cell>
          <cell r="Z188">
            <v>2.6093568998060528</v>
          </cell>
        </row>
        <row r="189">
          <cell r="G189">
            <v>124712</v>
          </cell>
          <cell r="H189">
            <v>128305</v>
          </cell>
          <cell r="I189">
            <v>114758</v>
          </cell>
          <cell r="J189">
            <v>5873</v>
          </cell>
          <cell r="K189">
            <v>10237</v>
          </cell>
          <cell r="L189">
            <v>13777.3</v>
          </cell>
          <cell r="N189">
            <v>0.90750588694161383</v>
          </cell>
          <cell r="O189">
            <v>0.99887037845824955</v>
          </cell>
          <cell r="P189">
            <v>0.83396618293944047</v>
          </cell>
          <cell r="Q189">
            <v>4.4796497437149134E-2</v>
          </cell>
          <cell r="R189">
            <v>7.5687785113823722E-2</v>
          </cell>
          <cell r="S189">
            <v>0.12057850516366182</v>
          </cell>
          <cell r="U189">
            <v>95.063778860088973</v>
          </cell>
          <cell r="V189">
            <v>92.422661964343433</v>
          </cell>
          <cell r="W189">
            <v>85.541559402485049</v>
          </cell>
          <cell r="X189">
            <v>0.44935639586514392</v>
          </cell>
          <cell r="Y189">
            <v>0.62669077055592159</v>
          </cell>
          <cell r="Z189">
            <v>1.4322498500302034</v>
          </cell>
        </row>
        <row r="190">
          <cell r="G190">
            <v>124102</v>
          </cell>
          <cell r="H190">
            <v>104955</v>
          </cell>
          <cell r="I190">
            <v>113137</v>
          </cell>
          <cell r="J190">
            <v>6585</v>
          </cell>
          <cell r="K190">
            <v>4005</v>
          </cell>
          <cell r="L190">
            <v>6552.6</v>
          </cell>
          <cell r="N190">
            <v>0.90306703108945541</v>
          </cell>
          <cell r="O190">
            <v>0.81708772511660166</v>
          </cell>
          <cell r="P190">
            <v>0.82218609630020978</v>
          </cell>
          <cell r="Q190">
            <v>5.0227300463753968E-2</v>
          </cell>
          <cell r="R190">
            <v>2.9611173134791835E-2</v>
          </cell>
          <cell r="S190">
            <v>5.7348153334500267E-2</v>
          </cell>
          <cell r="U190">
            <v>94.438142603527439</v>
          </cell>
          <cell r="V190">
            <v>96.376010528053627</v>
          </cell>
          <cell r="W190">
            <v>93.024918130753647</v>
          </cell>
          <cell r="X190">
            <v>0.29707727779684434</v>
          </cell>
          <cell r="Y190">
            <v>0.21393794246538916</v>
          </cell>
          <cell r="Z190">
            <v>0.4092123712488388</v>
          </cell>
        </row>
        <row r="191">
          <cell r="G191">
            <v>122493</v>
          </cell>
          <cell r="H191">
            <v>78858</v>
          </cell>
          <cell r="I191">
            <v>103806</v>
          </cell>
          <cell r="J191">
            <v>3889</v>
          </cell>
          <cell r="K191">
            <v>2685</v>
          </cell>
          <cell r="L191">
            <v>16797.7</v>
          </cell>
          <cell r="N191">
            <v>0.89135863917777847</v>
          </cell>
          <cell r="O191">
            <v>0.61391933521266229</v>
          </cell>
          <cell r="P191">
            <v>0.75437610960640267</v>
          </cell>
          <cell r="Q191">
            <v>2.9663473273126677E-2</v>
          </cell>
          <cell r="R191">
            <v>1.9851685360028983E-2</v>
          </cell>
          <cell r="S191">
            <v>0.14701295291440575</v>
          </cell>
          <cell r="U191">
            <v>96.672105708148024</v>
          </cell>
          <cell r="V191">
            <v>96.766401671784394</v>
          </cell>
          <cell r="W191">
            <v>80.511981882471062</v>
          </cell>
          <cell r="X191">
            <v>0.51792441665463718</v>
          </cell>
          <cell r="Y191">
            <v>0.73067475215352096</v>
          </cell>
          <cell r="Z191">
            <v>3.5836788972434999</v>
          </cell>
        </row>
        <row r="192">
          <cell r="G192">
            <v>121642</v>
          </cell>
          <cell r="H192">
            <v>119091</v>
          </cell>
          <cell r="I192">
            <v>155533</v>
          </cell>
          <cell r="J192">
            <v>3091</v>
          </cell>
          <cell r="K192">
            <v>11137</v>
          </cell>
          <cell r="L192">
            <v>8487</v>
          </cell>
          <cell r="N192">
            <v>0.88516607142337378</v>
          </cell>
          <cell r="O192">
            <v>0.9271382427884447</v>
          </cell>
          <cell r="P192">
            <v>1.1302851420477875</v>
          </cell>
          <cell r="Q192">
            <v>2.3576702465218452E-2</v>
          </cell>
          <cell r="R192">
            <v>8.2341981323889299E-2</v>
          </cell>
          <cell r="S192">
            <v>7.427796254157186E-2</v>
          </cell>
          <cell r="U192">
            <v>97.336465638893458</v>
          </cell>
          <cell r="V192">
            <v>91.118694330174648</v>
          </cell>
          <cell r="W192">
            <v>93.4283872468677</v>
          </cell>
          <cell r="X192">
            <v>0.39447190068487936</v>
          </cell>
          <cell r="Y192">
            <v>1.2557837243359276</v>
          </cell>
          <cell r="Z192">
            <v>0.76219566238246295</v>
          </cell>
        </row>
        <row r="193">
          <cell r="G193">
            <v>115596</v>
          </cell>
          <cell r="H193">
            <v>373344</v>
          </cell>
          <cell r="I193">
            <v>226865</v>
          </cell>
          <cell r="J193">
            <v>10157</v>
          </cell>
          <cell r="K193">
            <v>9026</v>
          </cell>
          <cell r="L193">
            <v>15249.2</v>
          </cell>
          <cell r="N193">
            <v>0.84117046079689839</v>
          </cell>
          <cell r="O193">
            <v>2.9065294616352966</v>
          </cell>
          <cell r="P193">
            <v>1.6486670915540194</v>
          </cell>
          <cell r="Q193">
            <v>7.7472845984866978E-2</v>
          </cell>
          <cell r="R193">
            <v>6.6734194435613264E-2</v>
          </cell>
          <cell r="S193">
            <v>0.13346052861893926</v>
          </cell>
          <cell r="U193">
            <v>90.789875584614364</v>
          </cell>
          <cell r="V193">
            <v>97.703990435449896</v>
          </cell>
          <cell r="W193">
            <v>91.904943738936367</v>
          </cell>
          <cell r="X193">
            <v>11.396244201029807</v>
          </cell>
          <cell r="Y193">
            <v>0.82220332085585779</v>
          </cell>
          <cell r="Z193">
            <v>5.1105443956832612</v>
          </cell>
        </row>
        <row r="194">
          <cell r="G194">
            <v>110298</v>
          </cell>
          <cell r="H194">
            <v>133217</v>
          </cell>
          <cell r="I194">
            <v>197910</v>
          </cell>
          <cell r="J194">
            <v>7781</v>
          </cell>
          <cell r="K194">
            <v>31691</v>
          </cell>
          <cell r="L194">
            <v>34893.1</v>
          </cell>
          <cell r="N194">
            <v>0.80261790619897144</v>
          </cell>
          <cell r="O194">
            <v>1.0371109092168864</v>
          </cell>
          <cell r="P194">
            <v>1.438246111517669</v>
          </cell>
          <cell r="Q194">
            <v>5.9349829143275565E-2</v>
          </cell>
          <cell r="R194">
            <v>0.23430903565909814</v>
          </cell>
          <cell r="S194">
            <v>0.30538333625065639</v>
          </cell>
          <cell r="U194">
            <v>92.605469092467203</v>
          </cell>
          <cell r="V194">
            <v>77.407523768501974</v>
          </cell>
          <cell r="W194">
            <v>78.766962496536209</v>
          </cell>
          <cell r="X194">
            <v>2.9613780614851772</v>
          </cell>
          <cell r="Y194">
            <v>7.0021385879044571</v>
          </cell>
          <cell r="Z194">
            <v>4.7453799284537546</v>
          </cell>
        </row>
        <row r="195">
          <cell r="G195">
            <v>109795</v>
          </cell>
          <cell r="H195">
            <v>97839</v>
          </cell>
          <cell r="I195">
            <v>102204</v>
          </cell>
          <cell r="J195">
            <v>31851</v>
          </cell>
          <cell r="K195">
            <v>50094</v>
          </cell>
          <cell r="L195">
            <v>32443.8</v>
          </cell>
          <cell r="N195">
            <v>0.79895766932415879</v>
          </cell>
          <cell r="O195">
            <v>0.76168878031235476</v>
          </cell>
          <cell r="P195">
            <v>0.74273409924486811</v>
          </cell>
          <cell r="Q195">
            <v>0.24294453258481816</v>
          </cell>
          <cell r="R195">
            <v>0.37037256105225025</v>
          </cell>
          <cell r="S195">
            <v>0.28394713810607386</v>
          </cell>
          <cell r="U195">
            <v>69.592314848128822</v>
          </cell>
          <cell r="V195">
            <v>51.374817297378705</v>
          </cell>
          <cell r="W195">
            <v>61.770014545614558</v>
          </cell>
          <cell r="X195">
            <v>1.0886681402406528</v>
          </cell>
          <cell r="Y195">
            <v>1.82607920700062</v>
          </cell>
          <cell r="Z195">
            <v>1.4723351941309382</v>
          </cell>
        </row>
        <row r="196">
          <cell r="G196">
            <v>107354</v>
          </cell>
          <cell r="H196">
            <v>92744</v>
          </cell>
          <cell r="I196">
            <v>103174</v>
          </cell>
          <cell r="J196">
            <v>29288</v>
          </cell>
          <cell r="K196">
            <v>35137</v>
          </cell>
          <cell r="L196">
            <v>31424.5</v>
          </cell>
          <cell r="N196">
            <v>0.78119496910265263</v>
          </cell>
          <cell r="O196">
            <v>0.72202357179947696</v>
          </cell>
          <cell r="P196">
            <v>0.74978325657987965</v>
          </cell>
          <cell r="Q196">
            <v>0.22339516719550892</v>
          </cell>
          <cell r="R196">
            <v>0.25978721359230478</v>
          </cell>
          <cell r="S196">
            <v>0.27502625590757923</v>
          </cell>
          <cell r="U196">
            <v>71.403404267679846</v>
          </cell>
          <cell r="V196">
            <v>64.019566155597232</v>
          </cell>
          <cell r="W196">
            <v>63.319232125547103</v>
          </cell>
          <cell r="X196">
            <v>1.0837079976646586</v>
          </cell>
          <cell r="Y196">
            <v>1.4752730194568546</v>
          </cell>
          <cell r="Z196">
            <v>1.4483051034195451</v>
          </cell>
        </row>
        <row r="197">
          <cell r="G197">
            <v>105472</v>
          </cell>
          <cell r="H197">
            <v>83453</v>
          </cell>
          <cell r="I197">
            <v>141730</v>
          </cell>
          <cell r="J197">
            <v>7842</v>
          </cell>
          <cell r="K197">
            <v>27645</v>
          </cell>
          <cell r="L197">
            <v>35621.4</v>
          </cell>
          <cell r="N197">
            <v>0.76750000727681289</v>
          </cell>
          <cell r="O197">
            <v>0.64969198155548336</v>
          </cell>
          <cell r="P197">
            <v>1.029976359887824</v>
          </cell>
          <cell r="Q197">
            <v>5.9815108616060535E-2</v>
          </cell>
          <cell r="R197">
            <v>0.20439472691918109</v>
          </cell>
          <cell r="S197">
            <v>0.31175739541396813</v>
          </cell>
          <cell r="U197">
            <v>92.206500579942386</v>
          </cell>
          <cell r="V197">
            <v>68.539749185479849</v>
          </cell>
          <cell r="W197">
            <v>69.731597000156214</v>
          </cell>
          <cell r="X197">
            <v>1.9768012407657674</v>
          </cell>
          <cell r="Y197">
            <v>9.4267840807448486</v>
          </cell>
          <cell r="Z197">
            <v>5.720989314403278</v>
          </cell>
        </row>
        <row r="198">
          <cell r="G198">
            <v>102943</v>
          </cell>
          <cell r="H198">
            <v>184248</v>
          </cell>
          <cell r="I198">
            <v>141666</v>
          </cell>
          <cell r="J198">
            <v>12693</v>
          </cell>
          <cell r="K198">
            <v>13039</v>
          </cell>
          <cell r="L198">
            <v>12411.4</v>
          </cell>
          <cell r="N198">
            <v>0.74909694752253631</v>
          </cell>
          <cell r="O198">
            <v>1.4343935894172133</v>
          </cell>
          <cell r="P198">
            <v>1.0295112608471633</v>
          </cell>
          <cell r="Q198">
            <v>9.6816268000976327E-2</v>
          </cell>
          <cell r="R198">
            <v>9.6404515981161232E-2</v>
          </cell>
          <cell r="S198">
            <v>0.10862419044284964</v>
          </cell>
          <cell r="U198">
            <v>87.075602387491557</v>
          </cell>
          <cell r="V198">
            <v>93.279075095397644</v>
          </cell>
          <cell r="W198">
            <v>89.448955579809294</v>
          </cell>
          <cell r="X198">
            <v>5.9442302350057901</v>
          </cell>
          <cell r="Y198">
            <v>1.6142992561834373</v>
          </cell>
          <cell r="Z198">
            <v>3.5309184684378772</v>
          </cell>
        </row>
        <row r="199">
          <cell r="G199">
            <v>102138</v>
          </cell>
          <cell r="H199">
            <v>184556</v>
          </cell>
          <cell r="I199">
            <v>140946</v>
          </cell>
          <cell r="J199">
            <v>30278</v>
          </cell>
          <cell r="K199">
            <v>46134</v>
          </cell>
          <cell r="L199">
            <v>118508</v>
          </cell>
          <cell r="N199">
            <v>0.7432391131602617</v>
          </cell>
          <cell r="O199">
            <v>1.4367914077139683</v>
          </cell>
          <cell r="P199">
            <v>1.024278896639732</v>
          </cell>
          <cell r="Q199">
            <v>0.23094642421283867</v>
          </cell>
          <cell r="R199">
            <v>0.34109409772796168</v>
          </cell>
          <cell r="S199">
            <v>1.0371783651321547</v>
          </cell>
          <cell r="U199">
            <v>68.927035711178917</v>
          </cell>
          <cell r="V199">
            <v>76.260012699361468</v>
          </cell>
          <cell r="W199">
            <v>-1.259370717754789</v>
          </cell>
          <cell r="X199">
            <v>14.584412050087174</v>
          </cell>
          <cell r="Y199">
            <v>5.7639679395617742</v>
          </cell>
          <cell r="Z199">
            <v>34.48671241826834</v>
          </cell>
        </row>
        <row r="200">
          <cell r="G200">
            <v>92523</v>
          </cell>
          <cell r="H200">
            <v>111717</v>
          </cell>
          <cell r="I200">
            <v>115164</v>
          </cell>
          <cell r="J200">
            <v>14298</v>
          </cell>
          <cell r="K200">
            <v>8309</v>
          </cell>
          <cell r="L200">
            <v>17918</v>
          </cell>
          <cell r="N200">
            <v>0.67327255739222314</v>
          </cell>
          <cell r="O200">
            <v>0.86973073590444849</v>
          </cell>
          <cell r="P200">
            <v>0.83691665497863088</v>
          </cell>
          <cell r="Q200">
            <v>0.10905845740785941</v>
          </cell>
          <cell r="R200">
            <v>6.1433018121594345E-2</v>
          </cell>
          <cell r="S200">
            <v>0.15681778400140031</v>
          </cell>
          <cell r="U200">
            <v>83.801737318646403</v>
          </cell>
          <cell r="V200">
            <v>92.936547418011045</v>
          </cell>
          <cell r="W200">
            <v>81.26243717716379</v>
          </cell>
          <cell r="X200">
            <v>2.531954115587336</v>
          </cell>
          <cell r="Y200">
            <v>0.8546937387815231</v>
          </cell>
          <cell r="Z200">
            <v>2.3561839750920375</v>
          </cell>
        </row>
        <row r="201">
          <cell r="G201">
            <v>91686</v>
          </cell>
          <cell r="H201">
            <v>188386</v>
          </cell>
          <cell r="I201">
            <v>183233</v>
          </cell>
          <cell r="J201">
            <v>6780</v>
          </cell>
          <cell r="K201">
            <v>24230</v>
          </cell>
          <cell r="L201">
            <v>26675.3</v>
          </cell>
          <cell r="N201">
            <v>0.66718186501803201</v>
          </cell>
          <cell r="O201">
            <v>1.4666084339366026</v>
          </cell>
          <cell r="P201">
            <v>1.3315858205836848</v>
          </cell>
          <cell r="Q201">
            <v>5.1714669270197702E-2</v>
          </cell>
          <cell r="R201">
            <v>0.17914574907765446</v>
          </cell>
          <cell r="S201">
            <v>0.23346140381585856</v>
          </cell>
          <cell r="U201">
            <v>92.248789725602023</v>
          </cell>
          <cell r="V201">
            <v>87.78503212361872</v>
          </cell>
          <cell r="W201">
            <v>82.467415903127943</v>
          </cell>
          <cell r="X201">
            <v>4.9716257050418493</v>
          </cell>
          <cell r="Y201">
            <v>3.5641115674884398</v>
          </cell>
          <cell r="Z201">
            <v>5.6344289662109519</v>
          </cell>
        </row>
        <row r="202">
          <cell r="G202">
            <v>77760</v>
          </cell>
          <cell r="H202">
            <v>77029</v>
          </cell>
          <cell r="I202">
            <v>104593</v>
          </cell>
          <cell r="L202">
            <v>7548.8</v>
          </cell>
          <cell r="N202">
            <v>0.56584496895711633</v>
          </cell>
          <cell r="O202">
            <v>0.59968034279459492</v>
          </cell>
          <cell r="P202">
            <v>0.76009537437202546</v>
          </cell>
          <cell r="Q202">
            <v>0</v>
          </cell>
          <cell r="R202">
            <v>0</v>
          </cell>
          <cell r="S202">
            <v>6.6066865044635048E-2</v>
          </cell>
          <cell r="U202">
            <v>100</v>
          </cell>
          <cell r="V202">
            <v>100</v>
          </cell>
          <cell r="W202">
            <v>91.30808221281201</v>
          </cell>
          <cell r="X202" t="e">
            <v>#DIV/0!</v>
          </cell>
          <cell r="Y202" t="e">
            <v>#DIV/0!</v>
          </cell>
          <cell r="Z202">
            <v>1.1866571045348353</v>
          </cell>
        </row>
        <row r="203">
          <cell r="G203">
            <v>72472</v>
          </cell>
          <cell r="H203">
            <v>184153</v>
          </cell>
          <cell r="I203">
            <v>152336</v>
          </cell>
          <cell r="J203">
            <v>30417</v>
          </cell>
          <cell r="K203">
            <v>10426</v>
          </cell>
          <cell r="L203">
            <v>18790.599999999999</v>
          </cell>
          <cell r="N203">
            <v>0.52736518248791331</v>
          </cell>
          <cell r="O203">
            <v>1.4336540026049025</v>
          </cell>
          <cell r="P203">
            <v>1.1070519915322905</v>
          </cell>
          <cell r="Q203">
            <v>0.23200665120820113</v>
          </cell>
          <cell r="R203">
            <v>7.7085166317937492E-2</v>
          </cell>
          <cell r="S203">
            <v>0.16445475231927181</v>
          </cell>
          <cell r="U203">
            <v>56.006452660814695</v>
          </cell>
          <cell r="V203">
            <v>94.623168060224003</v>
          </cell>
          <cell r="W203">
            <v>85.144803173006622</v>
          </cell>
          <cell r="X203">
            <v>38.290110783586236</v>
          </cell>
          <cell r="Y203">
            <v>1.7214372849319477</v>
          </cell>
          <cell r="Z203">
            <v>6.1591316542642636</v>
          </cell>
        </row>
        <row r="204">
          <cell r="G204">
            <v>53387</v>
          </cell>
          <cell r="H204">
            <v>195894</v>
          </cell>
          <cell r="I204">
            <v>169333</v>
          </cell>
          <cell r="J204">
            <v>3107</v>
          </cell>
          <cell r="K204">
            <v>9947</v>
          </cell>
          <cell r="L204">
            <v>3250.6</v>
          </cell>
          <cell r="N204">
            <v>0.38848720881833293</v>
          </cell>
          <cell r="O204">
            <v>1.525059147482174</v>
          </cell>
          <cell r="P204">
            <v>1.23057212269022</v>
          </cell>
          <cell r="Q204">
            <v>2.3698742982670246E-2</v>
          </cell>
          <cell r="R204">
            <v>7.3543655223913706E-2</v>
          </cell>
          <cell r="S204">
            <v>2.8449151058988272E-2</v>
          </cell>
          <cell r="U204">
            <v>93.899736607865421</v>
          </cell>
          <cell r="V204">
            <v>95.177652267105046</v>
          </cell>
          <cell r="W204">
            <v>97.688136230748171</v>
          </cell>
          <cell r="X204">
            <v>9.2623784565558225</v>
          </cell>
          <cell r="Y204">
            <v>1.8651874946166862</v>
          </cell>
          <cell r="Z204">
            <v>1.1081685625304269</v>
          </cell>
        </row>
        <row r="205">
          <cell r="G205">
            <v>40677</v>
          </cell>
          <cell r="H205">
            <v>79697</v>
          </cell>
          <cell r="I205">
            <v>106690</v>
          </cell>
          <cell r="J205">
            <v>7727</v>
          </cell>
          <cell r="K205">
            <v>8412</v>
          </cell>
          <cell r="L205">
            <v>8966.4</v>
          </cell>
          <cell r="N205">
            <v>0.29599891721024463</v>
          </cell>
          <cell r="O205">
            <v>0.6204510545340175</v>
          </cell>
          <cell r="P205">
            <v>0.77533463512616896</v>
          </cell>
          <cell r="Q205">
            <v>5.8937942396875762E-2</v>
          </cell>
          <cell r="R205">
            <v>6.2194553910079629E-2</v>
          </cell>
          <cell r="S205">
            <v>7.8473656572728867E-2</v>
          </cell>
          <cell r="U205">
            <v>80.088460136152179</v>
          </cell>
          <cell r="V205">
            <v>89.9759129337301</v>
          </cell>
          <cell r="W205">
            <v>89.878737126201116</v>
          </cell>
          <cell r="X205">
            <v>16.455039587270893</v>
          </cell>
          <cell r="Y205">
            <v>3.952041617614138</v>
          </cell>
          <cell r="Z205">
            <v>3.1932265096680599</v>
          </cell>
        </row>
        <row r="206">
          <cell r="G206">
            <v>38743</v>
          </cell>
          <cell r="H206">
            <v>200526</v>
          </cell>
          <cell r="I206">
            <v>181326</v>
          </cell>
          <cell r="J206">
            <v>8954</v>
          </cell>
          <cell r="K206">
            <v>6133</v>
          </cell>
          <cell r="L206">
            <v>7587.4</v>
          </cell>
          <cell r="N206">
            <v>0.28192556111504063</v>
          </cell>
          <cell r="O206">
            <v>1.5611198434255793</v>
          </cell>
          <cell r="P206">
            <v>1.3177273226065023</v>
          </cell>
          <cell r="Q206">
            <v>6.8296924578960208E-2</v>
          </cell>
          <cell r="R206">
            <v>4.5344650395924675E-2</v>
          </cell>
          <cell r="S206">
            <v>6.6404691055487478E-2</v>
          </cell>
          <cell r="U206">
            <v>75.77483775900285</v>
          </cell>
          <cell r="V206">
            <v>97.095376720314789</v>
          </cell>
          <cell r="W206">
            <v>94.960665236557659</v>
          </cell>
          <cell r="X206">
            <v>58.368158910333271</v>
          </cell>
          <cell r="Y206">
            <v>1.2638552114677271</v>
          </cell>
          <cell r="Z206">
            <v>2.5977144636573795</v>
          </cell>
        </row>
        <row r="207">
          <cell r="G207">
            <v>18348</v>
          </cell>
          <cell r="H207">
            <v>155793</v>
          </cell>
          <cell r="I207">
            <v>114009</v>
          </cell>
          <cell r="J207">
            <v>9402</v>
          </cell>
          <cell r="K207">
            <v>3806</v>
          </cell>
          <cell r="L207">
            <v>7489.6</v>
          </cell>
          <cell r="N207">
            <v>0.13351496258262821</v>
          </cell>
          <cell r="O207">
            <v>1.2128678763192866</v>
          </cell>
          <cell r="P207">
            <v>0.82852307072920983</v>
          </cell>
          <cell r="Q207">
            <v>7.1714059067610442E-2</v>
          </cell>
          <cell r="R207">
            <v>2.8139856417232888E-2</v>
          </cell>
          <cell r="S207">
            <v>6.5548748468405388E-2</v>
          </cell>
          <cell r="U207">
            <v>46.287623738628646</v>
          </cell>
          <cell r="V207">
            <v>97.679891027979949</v>
          </cell>
          <cell r="W207">
            <v>92.088482411151958</v>
          </cell>
          <cell r="X207">
            <v>220.0862642765041</v>
          </cell>
          <cell r="Y207">
            <v>1.0465100440659785</v>
          </cell>
          <cell r="Z207">
            <v>5.2240064298897639</v>
          </cell>
        </row>
      </sheetData>
      <sheetData sheetId="4" refreshError="1">
        <row r="5">
          <cell r="E5" t="str">
            <v>?</v>
          </cell>
          <cell r="G5">
            <v>1933608</v>
          </cell>
          <cell r="H5">
            <v>1874338</v>
          </cell>
          <cell r="I5">
            <v>2284668</v>
          </cell>
          <cell r="J5">
            <v>1884907.32</v>
          </cell>
          <cell r="K5">
            <v>1956306</v>
          </cell>
          <cell r="L5">
            <v>2016785</v>
          </cell>
          <cell r="N5">
            <v>12.655330846259572</v>
          </cell>
          <cell r="O5">
            <v>11.743530944951944</v>
          </cell>
          <cell r="P5">
            <v>10.536338355538954</v>
          </cell>
          <cell r="Q5">
            <v>9.3150107041407129</v>
          </cell>
          <cell r="R5">
            <v>11.090107198938782</v>
          </cell>
          <cell r="S5">
            <v>9.7017255230206025</v>
          </cell>
          <cell r="U5">
            <v>26.39456986702271</v>
          </cell>
          <cell r="V5">
            <v>5.5641165257374494</v>
          </cell>
          <cell r="W5">
            <v>7.9212797117472515</v>
          </cell>
          <cell r="X5">
            <v>6.1821259305653697</v>
          </cell>
          <cell r="Y5">
            <v>8.5475145140708406</v>
          </cell>
          <cell r="Z5">
            <v>9.2890448951150617</v>
          </cell>
        </row>
        <row r="6">
          <cell r="E6" t="str">
            <v>2-ethyl hexanoic acid</v>
          </cell>
          <cell r="G6">
            <v>1810468</v>
          </cell>
          <cell r="H6">
            <v>1787923</v>
          </cell>
          <cell r="I6">
            <v>2095225</v>
          </cell>
          <cell r="J6">
            <v>18453.900000000001</v>
          </cell>
          <cell r="K6">
            <v>33363.800000000003</v>
          </cell>
          <cell r="L6">
            <v>13364</v>
          </cell>
          <cell r="N6">
            <v>11.849388048956083</v>
          </cell>
          <cell r="O6">
            <v>11.202103930929916</v>
          </cell>
          <cell r="P6">
            <v>9.6626728833178834</v>
          </cell>
          <cell r="Q6">
            <v>9.1197203283789205E-2</v>
          </cell>
          <cell r="R6">
            <v>0.18913611600841268</v>
          </cell>
          <cell r="S6">
            <v>6.4287397957465645E-2</v>
          </cell>
          <cell r="U6">
            <v>99.230363602685586</v>
          </cell>
          <cell r="V6">
            <v>98.311601845737286</v>
          </cell>
          <cell r="W6">
            <v>99.334683076476125</v>
          </cell>
          <cell r="X6">
            <v>7.2958804039885458E-2</v>
          </cell>
          <cell r="Y6">
            <v>0.16930247287299616</v>
          </cell>
          <cell r="Z6">
            <v>7.7342699068774987E-2</v>
          </cell>
        </row>
        <row r="7">
          <cell r="E7" t="str">
            <v>EGBE</v>
          </cell>
          <cell r="G7">
            <v>1640612</v>
          </cell>
          <cell r="H7">
            <v>1389126</v>
          </cell>
          <cell r="I7">
            <v>2017196</v>
          </cell>
          <cell r="J7">
            <v>63324.45</v>
          </cell>
          <cell r="K7">
            <v>498188.9</v>
          </cell>
          <cell r="L7">
            <v>566697</v>
          </cell>
          <cell r="N7">
            <v>10.737692257346685</v>
          </cell>
          <cell r="O7">
            <v>8.7034697943686332</v>
          </cell>
          <cell r="P7">
            <v>9.3028219353708081</v>
          </cell>
          <cell r="Q7">
            <v>0.31294267008513893</v>
          </cell>
          <cell r="R7">
            <v>2.824184103264721</v>
          </cell>
          <cell r="S7">
            <v>2.7260906585080744</v>
          </cell>
          <cell r="U7">
            <v>97.085568643755607</v>
          </cell>
          <cell r="V7">
            <v>67.551055268876325</v>
          </cell>
          <cell r="W7">
            <v>70.696089020654654</v>
          </cell>
          <cell r="X7">
            <v>0.28372085382459422</v>
          </cell>
          <cell r="Y7">
            <v>3.8972344377844723</v>
          </cell>
          <cell r="Z7">
            <v>3.2927537902339457</v>
          </cell>
        </row>
        <row r="8">
          <cell r="E8" t="str">
            <v>Decanedioic acid</v>
          </cell>
          <cell r="G8">
            <v>1245231</v>
          </cell>
          <cell r="H8">
            <v>1267830</v>
          </cell>
          <cell r="I8">
            <v>1791917</v>
          </cell>
          <cell r="J8">
            <v>3603.94</v>
          </cell>
          <cell r="K8">
            <v>4354.3999999999996</v>
          </cell>
          <cell r="L8">
            <v>6934</v>
          </cell>
          <cell r="N8">
            <v>8.149950913017868</v>
          </cell>
          <cell r="O8">
            <v>7.9434983647231308</v>
          </cell>
          <cell r="P8">
            <v>8.2638894653587727</v>
          </cell>
          <cell r="Q8">
            <v>1.7810286649574306E-2</v>
          </cell>
          <cell r="R8">
            <v>2.4684667320480042E-2</v>
          </cell>
          <cell r="S8">
            <v>3.3355942639708674E-2</v>
          </cell>
          <cell r="U8">
            <v>99.781467559256996</v>
          </cell>
          <cell r="V8">
            <v>99.689246901212897</v>
          </cell>
          <cell r="W8">
            <v>99.596365092012277</v>
          </cell>
          <cell r="X8">
            <v>4.354759381011322E-3</v>
          </cell>
          <cell r="Y8">
            <v>6.3534102254149327E-3</v>
          </cell>
          <cell r="Z8">
            <v>7.9324521168346544E-3</v>
          </cell>
        </row>
        <row r="9">
          <cell r="E9" t="str">
            <v>Nonanoic acid</v>
          </cell>
          <cell r="G9">
            <v>997474</v>
          </cell>
          <cell r="H9">
            <v>1003510</v>
          </cell>
          <cell r="I9">
            <v>1211693</v>
          </cell>
          <cell r="J9">
            <v>15648.44</v>
          </cell>
          <cell r="K9">
            <v>5307.1</v>
          </cell>
          <cell r="L9">
            <v>10990</v>
          </cell>
          <cell r="N9">
            <v>6.5283984553962959</v>
          </cell>
          <cell r="O9">
            <v>6.2874202724208361</v>
          </cell>
          <cell r="P9">
            <v>5.5880361746380922</v>
          </cell>
          <cell r="Q9">
            <v>7.7332919532141081E-2</v>
          </cell>
          <cell r="R9">
            <v>3.0085430354703208E-2</v>
          </cell>
          <cell r="S9">
            <v>5.2867292992558171E-2</v>
          </cell>
          <cell r="U9">
            <v>98.815438119157406</v>
          </cell>
          <cell r="V9">
            <v>99.52149802222273</v>
          </cell>
          <cell r="W9">
            <v>99.053919993709016</v>
          </cell>
          <cell r="X9">
            <v>8.8627725994506676E-2</v>
          </cell>
          <cell r="Y9">
            <v>3.7173183273921849E-2</v>
          </cell>
          <cell r="Z9">
            <v>8.2696506339633408E-2</v>
          </cell>
        </row>
        <row r="10">
          <cell r="E10" t="str">
            <v>?</v>
          </cell>
          <cell r="G10">
            <v>924827</v>
          </cell>
          <cell r="H10">
            <v>951419</v>
          </cell>
          <cell r="I10">
            <v>1291343</v>
          </cell>
          <cell r="J10">
            <v>1140494.29</v>
          </cell>
          <cell r="K10">
            <v>1055530.7</v>
          </cell>
          <cell r="L10">
            <v>1151236</v>
          </cell>
          <cell r="N10">
            <v>6.0529288566005626</v>
          </cell>
          <cell r="O10">
            <v>5.9610478302820695</v>
          </cell>
          <cell r="P10">
            <v>5.9553627840267112</v>
          </cell>
          <cell r="Q10">
            <v>5.6362009986577819</v>
          </cell>
          <cell r="R10">
            <v>5.9837002057811457</v>
          </cell>
          <cell r="S10">
            <v>5.538010092409527</v>
          </cell>
          <cell r="U10">
            <v>6.8847308107437897</v>
          </cell>
          <cell r="V10">
            <v>-0.38000660528174773</v>
          </cell>
          <cell r="W10">
            <v>7.0080145702726044</v>
          </cell>
          <cell r="X10">
            <v>0.84243909577933673</v>
          </cell>
          <cell r="Y10">
            <v>0.92216321236481946</v>
          </cell>
          <cell r="Z10">
            <v>0.85510703074115901</v>
          </cell>
        </row>
        <row r="11">
          <cell r="E11" t="str">
            <v>Benzoic acid</v>
          </cell>
          <cell r="G11">
            <v>915590</v>
          </cell>
          <cell r="H11">
            <v>926316</v>
          </cell>
          <cell r="I11">
            <v>1109173</v>
          </cell>
          <cell r="J11">
            <v>75628.960000000006</v>
          </cell>
          <cell r="K11">
            <v>71198</v>
          </cell>
          <cell r="L11">
            <v>96793</v>
          </cell>
          <cell r="N11">
            <v>5.9924733294063746</v>
          </cell>
          <cell r="O11">
            <v>5.8037667756851246</v>
          </cell>
          <cell r="P11">
            <v>5.1152386354727284</v>
          </cell>
          <cell r="Q11">
            <v>0.37375024462371437</v>
          </cell>
          <cell r="R11">
            <v>0.40361449198133798</v>
          </cell>
          <cell r="S11">
            <v>0.46562182808268271</v>
          </cell>
          <cell r="U11">
            <v>93.763005288823905</v>
          </cell>
          <cell r="V11">
            <v>93.045645912715173</v>
          </cell>
          <cell r="W11">
            <v>90.897358632425707</v>
          </cell>
          <cell r="X11">
            <v>0.48058098019007961</v>
          </cell>
          <cell r="Y11">
            <v>0.5532789664360338</v>
          </cell>
          <cell r="Z11">
            <v>0.82167267789804399</v>
          </cell>
        </row>
        <row r="12">
          <cell r="E12" t="str">
            <v>DGBE</v>
          </cell>
          <cell r="G12">
            <v>827888</v>
          </cell>
          <cell r="H12">
            <v>793258</v>
          </cell>
          <cell r="I12">
            <v>989824</v>
          </cell>
          <cell r="J12">
            <v>9669.4</v>
          </cell>
          <cell r="K12">
            <v>145946.5</v>
          </cell>
          <cell r="L12">
            <v>205399</v>
          </cell>
          <cell r="N12">
            <v>5.4184697951436611</v>
          </cell>
          <cell r="O12">
            <v>4.9701013746350391</v>
          </cell>
          <cell r="P12">
            <v>4.5648298030317704</v>
          </cell>
          <cell r="Q12">
            <v>4.7785142296873362E-2</v>
          </cell>
          <cell r="R12">
            <v>0.82735642088196781</v>
          </cell>
          <cell r="S12">
            <v>0.98806998301896776</v>
          </cell>
          <cell r="U12">
            <v>99.118106326998429</v>
          </cell>
          <cell r="V12">
            <v>83.353329066799532</v>
          </cell>
          <cell r="W12">
            <v>78.354724586604902</v>
          </cell>
          <cell r="X12">
            <v>6.9497429228281019E-2</v>
          </cell>
          <cell r="Y12">
            <v>1.4301820316357827</v>
          </cell>
          <cell r="Z12">
            <v>2.024732696946705</v>
          </cell>
        </row>
        <row r="13">
          <cell r="E13" t="str">
            <v>Dodecanedioic acid</v>
          </cell>
          <cell r="G13">
            <v>548317</v>
          </cell>
          <cell r="H13">
            <v>695043</v>
          </cell>
          <cell r="I13">
            <v>962737</v>
          </cell>
          <cell r="J13">
            <v>3881.45</v>
          </cell>
          <cell r="K13">
            <v>3808.9</v>
          </cell>
          <cell r="L13">
            <v>3181</v>
          </cell>
          <cell r="N13">
            <v>3.58869690424766</v>
          </cell>
          <cell r="O13">
            <v>4.3547423029209424</v>
          </cell>
          <cell r="P13">
            <v>4.4399110852852601</v>
          </cell>
          <cell r="Q13">
            <v>1.9181711436924639E-2</v>
          </cell>
          <cell r="R13">
            <v>2.1592281222895561E-2</v>
          </cell>
          <cell r="S13">
            <v>1.5302170974461104E-2</v>
          </cell>
          <cell r="U13">
            <v>99.465496475497261</v>
          </cell>
          <cell r="V13">
            <v>99.504166269301109</v>
          </cell>
          <cell r="W13">
            <v>99.655349607671738</v>
          </cell>
          <cell r="X13">
            <v>6.9823576517074437E-2</v>
          </cell>
          <cell r="Y13">
            <v>5.3377951760007328E-2</v>
          </cell>
          <cell r="Z13">
            <v>3.6390900432660994E-2</v>
          </cell>
        </row>
        <row r="14">
          <cell r="E14" t="str">
            <v>?</v>
          </cell>
          <cell r="G14">
            <v>437360</v>
          </cell>
          <cell r="H14">
            <v>447211</v>
          </cell>
          <cell r="I14">
            <v>596431</v>
          </cell>
          <cell r="J14">
            <v>23353.3</v>
          </cell>
          <cell r="K14">
            <v>4358.5</v>
          </cell>
          <cell r="L14">
            <v>24344</v>
          </cell>
          <cell r="N14">
            <v>2.8624910007199422</v>
          </cell>
          <cell r="O14">
            <v>2.8019685976717668</v>
          </cell>
          <cell r="P14">
            <v>2.7505960698589265</v>
          </cell>
          <cell r="Q14">
            <v>0.11540951492352913</v>
          </cell>
          <cell r="R14">
            <v>2.4707909819105332E-2</v>
          </cell>
          <cell r="S14">
            <v>0.11710658604284223</v>
          </cell>
          <cell r="U14">
            <v>95.968213877545722</v>
          </cell>
          <cell r="V14">
            <v>99.118194620752149</v>
          </cell>
          <cell r="W14">
            <v>95.742501513541072</v>
          </cell>
          <cell r="X14">
            <v>7.8889141620570688E-2</v>
          </cell>
          <cell r="Y14">
            <v>1.7626795053303661E-2</v>
          </cell>
          <cell r="Z14">
            <v>8.6694502563924442E-2</v>
          </cell>
        </row>
        <row r="15">
          <cell r="E15" t="str">
            <v>?</v>
          </cell>
          <cell r="G15">
            <v>424296</v>
          </cell>
          <cell r="H15">
            <v>445091</v>
          </cell>
          <cell r="I15">
            <v>543504</v>
          </cell>
          <cell r="J15">
            <v>478103.51</v>
          </cell>
          <cell r="K15">
            <v>472731</v>
          </cell>
          <cell r="L15">
            <v>497986</v>
          </cell>
          <cell r="N15">
            <v>2.7769880227763597</v>
          </cell>
          <cell r="O15">
            <v>2.7886858890016666</v>
          </cell>
          <cell r="P15">
            <v>2.5065094979177909</v>
          </cell>
          <cell r="Q15">
            <v>2.3627364943000204</v>
          </cell>
          <cell r="R15">
            <v>2.6798657603981835</v>
          </cell>
          <cell r="S15">
            <v>2.395557030772709</v>
          </cell>
          <cell r="U15">
            <v>14.91729618848631</v>
          </cell>
          <cell r="V15">
            <v>3.9022009984222388</v>
          </cell>
          <cell r="W15">
            <v>4.4265727792873868</v>
          </cell>
          <cell r="X15">
            <v>4.8912781323270522</v>
          </cell>
          <cell r="Y15">
            <v>5.5013455462332796</v>
          </cell>
          <cell r="Z15">
            <v>6.087274522997439</v>
          </cell>
        </row>
        <row r="16">
          <cell r="E16" t="str">
            <v>?</v>
          </cell>
          <cell r="G16">
            <v>330644</v>
          </cell>
          <cell r="H16">
            <v>465336</v>
          </cell>
          <cell r="I16">
            <v>582924</v>
          </cell>
          <cell r="J16">
            <v>612104.56000000006</v>
          </cell>
          <cell r="K16">
            <v>653209.9</v>
          </cell>
          <cell r="L16">
            <v>690280</v>
          </cell>
          <cell r="N16">
            <v>2.1640421493553244</v>
          </cell>
          <cell r="O16">
            <v>2.9155294913725047</v>
          </cell>
          <cell r="P16">
            <v>2.6883050401914801</v>
          </cell>
          <cell r="Q16">
            <v>3.0249553747042279</v>
          </cell>
          <cell r="R16">
            <v>3.7029829762869828</v>
          </cell>
          <cell r="S16">
            <v>3.3205855329302141</v>
          </cell>
          <cell r="U16">
            <v>-39.782645897418057</v>
          </cell>
          <cell r="V16">
            <v>-27.008935675138009</v>
          </cell>
          <cell r="W16">
            <v>-23.519670695320293</v>
          </cell>
          <cell r="X16">
            <v>24.894496333371777</v>
          </cell>
          <cell r="Y16">
            <v>16.789301973992156</v>
          </cell>
          <cell r="Z16">
            <v>17.708157719625241</v>
          </cell>
        </row>
        <row r="17">
          <cell r="E17" t="str">
            <v>?</v>
          </cell>
          <cell r="G17">
            <v>437939</v>
          </cell>
          <cell r="H17">
            <v>350242</v>
          </cell>
          <cell r="I17">
            <v>393360</v>
          </cell>
          <cell r="J17">
            <v>11335.58</v>
          </cell>
          <cell r="K17">
            <v>157477</v>
          </cell>
          <cell r="L17">
            <v>211573</v>
          </cell>
          <cell r="N17">
            <v>2.8662805157405589</v>
          </cell>
          <cell r="O17">
            <v>2.1944162500156636</v>
          </cell>
          <cell r="P17">
            <v>1.8140815451237566</v>
          </cell>
          <cell r="Q17">
            <v>5.6019225941381236E-2</v>
          </cell>
          <cell r="R17">
            <v>0.89272169658902156</v>
          </cell>
          <cell r="S17">
            <v>1.0177699527128763</v>
          </cell>
          <cell r="U17">
            <v>98.045577687398549</v>
          </cell>
          <cell r="V17">
            <v>59.318488614789956</v>
          </cell>
          <cell r="W17">
            <v>43.896129948036922</v>
          </cell>
          <cell r="X17">
            <v>0.36329064181531412</v>
          </cell>
          <cell r="Y17">
            <v>9.8771706863889239</v>
          </cell>
          <cell r="Z17">
            <v>16.477469063268867</v>
          </cell>
        </row>
        <row r="18">
          <cell r="E18" t="str">
            <v>?</v>
          </cell>
          <cell r="G18">
            <v>357483</v>
          </cell>
          <cell r="H18">
            <v>356561</v>
          </cell>
          <cell r="I18">
            <v>432050</v>
          </cell>
          <cell r="J18">
            <v>228276.1</v>
          </cell>
          <cell r="K18">
            <v>228286.4</v>
          </cell>
          <cell r="L18">
            <v>229848</v>
          </cell>
          <cell r="N18">
            <v>2.3397015511486354</v>
          </cell>
          <cell r="O18">
            <v>2.2340074934526273</v>
          </cell>
          <cell r="P18">
            <v>1.9925105032812667</v>
          </cell>
          <cell r="Q18">
            <v>1.1281161107695714</v>
          </cell>
          <cell r="R18">
            <v>1.2941332532128502</v>
          </cell>
          <cell r="S18">
            <v>1.1056816705872166</v>
          </cell>
          <cell r="U18">
            <v>51.783760188741056</v>
          </cell>
          <cell r="V18">
            <v>42.071221470578628</v>
          </cell>
          <cell r="W18">
            <v>44.508113319032461</v>
          </cell>
          <cell r="X18">
            <v>3.6675201589378332</v>
          </cell>
          <cell r="Y18">
            <v>4.6147627652296643</v>
          </cell>
          <cell r="Z18">
            <v>4.9564246189958912</v>
          </cell>
        </row>
        <row r="19">
          <cell r="E19" t="str">
            <v>?</v>
          </cell>
          <cell r="G19">
            <v>272258</v>
          </cell>
          <cell r="H19">
            <v>236373</v>
          </cell>
          <cell r="I19">
            <v>358073</v>
          </cell>
          <cell r="J19">
            <v>131819.47</v>
          </cell>
          <cell r="K19">
            <v>141089.70000000001</v>
          </cell>
          <cell r="L19">
            <v>106128</v>
          </cell>
          <cell r="N19">
            <v>1.7819098108514955</v>
          </cell>
          <cell r="O19">
            <v>1.4809781587158377</v>
          </cell>
          <cell r="P19">
            <v>1.6513464030585185</v>
          </cell>
          <cell r="Q19">
            <v>0.65143774499435636</v>
          </cell>
          <cell r="R19">
            <v>0.79982369714457413</v>
          </cell>
          <cell r="S19">
            <v>0.51052775893668911</v>
          </cell>
          <cell r="U19">
            <v>63.441598389142747</v>
          </cell>
          <cell r="V19">
            <v>45.993552137318176</v>
          </cell>
          <cell r="W19">
            <v>69.08415109082371</v>
          </cell>
          <cell r="X19">
            <v>3.0960079717806934</v>
          </cell>
          <cell r="Y19">
            <v>5.5029751256884696</v>
          </cell>
          <cell r="Z19">
            <v>2.825163463816704</v>
          </cell>
        </row>
        <row r="20">
          <cell r="E20" t="str">
            <v>?</v>
          </cell>
          <cell r="G20">
            <v>278774</v>
          </cell>
          <cell r="H20">
            <v>259748</v>
          </cell>
          <cell r="I20">
            <v>325720</v>
          </cell>
          <cell r="J20">
            <v>12057.99</v>
          </cell>
          <cell r="K20">
            <v>2200.6999999999998</v>
          </cell>
          <cell r="L20">
            <v>12725</v>
          </cell>
          <cell r="N20">
            <v>1.8245565809280713</v>
          </cell>
          <cell r="O20">
            <v>1.6274325526609275</v>
          </cell>
          <cell r="P20">
            <v>1.502142162084884</v>
          </cell>
          <cell r="Q20">
            <v>5.9589299022098169E-2</v>
          </cell>
          <cell r="R20">
            <v>1.2475552859677665E-2</v>
          </cell>
          <cell r="S20">
            <v>6.1213494388562578E-2</v>
          </cell>
          <cell r="U20">
            <v>96.734039401957716</v>
          </cell>
          <cell r="V20">
            <v>99.233421204505248</v>
          </cell>
          <cell r="W20">
            <v>95.92492002863419</v>
          </cell>
          <cell r="X20">
            <v>0.29093882817676825</v>
          </cell>
          <cell r="Y20">
            <v>7.6559992698350329E-2</v>
          </cell>
          <cell r="Z20">
            <v>0.44093358560848073</v>
          </cell>
        </row>
        <row r="21">
          <cell r="E21" t="str">
            <v>Hexadecanoic acid</v>
          </cell>
          <cell r="G21">
            <v>250683</v>
          </cell>
          <cell r="H21">
            <v>205859</v>
          </cell>
          <cell r="I21">
            <v>290997</v>
          </cell>
          <cell r="J21">
            <v>109219.61</v>
          </cell>
          <cell r="K21">
            <v>72508.800000000003</v>
          </cell>
          <cell r="L21">
            <v>125077</v>
          </cell>
          <cell r="N21">
            <v>1.640702925584135</v>
          </cell>
          <cell r="O21">
            <v>1.2897948698670476</v>
          </cell>
          <cell r="P21">
            <v>1.3420080521313245</v>
          </cell>
          <cell r="Q21">
            <v>0.53975165009814596</v>
          </cell>
          <cell r="R21">
            <v>0.41104528885890673</v>
          </cell>
          <cell r="S21">
            <v>0.60168174755506809</v>
          </cell>
          <cell r="U21">
            <v>67.10241435657953</v>
          </cell>
          <cell r="V21">
            <v>68.130956444160972</v>
          </cell>
          <cell r="W21">
            <v>55.165563530002615</v>
          </cell>
          <cell r="X21">
            <v>3.7962935091293417</v>
          </cell>
          <cell r="Y21">
            <v>4.6781494648512503</v>
          </cell>
          <cell r="Z21">
            <v>6.3253171010009579</v>
          </cell>
        </row>
        <row r="22">
          <cell r="E22" t="str">
            <v>Octanol</v>
          </cell>
          <cell r="G22">
            <v>246996</v>
          </cell>
          <cell r="H22">
            <v>206901</v>
          </cell>
          <cell r="I22">
            <v>263210</v>
          </cell>
          <cell r="J22">
            <v>631.21</v>
          </cell>
          <cell r="K22">
            <v>16082.5</v>
          </cell>
          <cell r="L22">
            <v>33654</v>
          </cell>
          <cell r="N22">
            <v>1.6165717651678775</v>
          </cell>
          <cell r="O22">
            <v>1.2963234464869742</v>
          </cell>
          <cell r="P22">
            <v>1.2138611030405329</v>
          </cell>
          <cell r="Q22">
            <v>3.1193724190962664E-3</v>
          </cell>
          <cell r="R22">
            <v>9.1170118083230819E-2</v>
          </cell>
          <cell r="S22">
            <v>0.1618922546288947</v>
          </cell>
          <cell r="U22">
            <v>99.807037801456815</v>
          </cell>
          <cell r="V22">
            <v>92.967023906703147</v>
          </cell>
          <cell r="W22">
            <v>86.663033009017269</v>
          </cell>
          <cell r="X22">
            <v>2.5393025778681497E-2</v>
          </cell>
          <cell r="Y22">
            <v>1.1541518952588907</v>
          </cell>
          <cell r="Z22">
            <v>2.3373582654260532</v>
          </cell>
        </row>
        <row r="23">
          <cell r="E23" t="str">
            <v>?</v>
          </cell>
          <cell r="G23">
            <v>162673</v>
          </cell>
          <cell r="H23">
            <v>247773</v>
          </cell>
          <cell r="I23">
            <v>277254</v>
          </cell>
          <cell r="J23">
            <v>342561.69</v>
          </cell>
          <cell r="K23">
            <v>315481.09999999998</v>
          </cell>
          <cell r="L23">
            <v>372080</v>
          </cell>
          <cell r="N23">
            <v>1.0646835525885201</v>
          </cell>
          <cell r="O23">
            <v>1.5524040449607157</v>
          </cell>
          <cell r="P23">
            <v>1.2786286473249491</v>
          </cell>
          <cell r="Q23">
            <v>1.6929032930799657</v>
          </cell>
          <cell r="R23">
            <v>1.7884314714769189</v>
          </cell>
          <cell r="S23">
            <v>1.789887386412288</v>
          </cell>
          <cell r="U23">
            <v>-59.00530152495373</v>
          </cell>
          <cell r="V23">
            <v>-15.203994558141984</v>
          </cell>
          <cell r="W23">
            <v>-39.984927614202611</v>
          </cell>
          <cell r="X23">
            <v>36.51056968481533</v>
          </cell>
          <cell r="Y23">
            <v>18.142215530038165</v>
          </cell>
          <cell r="Z23">
            <v>26.764824275397014</v>
          </cell>
        </row>
        <row r="24">
          <cell r="E24" t="str">
            <v>?</v>
          </cell>
          <cell r="G24">
            <v>144140</v>
          </cell>
          <cell r="H24">
            <v>189907</v>
          </cell>
          <cell r="I24">
            <v>258788</v>
          </cell>
          <cell r="J24">
            <v>9230.1</v>
          </cell>
          <cell r="K24">
            <v>7205</v>
          </cell>
          <cell r="L24">
            <v>6085</v>
          </cell>
          <cell r="N24">
            <v>0.94338634727403625</v>
          </cell>
          <cell r="O24">
            <v>1.1898487525531622</v>
          </cell>
          <cell r="P24">
            <v>1.1934679044627992</v>
          </cell>
          <cell r="Q24">
            <v>4.5614168605536104E-2</v>
          </cell>
          <cell r="R24">
            <v>4.0844439657371556E-2</v>
          </cell>
          <cell r="S24">
            <v>2.9271836019992399E-2</v>
          </cell>
          <cell r="U24">
            <v>95.164847494630308</v>
          </cell>
          <cell r="V24">
            <v>96.567257849392362</v>
          </cell>
          <cell r="W24">
            <v>97.547329432946242</v>
          </cell>
          <cell r="X24">
            <v>0.73472070284876345</v>
          </cell>
          <cell r="Y24">
            <v>0.41357198347394813</v>
          </cell>
          <cell r="Z24">
            <v>0.29459825013900431</v>
          </cell>
        </row>
        <row r="25">
          <cell r="E25" t="str">
            <v>?</v>
          </cell>
          <cell r="G25">
            <v>232773</v>
          </cell>
          <cell r="H25">
            <v>137907</v>
          </cell>
          <cell r="I25">
            <v>195800</v>
          </cell>
          <cell r="J25">
            <v>72533.119999999995</v>
          </cell>
          <cell r="K25">
            <v>102441.3</v>
          </cell>
          <cell r="L25">
            <v>74626</v>
          </cell>
          <cell r="N25">
            <v>1.5234832122521107</v>
          </cell>
          <cell r="O25">
            <v>0.86404646441863087</v>
          </cell>
          <cell r="P25">
            <v>0.90298242458620992</v>
          </cell>
          <cell r="Q25">
            <v>0.35845093391898059</v>
          </cell>
          <cell r="R25">
            <v>0.58072970107879207</v>
          </cell>
          <cell r="S25">
            <v>0.35898768033327078</v>
          </cell>
          <cell r="U25">
            <v>76.471619047964737</v>
          </cell>
          <cell r="V25">
            <v>32.789528689347392</v>
          </cell>
          <cell r="W25">
            <v>60.244222859844008</v>
          </cell>
          <cell r="X25">
            <v>5.7141879934728133</v>
          </cell>
          <cell r="Y25">
            <v>28.780610193389592</v>
          </cell>
          <cell r="Z25">
            <v>16.290000737955779</v>
          </cell>
        </row>
        <row r="26">
          <cell r="E26" t="str">
            <v>?</v>
          </cell>
          <cell r="G26">
            <v>183488</v>
          </cell>
          <cell r="H26">
            <v>165360</v>
          </cell>
          <cell r="I26">
            <v>216641</v>
          </cell>
          <cell r="J26">
            <v>3647.18</v>
          </cell>
          <cell r="K26">
            <v>16977.099999999999</v>
          </cell>
          <cell r="L26">
            <v>16780</v>
          </cell>
          <cell r="N26">
            <v>1.200916290333137</v>
          </cell>
          <cell r="O26">
            <v>1.0360512762678096</v>
          </cell>
          <cell r="P26">
            <v>0.9990960952236011</v>
          </cell>
          <cell r="Q26">
            <v>1.8023974112386557E-2</v>
          </cell>
          <cell r="R26">
            <v>9.6241517905227281E-2</v>
          </cell>
          <cell r="S26">
            <v>8.072003425069392E-2</v>
          </cell>
          <cell r="U26">
            <v>98.49914817065337</v>
          </cell>
          <cell r="V26">
            <v>90.710737961549526</v>
          </cell>
          <cell r="W26">
            <v>91.920693651332058</v>
          </cell>
          <cell r="X26">
            <v>0.134290631502712</v>
          </cell>
          <cell r="Y26">
            <v>0.96343095736272466</v>
          </cell>
          <cell r="Z26">
            <v>0.86893531391304968</v>
          </cell>
        </row>
        <row r="27">
          <cell r="E27" t="str">
            <v>?</v>
          </cell>
          <cell r="G27">
            <v>164702</v>
          </cell>
          <cell r="H27">
            <v>155023</v>
          </cell>
          <cell r="I27">
            <v>219892</v>
          </cell>
          <cell r="J27">
            <v>1480.11</v>
          </cell>
          <cell r="K27">
            <v>1077.5999999999999</v>
          </cell>
          <cell r="L27">
            <v>0</v>
          </cell>
          <cell r="N27">
            <v>1.0779632174880556</v>
          </cell>
          <cell r="O27">
            <v>0.97128554064383543</v>
          </cell>
          <cell r="P27">
            <v>1.0140889239382578</v>
          </cell>
          <cell r="Q27">
            <v>7.3145455731508909E-3</v>
          </cell>
          <cell r="R27">
            <v>6.1088089069789853E-3</v>
          </cell>
          <cell r="S27">
            <v>0</v>
          </cell>
          <cell r="U27">
            <v>99.321447573118888</v>
          </cell>
          <cell r="V27">
            <v>99.371059420597405</v>
          </cell>
          <cell r="W27">
            <v>100</v>
          </cell>
          <cell r="X27">
            <v>3.3793154703239667E-2</v>
          </cell>
          <cell r="Y27">
            <v>3.4762576955818324E-2</v>
          </cell>
          <cell r="Z27" t="e">
            <v>#DIV/0!</v>
          </cell>
        </row>
        <row r="28">
          <cell r="E28" t="str">
            <v>?</v>
          </cell>
          <cell r="G28">
            <v>184803</v>
          </cell>
          <cell r="H28">
            <v>170369</v>
          </cell>
          <cell r="I28">
            <v>163450</v>
          </cell>
          <cell r="J28">
            <v>135207.82</v>
          </cell>
          <cell r="K28">
            <v>144302.70000000001</v>
          </cell>
          <cell r="L28">
            <v>169169</v>
          </cell>
          <cell r="N28">
            <v>1.2095228745336737</v>
          </cell>
          <cell r="O28">
            <v>1.0674348082152301</v>
          </cell>
          <cell r="P28">
            <v>0.7537920188897651</v>
          </cell>
          <cell r="Q28">
            <v>0.66818260888473335</v>
          </cell>
          <cell r="R28">
            <v>0.81803787960385721</v>
          </cell>
          <cell r="S28">
            <v>0.81378590430009767</v>
          </cell>
          <cell r="U28">
            <v>44.756513253844147</v>
          </cell>
          <cell r="V28">
            <v>23.364136778373279</v>
          </cell>
          <cell r="W28">
            <v>-7.9589440995535536</v>
          </cell>
          <cell r="X28">
            <v>10.650440800667916</v>
          </cell>
          <cell r="Y28">
            <v>16.741380998688705</v>
          </cell>
          <cell r="Z28">
            <v>33.397017228979195</v>
          </cell>
        </row>
        <row r="29">
          <cell r="E29" t="str">
            <v>?</v>
          </cell>
          <cell r="G29">
            <v>176101</v>
          </cell>
          <cell r="H29">
            <v>176783</v>
          </cell>
          <cell r="I29">
            <v>156717</v>
          </cell>
          <cell r="J29">
            <v>113560.09</v>
          </cell>
          <cell r="K29">
            <v>94467.3</v>
          </cell>
          <cell r="L29">
            <v>108052</v>
          </cell>
          <cell r="N29">
            <v>1.152568885398259</v>
          </cell>
          <cell r="O29">
            <v>1.1076212673709009</v>
          </cell>
          <cell r="P29">
            <v>0.7227410451168389</v>
          </cell>
          <cell r="Q29">
            <v>0.56120183877962904</v>
          </cell>
          <cell r="R29">
            <v>0.53552587570365251</v>
          </cell>
          <cell r="S29">
            <v>0.51978314307842544</v>
          </cell>
          <cell r="U29">
            <v>51.308607590451203</v>
          </cell>
          <cell r="V29">
            <v>51.650813190432821</v>
          </cell>
          <cell r="W29">
            <v>28.081690310753434</v>
          </cell>
          <cell r="X29">
            <v>9.9809188202266768</v>
          </cell>
          <cell r="Y29">
            <v>10.312954660826072</v>
          </cell>
          <cell r="Z29">
            <v>23.509423127725643</v>
          </cell>
        </row>
        <row r="30">
          <cell r="E30" t="str">
            <v>Benzyl alcohol</v>
          </cell>
          <cell r="G30">
            <v>167078</v>
          </cell>
          <cell r="H30">
            <v>140474</v>
          </cell>
          <cell r="I30">
            <v>198186</v>
          </cell>
          <cell r="J30">
            <v>18118.95</v>
          </cell>
          <cell r="K30">
            <v>97572.9</v>
          </cell>
          <cell r="L30">
            <v>80715</v>
          </cell>
          <cell r="N30">
            <v>1.0935139734275803</v>
          </cell>
          <cell r="O30">
            <v>0.88012981968096438</v>
          </cell>
          <cell r="P30">
            <v>0.91398608171114704</v>
          </cell>
          <cell r="Q30">
            <v>8.9541916149909362E-2</v>
          </cell>
          <cell r="R30">
            <v>0.55313121807699495</v>
          </cell>
          <cell r="S30">
            <v>0.38827875831613584</v>
          </cell>
          <cell r="U30">
            <v>91.811543489541023</v>
          </cell>
          <cell r="V30">
            <v>37.153451035496353</v>
          </cell>
          <cell r="W30">
            <v>57.518088504235429</v>
          </cell>
          <cell r="X30">
            <v>0.858748913289477</v>
          </cell>
          <cell r="Y30">
            <v>8.1888551634438276</v>
          </cell>
          <cell r="Z30">
            <v>5.3303160237609406</v>
          </cell>
        </row>
        <row r="31">
          <cell r="E31" t="str">
            <v>?</v>
          </cell>
          <cell r="G31">
            <v>196125</v>
          </cell>
          <cell r="H31">
            <v>106975</v>
          </cell>
          <cell r="I31">
            <v>177612</v>
          </cell>
          <cell r="J31">
            <v>43452.88</v>
          </cell>
          <cell r="K31">
            <v>23335.1</v>
          </cell>
          <cell r="L31">
            <v>35988</v>
          </cell>
          <cell r="N31">
            <v>1.2836245827606518</v>
          </cell>
          <cell r="O31">
            <v>0.67024422640752856</v>
          </cell>
          <cell r="P31">
            <v>0.81910375074364616</v>
          </cell>
          <cell r="Q31">
            <v>0.21473949304082596</v>
          </cell>
          <cell r="R31">
            <v>0.13228439748073989</v>
          </cell>
          <cell r="S31">
            <v>0.17311993996507583</v>
          </cell>
          <cell r="U31">
            <v>83.270849131060402</v>
          </cell>
          <cell r="V31">
            <v>80.263254457292845</v>
          </cell>
          <cell r="W31">
            <v>78.864711606081158</v>
          </cell>
          <cell r="X31">
            <v>4.1697118071021473</v>
          </cell>
          <cell r="Y31">
            <v>9.4213389303597985</v>
          </cell>
          <cell r="Z31">
            <v>8.2554248993616923</v>
          </cell>
        </row>
        <row r="32">
          <cell r="E32" t="str">
            <v>2-phenoxy ethanol</v>
          </cell>
          <cell r="G32">
            <v>215238</v>
          </cell>
          <cell r="H32">
            <v>109165</v>
          </cell>
          <cell r="I32">
            <v>147304</v>
          </cell>
          <cell r="J32">
            <v>9252.5400000000009</v>
          </cell>
          <cell r="K32">
            <v>66370.3</v>
          </cell>
          <cell r="L32">
            <v>76413</v>
          </cell>
          <cell r="N32">
            <v>1.4087178480267033</v>
          </cell>
          <cell r="O32">
            <v>0.68396551508088665</v>
          </cell>
          <cell r="P32">
            <v>0.67933055705437728</v>
          </cell>
          <cell r="Q32">
            <v>4.5725064689382248E-2</v>
          </cell>
          <cell r="R32">
            <v>0.37624673329516273</v>
          </cell>
          <cell r="S32">
            <v>0.36758402724661943</v>
          </cell>
          <cell r="U32">
            <v>96.754136056880881</v>
          </cell>
          <cell r="V32">
            <v>44.990394252454777</v>
          </cell>
          <cell r="W32">
            <v>45.890255718734579</v>
          </cell>
          <cell r="X32">
            <v>0.96722697163600369</v>
          </cell>
          <cell r="Y32">
            <v>33.761865146891687</v>
          </cell>
          <cell r="Z32">
            <v>33.436163130412133</v>
          </cell>
        </row>
        <row r="33">
          <cell r="E33" t="str">
            <v>?</v>
          </cell>
          <cell r="G33">
            <v>110758</v>
          </cell>
          <cell r="H33">
            <v>160909</v>
          </cell>
          <cell r="I33">
            <v>190395</v>
          </cell>
          <cell r="J33">
            <v>65241.62</v>
          </cell>
          <cell r="K33">
            <v>63954.3</v>
          </cell>
          <cell r="L33">
            <v>79054</v>
          </cell>
          <cell r="N33">
            <v>0.72490346226847302</v>
          </cell>
          <cell r="O33">
            <v>1.0081638534892172</v>
          </cell>
          <cell r="P33">
            <v>0.87805586684929238</v>
          </cell>
          <cell r="Q33">
            <v>0.32241711950881535</v>
          </cell>
          <cell r="R33">
            <v>0.36255066581255208</v>
          </cell>
          <cell r="S33">
            <v>0.38028853323327511</v>
          </cell>
          <cell r="U33">
            <v>55.522750781205964</v>
          </cell>
          <cell r="V33">
            <v>64.038517691565914</v>
          </cell>
          <cell r="W33">
            <v>56.689711031957948</v>
          </cell>
          <cell r="X33">
            <v>8.699456806320546</v>
          </cell>
          <cell r="Y33">
            <v>5.0575577795853919</v>
          </cell>
          <cell r="Z33">
            <v>6.9936408015465892</v>
          </cell>
        </row>
        <row r="34">
          <cell r="E34" t="str">
            <v>?</v>
          </cell>
          <cell r="G34">
            <v>118717</v>
          </cell>
          <cell r="H34">
            <v>174782</v>
          </cell>
          <cell r="I34">
            <v>157799</v>
          </cell>
          <cell r="J34">
            <v>8345.43</v>
          </cell>
          <cell r="K34">
            <v>7718.5</v>
          </cell>
          <cell r="L34">
            <v>3425</v>
          </cell>
          <cell r="N34">
            <v>0.77699456770731068</v>
          </cell>
          <cell r="O34">
            <v>1.0950841447063393</v>
          </cell>
          <cell r="P34">
            <v>0.72773096842328566</v>
          </cell>
          <cell r="Q34">
            <v>4.1242223931019076E-2</v>
          </cell>
          <cell r="R34">
            <v>4.375542088763669E-2</v>
          </cell>
          <cell r="S34">
            <v>1.6475930709691694E-2</v>
          </cell>
          <cell r="U34">
            <v>94.69208336260148</v>
          </cell>
          <cell r="V34">
            <v>96.004378193296702</v>
          </cell>
          <cell r="W34">
            <v>97.735986040914455</v>
          </cell>
          <cell r="X34">
            <v>1.3621529457655717</v>
          </cell>
          <cell r="Y34">
            <v>0.72753961608602824</v>
          </cell>
          <cell r="Z34">
            <v>0.62033745862376011</v>
          </cell>
        </row>
        <row r="35">
          <cell r="E35" t="str">
            <v>?</v>
          </cell>
          <cell r="G35">
            <v>132880</v>
          </cell>
          <cell r="H35">
            <v>120768</v>
          </cell>
          <cell r="I35">
            <v>155596</v>
          </cell>
          <cell r="J35">
            <v>24725.93</v>
          </cell>
          <cell r="K35">
            <v>8441.5</v>
          </cell>
          <cell r="L35">
            <v>0</v>
          </cell>
          <cell r="N35">
            <v>0.86969042476601877</v>
          </cell>
          <cell r="O35">
            <v>0.75666328333521293</v>
          </cell>
          <cell r="P35">
            <v>0.71757126320692499</v>
          </cell>
          <cell r="Q35">
            <v>0.12219290581344551</v>
          </cell>
          <cell r="R35">
            <v>4.7854037108633174E-2</v>
          </cell>
          <cell r="S35">
            <v>0</v>
          </cell>
          <cell r="U35">
            <v>85.949838892808287</v>
          </cell>
          <cell r="V35">
            <v>93.675649636691432</v>
          </cell>
          <cell r="W35">
            <v>99.999999999999986</v>
          </cell>
          <cell r="X35">
            <v>1.276231786815581</v>
          </cell>
          <cell r="Y35">
            <v>0.66027705046241891</v>
          </cell>
          <cell r="Z35" t="e">
            <v>#DIV/0!</v>
          </cell>
        </row>
        <row r="36">
          <cell r="E36" t="str">
            <v>?</v>
          </cell>
          <cell r="G36">
            <v>144121</v>
          </cell>
          <cell r="H36">
            <v>113935</v>
          </cell>
          <cell r="I36">
            <v>148792</v>
          </cell>
          <cell r="J36">
            <v>6642.22</v>
          </cell>
          <cell r="K36">
            <v>4241.5</v>
          </cell>
          <cell r="L36">
            <v>8191</v>
          </cell>
          <cell r="N36">
            <v>0.94326199358596763</v>
          </cell>
          <cell r="O36">
            <v>0.71385160958861194</v>
          </cell>
          <cell r="P36">
            <v>0.68619285454050738</v>
          </cell>
          <cell r="Q36">
            <v>3.28251419805922E-2</v>
          </cell>
          <cell r="R36">
            <v>2.4044648272968976E-2</v>
          </cell>
          <cell r="S36">
            <v>3.9402729472433486E-2</v>
          </cell>
          <cell r="U36">
            <v>96.520039797659834</v>
          </cell>
          <cell r="V36">
            <v>96.631702170311598</v>
          </cell>
          <cell r="W36">
            <v>94.257776190511535</v>
          </cell>
          <cell r="X36">
            <v>0.52060880836697199</v>
          </cell>
          <cell r="Y36">
            <v>0.66584342084732695</v>
          </cell>
          <cell r="Z36">
            <v>1.1808738209799463</v>
          </cell>
        </row>
        <row r="37">
          <cell r="E37" t="str">
            <v>?</v>
          </cell>
          <cell r="G37">
            <v>141107</v>
          </cell>
          <cell r="H37">
            <v>124006</v>
          </cell>
          <cell r="I37">
            <v>112689</v>
          </cell>
          <cell r="J37">
            <v>8265.9599999999991</v>
          </cell>
          <cell r="K37">
            <v>29050.1</v>
          </cell>
          <cell r="L37">
            <v>44053</v>
          </cell>
          <cell r="N37">
            <v>0.92353557169971856</v>
          </cell>
          <cell r="O37">
            <v>0.77695074120020546</v>
          </cell>
          <cell r="P37">
            <v>0.51969451707964964</v>
          </cell>
          <cell r="Q37">
            <v>4.0849491676863435E-2</v>
          </cell>
          <cell r="R37">
            <v>0.16468217300355439</v>
          </cell>
          <cell r="S37">
            <v>0.21191654760702139</v>
          </cell>
          <cell r="U37">
            <v>95.576836136188859</v>
          </cell>
          <cell r="V37">
            <v>78.8040393977668</v>
          </cell>
          <cell r="W37">
            <v>59.222862538966801</v>
          </cell>
          <cell r="X37">
            <v>0.97910436745162011</v>
          </cell>
          <cell r="Y37">
            <v>5.5771099307279677</v>
          </cell>
          <cell r="Z37">
            <v>16.040510541373724</v>
          </cell>
        </row>
        <row r="38">
          <cell r="E38" t="str">
            <v>?</v>
          </cell>
          <cell r="G38">
            <v>97496</v>
          </cell>
          <cell r="H38">
            <v>122883</v>
          </cell>
          <cell r="I38">
            <v>145084</v>
          </cell>
          <cell r="J38">
            <v>2364.37</v>
          </cell>
          <cell r="K38">
            <v>6682.5</v>
          </cell>
          <cell r="L38">
            <v>4147</v>
          </cell>
          <cell r="N38">
            <v>0.63810458799659664</v>
          </cell>
          <cell r="O38">
            <v>0.76991466486222326</v>
          </cell>
          <cell r="P38">
            <v>0.66909245193394118</v>
          </cell>
          <cell r="Q38">
            <v>1.1684464071447914E-2</v>
          </cell>
          <cell r="R38">
            <v>3.7882438308172853E-2</v>
          </cell>
          <cell r="S38">
            <v>1.9949105008201885E-2</v>
          </cell>
          <cell r="U38">
            <v>98.168879476617974</v>
          </cell>
          <cell r="V38">
            <v>95.079657520882279</v>
          </cell>
          <cell r="W38">
            <v>97.018483028684443</v>
          </cell>
          <cell r="X38">
            <v>0.19777265788850412</v>
          </cell>
          <cell r="Y38">
            <v>0.44044727555877389</v>
          </cell>
          <cell r="Z38">
            <v>0.30710885740406696</v>
          </cell>
        </row>
        <row r="39">
          <cell r="E39" t="str">
            <v>?</v>
          </cell>
          <cell r="G39">
            <v>123762</v>
          </cell>
          <cell r="H39">
            <v>106176</v>
          </cell>
          <cell r="I39">
            <v>126037</v>
          </cell>
          <cell r="J39">
            <v>6836.88</v>
          </cell>
          <cell r="K39">
            <v>4555.5</v>
          </cell>
          <cell r="L39">
            <v>6732</v>
          </cell>
          <cell r="N39">
            <v>0.81001374435499707</v>
          </cell>
          <cell r="O39">
            <v>0.66523814894176914</v>
          </cell>
          <cell r="P39">
            <v>0.58125227705603744</v>
          </cell>
          <cell r="Q39">
            <v>3.3787130914704901E-2</v>
          </cell>
          <cell r="R39">
            <v>2.582468353354006E-2</v>
          </cell>
          <cell r="S39">
            <v>3.238422351464073E-2</v>
          </cell>
          <cell r="U39">
            <v>95.82882004778709</v>
          </cell>
          <cell r="V39">
            <v>96.117979166615626</v>
          </cell>
          <cell r="W39">
            <v>94.428542511925741</v>
          </cell>
          <cell r="X39">
            <v>0.59589733774328846</v>
          </cell>
          <cell r="Y39">
            <v>0.67528269741092906</v>
          </cell>
          <cell r="Z39">
            <v>1.1091979558712108</v>
          </cell>
        </row>
        <row r="40">
          <cell r="E40" t="str">
            <v>?</v>
          </cell>
          <cell r="G40">
            <v>107947</v>
          </cell>
          <cell r="H40">
            <v>105923</v>
          </cell>
          <cell r="I40">
            <v>138839</v>
          </cell>
          <cell r="J40">
            <v>13246.82</v>
          </cell>
          <cell r="K40">
            <v>2046.3</v>
          </cell>
          <cell r="L40">
            <v>15495</v>
          </cell>
          <cell r="N40">
            <v>0.7065056613652726</v>
          </cell>
          <cell r="O40">
            <v>0.6636529955014222</v>
          </cell>
          <cell r="P40">
            <v>0.64029201658388557</v>
          </cell>
          <cell r="Q40">
            <v>6.5464369938265862E-2</v>
          </cell>
          <cell r="R40">
            <v>1.1600274374861821E-2</v>
          </cell>
          <cell r="S40">
            <v>7.4538553677860678E-2</v>
          </cell>
          <cell r="U40">
            <v>90.734062935637269</v>
          </cell>
          <cell r="V40">
            <v>98.252057256805244</v>
          </cell>
          <cell r="W40">
            <v>88.358662649654434</v>
          </cell>
          <cell r="X40">
            <v>0.44042783683915349</v>
          </cell>
          <cell r="Y40">
            <v>8.8447834430585084E-2</v>
          </cell>
          <cell r="Z40">
            <v>0.61055648485443215</v>
          </cell>
        </row>
        <row r="41">
          <cell r="E41" t="str">
            <v>?</v>
          </cell>
          <cell r="G41">
            <v>84260</v>
          </cell>
          <cell r="H41">
            <v>155740</v>
          </cell>
          <cell r="I41">
            <v>105759</v>
          </cell>
          <cell r="J41">
            <v>4563.67</v>
          </cell>
          <cell r="K41">
            <v>11435.5</v>
          </cell>
          <cell r="L41">
            <v>7356</v>
          </cell>
          <cell r="N41">
            <v>0.55147588192944563</v>
          </cell>
          <cell r="O41">
            <v>0.97577785296292119</v>
          </cell>
          <cell r="P41">
            <v>0.48773502677126135</v>
          </cell>
          <cell r="Q41">
            <v>2.2553169829148869E-2</v>
          </cell>
          <cell r="R41">
            <v>6.4826730007199504E-2</v>
          </cell>
          <cell r="S41">
            <v>3.5385969722771422E-2</v>
          </cell>
          <cell r="U41">
            <v>95.910397794688279</v>
          </cell>
          <cell r="V41">
            <v>93.356404860967587</v>
          </cell>
          <cell r="W41">
            <v>92.744837302946706</v>
          </cell>
          <cell r="X41">
            <v>1.9673408765752916</v>
          </cell>
          <cell r="Y41">
            <v>1.806247566804432</v>
          </cell>
          <cell r="Z41">
            <v>3.946283516800559</v>
          </cell>
        </row>
        <row r="42">
          <cell r="E42" t="str">
            <v>o-methyl benzoic acid</v>
          </cell>
          <cell r="G42">
            <v>175360</v>
          </cell>
          <cell r="H42">
            <v>98409</v>
          </cell>
          <cell r="I42">
            <v>64858</v>
          </cell>
          <cell r="J42">
            <v>2801.13</v>
          </cell>
          <cell r="K42">
            <v>4678.8999999999996</v>
          </cell>
          <cell r="L42">
            <v>7218</v>
          </cell>
          <cell r="N42">
            <v>1.147719091563584</v>
          </cell>
          <cell r="O42">
            <v>0.6165745648659825</v>
          </cell>
          <cell r="P42">
            <v>0.29910946932488458</v>
          </cell>
          <cell r="Q42">
            <v>1.3842885354007579E-2</v>
          </cell>
          <cell r="R42">
            <v>2.6524226053140285E-2</v>
          </cell>
          <cell r="S42">
            <v>3.4722122003665597E-2</v>
          </cell>
          <cell r="U42">
            <v>98.793878619275318</v>
          </cell>
          <cell r="V42">
            <v>95.698131651132002</v>
          </cell>
          <cell r="W42">
            <v>88.391500248375166</v>
          </cell>
          <cell r="X42">
            <v>0.45058300073185109</v>
          </cell>
          <cell r="Y42">
            <v>2.991513058721722</v>
          </cell>
          <cell r="Z42">
            <v>16.640459970934696</v>
          </cell>
        </row>
        <row r="43">
          <cell r="E43" t="str">
            <v>?</v>
          </cell>
          <cell r="G43">
            <v>105012</v>
          </cell>
          <cell r="H43">
            <v>106632</v>
          </cell>
          <cell r="I43">
            <v>126440</v>
          </cell>
          <cell r="J43">
            <v>1725.24</v>
          </cell>
          <cell r="K43">
            <v>4068.5</v>
          </cell>
          <cell r="L43">
            <v>4724</v>
          </cell>
          <cell r="N43">
            <v>0.68729628902415074</v>
          </cell>
          <cell r="O43">
            <v>0.66809518439156423</v>
          </cell>
          <cell r="P43">
            <v>0.58311081595853109</v>
          </cell>
          <cell r="Q43">
            <v>8.5259518580530127E-3</v>
          </cell>
          <cell r="R43">
            <v>2.3063928209023758E-2</v>
          </cell>
          <cell r="S43">
            <v>2.2724758152579145E-2</v>
          </cell>
          <cell r="U43">
            <v>98.759493977457893</v>
          </cell>
          <cell r="V43">
            <v>96.547808044743178</v>
          </cell>
          <cell r="W43">
            <v>96.102840569811136</v>
          </cell>
          <cell r="X43">
            <v>0.1000751142607004</v>
          </cell>
          <cell r="Y43">
            <v>0.28650210114664859</v>
          </cell>
          <cell r="Z43">
            <v>0.37056832316035532</v>
          </cell>
        </row>
        <row r="44">
          <cell r="E44" t="str">
            <v>?</v>
          </cell>
          <cell r="G44">
            <v>93109</v>
          </cell>
          <cell r="H44">
            <v>99089</v>
          </cell>
          <cell r="I44">
            <v>142436</v>
          </cell>
          <cell r="J44">
            <v>3485.46</v>
          </cell>
          <cell r="K44">
            <v>15400.5</v>
          </cell>
          <cell r="L44">
            <v>12592</v>
          </cell>
          <cell r="N44">
            <v>0.6093919759146541</v>
          </cell>
          <cell r="O44">
            <v>0.62083505632620328</v>
          </cell>
          <cell r="P44">
            <v>0.65688051393443003</v>
          </cell>
          <cell r="Q44">
            <v>1.7224771140925004E-2</v>
          </cell>
          <cell r="R44">
            <v>8.7303926848487257E-2</v>
          </cell>
          <cell r="S44">
            <v>6.0573699123047539E-2</v>
          </cell>
          <cell r="U44">
            <v>97.173449631483606</v>
          </cell>
          <cell r="V44">
            <v>85.937661548123756</v>
          </cell>
          <cell r="W44">
            <v>90.778581821488757</v>
          </cell>
          <cell r="X44">
            <v>0.11495438175178886</v>
          </cell>
          <cell r="Y44">
            <v>0.56136695847130191</v>
          </cell>
          <cell r="Z44">
            <v>0.3479179780915016</v>
          </cell>
        </row>
        <row r="45">
          <cell r="E45" t="str">
            <v>?</v>
          </cell>
          <cell r="G45">
            <v>109418</v>
          </cell>
          <cell r="H45">
            <v>99599</v>
          </cell>
          <cell r="I45">
            <v>124423</v>
          </cell>
          <cell r="J45">
            <v>1224.02</v>
          </cell>
          <cell r="K45">
            <v>3357.2</v>
          </cell>
          <cell r="L45">
            <v>4154</v>
          </cell>
          <cell r="N45">
            <v>0.7161332547941619</v>
          </cell>
          <cell r="O45">
            <v>0.62403042492136884</v>
          </cell>
          <cell r="P45">
            <v>0.57380889792793666</v>
          </cell>
          <cell r="Q45">
            <v>6.0489761385627786E-3</v>
          </cell>
          <cell r="R45">
            <v>1.9031638142640913E-2</v>
          </cell>
          <cell r="S45">
            <v>1.9982778443228995E-2</v>
          </cell>
          <cell r="U45">
            <v>99.155328132289924</v>
          </cell>
          <cell r="V45">
            <v>96.950206691438339</v>
          </cell>
          <cell r="W45">
            <v>96.517520290224113</v>
          </cell>
          <cell r="X45">
            <v>8.5137808456602723E-2</v>
          </cell>
          <cell r="Y45">
            <v>0.35277103631232931</v>
          </cell>
          <cell r="Z45">
            <v>0.43807613454846156</v>
          </cell>
        </row>
        <row r="46">
          <cell r="E46" t="str">
            <v>?</v>
          </cell>
          <cell r="G46">
            <v>109325</v>
          </cell>
          <cell r="H46">
            <v>87204</v>
          </cell>
          <cell r="I46">
            <v>132992</v>
          </cell>
          <cell r="J46">
            <v>10846.76</v>
          </cell>
          <cell r="K46">
            <v>4404.3999999999996</v>
          </cell>
          <cell r="L46">
            <v>4128</v>
          </cell>
          <cell r="N46">
            <v>0.71552457621572096</v>
          </cell>
          <cell r="O46">
            <v>0.54637043720160894</v>
          </cell>
          <cell r="P46">
            <v>0.61332706134100734</v>
          </cell>
          <cell r="Q46">
            <v>5.360352969781311E-2</v>
          </cell>
          <cell r="R46">
            <v>2.496811242566652E-2</v>
          </cell>
          <cell r="S46">
            <v>1.9857705684556883E-2</v>
          </cell>
          <cell r="U46">
            <v>92.508499151585767</v>
          </cell>
          <cell r="V46">
            <v>95.430186055902325</v>
          </cell>
          <cell r="W46">
            <v>96.762297485922261</v>
          </cell>
          <cell r="X46">
            <v>0.89189982439319504</v>
          </cell>
          <cell r="Y46">
            <v>0.71249714154074073</v>
          </cell>
          <cell r="Z46">
            <v>0.449693505858142</v>
          </cell>
        </row>
        <row r="47">
          <cell r="E47" t="str">
            <v>?</v>
          </cell>
          <cell r="G47">
            <v>98414</v>
          </cell>
          <cell r="H47">
            <v>74538</v>
          </cell>
          <cell r="I47">
            <v>149280</v>
          </cell>
          <cell r="J47">
            <v>1596.62</v>
          </cell>
          <cell r="K47">
            <v>5954.3</v>
          </cell>
          <cell r="L47">
            <v>164</v>
          </cell>
          <cell r="N47">
            <v>0.6441128346095949</v>
          </cell>
          <cell r="O47">
            <v>0.46701251832637869</v>
          </cell>
          <cell r="P47">
            <v>0.68844339296337798</v>
          </cell>
          <cell r="Q47">
            <v>7.8903255521577294E-3</v>
          </cell>
          <cell r="R47">
            <v>3.3754343796236985E-2</v>
          </cell>
          <cell r="S47">
            <v>7.8892047777793812E-4</v>
          </cell>
          <cell r="U47">
            <v>98.7750087984289</v>
          </cell>
          <cell r="V47">
            <v>92.772282867876513</v>
          </cell>
          <cell r="W47">
            <v>99.885405178429849</v>
          </cell>
          <cell r="X47">
            <v>0.22282151696424668</v>
          </cell>
          <cell r="Y47">
            <v>1.8132543815268707</v>
          </cell>
          <cell r="Z47">
            <v>1.9502166797980364E-2</v>
          </cell>
        </row>
        <row r="48">
          <cell r="E48" t="str">
            <v>?</v>
          </cell>
          <cell r="G48">
            <v>109774</v>
          </cell>
          <cell r="H48">
            <v>78628</v>
          </cell>
          <cell r="I48">
            <v>123762</v>
          </cell>
          <cell r="J48">
            <v>8833.7800000000007</v>
          </cell>
          <cell r="K48">
            <v>18653.3</v>
          </cell>
          <cell r="L48">
            <v>21324</v>
          </cell>
          <cell r="N48">
            <v>0.71846325021271029</v>
          </cell>
          <cell r="O48">
            <v>0.49263812137388319</v>
          </cell>
          <cell r="P48">
            <v>0.57076052518712217</v>
          </cell>
          <cell r="Q48">
            <v>4.3655597484774031E-2</v>
          </cell>
          <cell r="R48">
            <v>0.1057437316114988</v>
          </cell>
          <cell r="S48">
            <v>0.10257890407400459</v>
          </cell>
          <cell r="U48">
            <v>93.923753584912077</v>
          </cell>
          <cell r="V48">
            <v>78.53521133999989</v>
          </cell>
          <cell r="W48">
            <v>82.027680691411803</v>
          </cell>
          <cell r="X48">
            <v>0.96992523625061156</v>
          </cell>
          <cell r="Y48">
            <v>4.996961938461336</v>
          </cell>
          <cell r="Z48">
            <v>3.6112506841355843</v>
          </cell>
        </row>
        <row r="49">
          <cell r="E49" t="str">
            <v>?</v>
          </cell>
          <cell r="G49">
            <v>114673</v>
          </cell>
          <cell r="H49">
            <v>82561</v>
          </cell>
          <cell r="I49">
            <v>109626</v>
          </cell>
          <cell r="J49">
            <v>72788.17</v>
          </cell>
          <cell r="K49">
            <v>49996.2</v>
          </cell>
          <cell r="L49">
            <v>50403</v>
          </cell>
          <cell r="N49">
            <v>0.75052686694155379</v>
          </cell>
          <cell r="O49">
            <v>0.51728005212836614</v>
          </cell>
          <cell r="P49">
            <v>0.5055686990688858</v>
          </cell>
          <cell r="Q49">
            <v>0.35971136378462043</v>
          </cell>
          <cell r="R49">
            <v>0.28342356335848434</v>
          </cell>
          <cell r="S49">
            <v>0.2424631636673257</v>
          </cell>
          <cell r="U49">
            <v>52.072153625829834</v>
          </cell>
          <cell r="V49">
            <v>45.208874343340987</v>
          </cell>
          <cell r="W49">
            <v>52.041500173196226</v>
          </cell>
          <cell r="X49">
            <v>8.8233906988728137</v>
          </cell>
          <cell r="Y49">
            <v>14.63518885448846</v>
          </cell>
          <cell r="Z49">
            <v>13.106877814184227</v>
          </cell>
        </row>
        <row r="50">
          <cell r="E50" t="str">
            <v>?</v>
          </cell>
          <cell r="G50">
            <v>101938</v>
          </cell>
          <cell r="H50">
            <v>87854</v>
          </cell>
          <cell r="I50">
            <v>112392</v>
          </cell>
          <cell r="J50">
            <v>8897.7000000000007</v>
          </cell>
          <cell r="K50">
            <v>8914.7000000000007</v>
          </cell>
          <cell r="L50">
            <v>3133</v>
          </cell>
          <cell r="N50">
            <v>0.66717717128084297</v>
          </cell>
          <cell r="O50">
            <v>0.55044296580329055</v>
          </cell>
          <cell r="P50">
            <v>0.51832482463786167</v>
          </cell>
          <cell r="Q50">
            <v>4.3971483299366058E-2</v>
          </cell>
          <cell r="R50">
            <v>5.0536561584118005E-2</v>
          </cell>
          <cell r="S50">
            <v>1.5071267419989513E-2</v>
          </cell>
          <cell r="U50">
            <v>93.409324360581778</v>
          </cell>
          <cell r="V50">
            <v>90.818928622265645</v>
          </cell>
          <cell r="W50">
            <v>97.092312252163609</v>
          </cell>
          <cell r="X50">
            <v>0.77379926863790249</v>
          </cell>
          <cell r="Y50">
            <v>1.3065336269835242</v>
          </cell>
          <cell r="Z50">
            <v>0.43942555639689695</v>
          </cell>
        </row>
        <row r="51">
          <cell r="E51" t="str">
            <v>?</v>
          </cell>
          <cell r="G51">
            <v>86678</v>
          </cell>
          <cell r="H51">
            <v>90050</v>
          </cell>
          <cell r="I51">
            <v>124235</v>
          </cell>
          <cell r="J51">
            <v>5898.01</v>
          </cell>
          <cell r="K51">
            <v>46166.6</v>
          </cell>
          <cell r="L51">
            <v>41934</v>
          </cell>
          <cell r="N51">
            <v>0.56730152496891162</v>
          </cell>
          <cell r="O51">
            <v>0.56420184704835663</v>
          </cell>
          <cell r="P51">
            <v>0.57294188722404382</v>
          </cell>
          <cell r="Q51">
            <v>2.9147335627689626E-2</v>
          </cell>
          <cell r="R51">
            <v>0.26171393586204161</v>
          </cell>
          <cell r="S51">
            <v>0.20172311777524427</v>
          </cell>
          <cell r="U51">
            <v>94.862108712066842</v>
          </cell>
          <cell r="V51">
            <v>53.613420935927806</v>
          </cell>
          <cell r="W51">
            <v>64.791696632164332</v>
          </cell>
          <cell r="X51">
            <v>4.0131592860270557E-2</v>
          </cell>
          <cell r="Y51">
            <v>0.36431183454313759</v>
          </cell>
          <cell r="Z51">
            <v>0.27230145450622101</v>
          </cell>
        </row>
        <row r="52">
          <cell r="E52" t="str">
            <v>?</v>
          </cell>
          <cell r="G52">
            <v>78348</v>
          </cell>
          <cell r="H52">
            <v>82967</v>
          </cell>
          <cell r="I52">
            <v>102419</v>
          </cell>
          <cell r="J52">
            <v>2808.65</v>
          </cell>
          <cell r="K52">
            <v>6846.3</v>
          </cell>
          <cell r="L52">
            <v>11507</v>
          </cell>
          <cell r="N52">
            <v>0.51278225014726098</v>
          </cell>
          <cell r="O52">
            <v>0.51982381614726259</v>
          </cell>
          <cell r="P52">
            <v>0.47233175149997464</v>
          </cell>
          <cell r="Q52">
            <v>1.3880048391018406E-2</v>
          </cell>
          <cell r="R52">
            <v>3.8811004472763762E-2</v>
          </cell>
          <cell r="S52">
            <v>5.535431669384594E-2</v>
          </cell>
          <cell r="U52">
            <v>97.293188602563305</v>
          </cell>
          <cell r="V52">
            <v>92.533815637687354</v>
          </cell>
          <cell r="W52">
            <v>88.280627648245471</v>
          </cell>
          <cell r="X52">
            <v>0.13529146036946627</v>
          </cell>
          <cell r="Y52">
            <v>0.36811872447929561</v>
          </cell>
          <cell r="Z52">
            <v>0.63592014632562965</v>
          </cell>
        </row>
      </sheetData>
      <sheetData sheetId="5" refreshError="1">
        <row r="5">
          <cell r="E5" t="str">
            <v>?</v>
          </cell>
          <cell r="F5" t="str">
            <v xml:space="preserve">All look like tribenzene compounds </v>
          </cell>
          <cell r="G5">
            <v>3634713</v>
          </cell>
          <cell r="H5">
            <v>2401086</v>
          </cell>
          <cell r="I5">
            <v>3719049</v>
          </cell>
          <cell r="J5">
            <v>2137767.9</v>
          </cell>
          <cell r="K5">
            <v>2392179</v>
          </cell>
          <cell r="L5">
            <v>2692405</v>
          </cell>
          <cell r="N5">
            <v>21.060178344834778</v>
          </cell>
          <cell r="O5">
            <v>18.057758692006288</v>
          </cell>
          <cell r="P5">
            <v>27.765493299488597</v>
          </cell>
          <cell r="Q5">
            <v>17.496872646914387</v>
          </cell>
          <cell r="R5">
            <v>20.148567722590482</v>
          </cell>
          <cell r="S5">
            <v>22.587669256195575</v>
          </cell>
          <cell r="U5">
            <v>16.919636859553602</v>
          </cell>
          <cell r="V5">
            <v>-11.578452598935998</v>
          </cell>
          <cell r="W5">
            <v>18.648413653030218</v>
          </cell>
          <cell r="X5">
            <v>17.49595328019133</v>
          </cell>
          <cell r="Y5">
            <v>20.147509023527217</v>
          </cell>
          <cell r="Z5">
            <v>22.586482395441394</v>
          </cell>
        </row>
        <row r="6">
          <cell r="G6">
            <v>2131180</v>
          </cell>
          <cell r="H6">
            <v>1608939</v>
          </cell>
          <cell r="I6">
            <v>1703801</v>
          </cell>
          <cell r="J6">
            <v>1765359.1</v>
          </cell>
          <cell r="K6">
            <v>1568455</v>
          </cell>
          <cell r="L6">
            <v>1526772</v>
          </cell>
          <cell r="N6">
            <v>12.348438758423288</v>
          </cell>
          <cell r="O6">
            <v>12.10028804139373</v>
          </cell>
          <cell r="P6">
            <v>12.720153794467878</v>
          </cell>
          <cell r="Q6">
            <v>14.448838598788674</v>
          </cell>
          <cell r="R6">
            <v>13.210600790047756</v>
          </cell>
          <cell r="S6">
            <v>12.808704844041008</v>
          </cell>
          <cell r="U6">
            <v>-17.009436427197176</v>
          </cell>
          <cell r="V6">
            <v>-9.1759199851753177</v>
          </cell>
          <cell r="W6">
            <v>-0.69614763314923167</v>
          </cell>
          <cell r="X6">
            <v>2.9365776077051877</v>
          </cell>
          <cell r="Y6">
            <v>2.6849185281673105</v>
          </cell>
          <cell r="Z6">
            <v>2.6032373170719181</v>
          </cell>
        </row>
        <row r="7">
          <cell r="G7">
            <v>1150242</v>
          </cell>
          <cell r="H7">
            <v>798953</v>
          </cell>
          <cell r="I7">
            <v>930759</v>
          </cell>
          <cell r="J7">
            <v>714473.9</v>
          </cell>
          <cell r="K7">
            <v>801157</v>
          </cell>
          <cell r="L7">
            <v>789681</v>
          </cell>
          <cell r="N7">
            <v>6.6647082341080148</v>
          </cell>
          <cell r="O7">
            <v>6.0086562831379213</v>
          </cell>
          <cell r="P7">
            <v>6.9488148120497222</v>
          </cell>
          <cell r="Q7">
            <v>5.8477156654116875</v>
          </cell>
          <cell r="R7">
            <v>6.7478922233358878</v>
          </cell>
          <cell r="S7">
            <v>6.6249517609355859</v>
          </cell>
          <cell r="U7">
            <v>12.258489644230783</v>
          </cell>
          <cell r="V7">
            <v>-12.302849511836492</v>
          </cell>
          <cell r="W7">
            <v>4.6606948073005992</v>
          </cell>
          <cell r="X7">
            <v>6.590960007881546</v>
          </cell>
          <cell r="Y7">
            <v>7.6055489572731512</v>
          </cell>
          <cell r="Z7">
            <v>7.4669827687999977</v>
          </cell>
        </row>
        <row r="8">
          <cell r="G8">
            <v>1058736</v>
          </cell>
          <cell r="H8">
            <v>766694</v>
          </cell>
          <cell r="I8">
            <v>785248</v>
          </cell>
          <cell r="J8">
            <v>655821.69999999995</v>
          </cell>
          <cell r="K8">
            <v>716198</v>
          </cell>
          <cell r="L8">
            <v>719596</v>
          </cell>
          <cell r="N8">
            <v>6.1345060751968576</v>
          </cell>
          <cell r="O8">
            <v>5.76604721472245</v>
          </cell>
          <cell r="P8">
            <v>5.862465937511665</v>
          </cell>
          <cell r="Q8">
            <v>5.3676681944671794</v>
          </cell>
          <cell r="R8">
            <v>6.0323094157184132</v>
          </cell>
          <cell r="S8">
            <v>6.0369804862497691</v>
          </cell>
          <cell r="U8">
            <v>12.500401357986597</v>
          </cell>
          <cell r="V8">
            <v>-4.6177596381124983</v>
          </cell>
          <cell r="W8">
            <v>-2.9768113042918105</v>
          </cell>
          <cell r="X8">
            <v>2.925531754980629</v>
          </cell>
          <cell r="Y8">
            <v>3.287780114602382</v>
          </cell>
          <cell r="Z8">
            <v>3.2903259808284879</v>
          </cell>
        </row>
        <row r="9">
          <cell r="E9" t="str">
            <v>?</v>
          </cell>
          <cell r="F9" t="str">
            <v xml:space="preserve">All look like tribenzene compounds </v>
          </cell>
          <cell r="G9">
            <v>987257</v>
          </cell>
          <cell r="H9">
            <v>545340</v>
          </cell>
          <cell r="I9">
            <v>808357</v>
          </cell>
          <cell r="J9">
            <v>488782.4</v>
          </cell>
          <cell r="K9">
            <v>514177</v>
          </cell>
          <cell r="L9">
            <v>593321</v>
          </cell>
          <cell r="N9">
            <v>5.720343942475389</v>
          </cell>
          <cell r="O9">
            <v>4.1013183722276958</v>
          </cell>
          <cell r="P9">
            <v>6.0349919743178173</v>
          </cell>
          <cell r="Q9">
            <v>4.0005107218857425</v>
          </cell>
          <cell r="R9">
            <v>4.3307503769151081</v>
          </cell>
          <cell r="S9">
            <v>4.9776086847094749</v>
          </cell>
          <cell r="U9">
            <v>30.065206531015264</v>
          </cell>
          <cell r="V9">
            <v>-5.5941037457863265</v>
          </cell>
          <cell r="W9">
            <v>17.520873169477028</v>
          </cell>
          <cell r="X9">
            <v>14.857758888892397</v>
          </cell>
          <cell r="Y9">
            <v>16.084257581455446</v>
          </cell>
          <cell r="Z9">
            <v>18.486667033805396</v>
          </cell>
        </row>
        <row r="10">
          <cell r="E10" t="str">
            <v>?</v>
          </cell>
          <cell r="F10" t="str">
            <v xml:space="preserve">All look like tribenzene compounds </v>
          </cell>
          <cell r="G10">
            <v>831941</v>
          </cell>
          <cell r="H10">
            <v>588050</v>
          </cell>
          <cell r="I10">
            <v>911804</v>
          </cell>
          <cell r="J10">
            <v>496513.1</v>
          </cell>
          <cell r="K10">
            <v>516658</v>
          </cell>
          <cell r="L10">
            <v>651777</v>
          </cell>
          <cell r="N10">
            <v>4.8204152108791511</v>
          </cell>
          <cell r="O10">
            <v>4.4225258898824524</v>
          </cell>
          <cell r="P10">
            <v>6.8073015043487999</v>
          </cell>
          <cell r="Q10">
            <v>4.0637837616631201</v>
          </cell>
          <cell r="R10">
            <v>4.3516470558508171</v>
          </cell>
          <cell r="S10">
            <v>5.4680195976442558</v>
          </cell>
          <cell r="U10">
            <v>15.696395769152758</v>
          </cell>
          <cell r="V10">
            <v>1.6026776506563134</v>
          </cell>
          <cell r="W10">
            <v>19.674196975834736</v>
          </cell>
          <cell r="X10">
            <v>18.138288836573139</v>
          </cell>
          <cell r="Y10">
            <v>19.423137608469165</v>
          </cell>
          <cell r="Z10">
            <v>24.405953821106841</v>
          </cell>
        </row>
        <row r="11">
          <cell r="E11" t="str">
            <v>?</v>
          </cell>
          <cell r="F11" t="str">
            <v xml:space="preserve">All look like tribenzene compounds </v>
          </cell>
          <cell r="G11">
            <v>789240</v>
          </cell>
          <cell r="H11">
            <v>515763</v>
          </cell>
          <cell r="I11">
            <v>849536</v>
          </cell>
          <cell r="J11">
            <v>424249.5</v>
          </cell>
          <cell r="K11">
            <v>476511</v>
          </cell>
          <cell r="L11">
            <v>570752</v>
          </cell>
          <cell r="N11">
            <v>4.5729979662431122</v>
          </cell>
          <cell r="O11">
            <v>3.8788797220362947</v>
          </cell>
          <cell r="P11">
            <v>6.3424241293068047</v>
          </cell>
          <cell r="Q11">
            <v>3.4723318055328205</v>
          </cell>
          <cell r="R11">
            <v>4.0135015624078765</v>
          </cell>
          <cell r="S11">
            <v>4.788268259534556</v>
          </cell>
          <cell r="U11">
            <v>24.06880932016967</v>
          </cell>
          <cell r="V11">
            <v>-3.4706371431622882</v>
          </cell>
          <cell r="W11">
            <v>24.504130251883833</v>
          </cell>
          <cell r="X11">
            <v>18.137416071979747</v>
          </cell>
          <cell r="Y11">
            <v>20.964168120955915</v>
          </cell>
          <cell r="Z11">
            <v>25.011092992049512</v>
          </cell>
        </row>
        <row r="12">
          <cell r="G12">
            <v>573105</v>
          </cell>
          <cell r="H12">
            <v>393220</v>
          </cell>
          <cell r="I12">
            <v>494512</v>
          </cell>
          <cell r="J12">
            <v>442091.3</v>
          </cell>
          <cell r="K12">
            <v>419800</v>
          </cell>
          <cell r="L12">
            <v>422218</v>
          </cell>
          <cell r="N12">
            <v>3.3206730518521095</v>
          </cell>
          <cell r="O12">
            <v>2.9572751133739952</v>
          </cell>
          <cell r="P12">
            <v>3.6919033931837695</v>
          </cell>
          <cell r="Q12">
            <v>3.6183606154853494</v>
          </cell>
          <cell r="R12">
            <v>3.5358427316448657</v>
          </cell>
          <cell r="S12">
            <v>3.5421567475964362</v>
          </cell>
          <cell r="U12">
            <v>-8.9646755035761281</v>
          </cell>
          <cell r="V12">
            <v>-19.564213544230416</v>
          </cell>
          <cell r="W12">
            <v>4.0560824496059471</v>
          </cell>
          <cell r="X12">
            <v>12.034355803421267</v>
          </cell>
          <cell r="Y12">
            <v>11.759908427990569</v>
          </cell>
          <cell r="Z12">
            <v>11.780908301299073</v>
          </cell>
        </row>
        <row r="13">
          <cell r="G13">
            <v>464429</v>
          </cell>
          <cell r="H13">
            <v>279633</v>
          </cell>
          <cell r="I13">
            <v>179406</v>
          </cell>
          <cell r="J13">
            <v>191390.1</v>
          </cell>
          <cell r="K13">
            <v>305629</v>
          </cell>
          <cell r="L13">
            <v>235268</v>
          </cell>
          <cell r="N13">
            <v>2.6909848366331182</v>
          </cell>
          <cell r="O13">
            <v>2.1030255627336105</v>
          </cell>
          <cell r="P13">
            <v>1.3394005002053082</v>
          </cell>
          <cell r="Q13">
            <v>1.5664601407759045</v>
          </cell>
          <cell r="R13">
            <v>2.5742164798234604</v>
          </cell>
          <cell r="S13">
            <v>1.9737579489588752</v>
          </cell>
          <cell r="U13">
            <v>41.788592806200512</v>
          </cell>
          <cell r="V13">
            <v>-22.405382294895833</v>
          </cell>
          <cell r="W13">
            <v>-47.361296987445535</v>
          </cell>
          <cell r="X13">
            <v>25.397452987635514</v>
          </cell>
          <cell r="Y13">
            <v>41.736486185936016</v>
          </cell>
          <cell r="Z13">
            <v>32.001085385310311</v>
          </cell>
        </row>
        <row r="14">
          <cell r="E14" t="str">
            <v>?</v>
          </cell>
          <cell r="F14" t="str">
            <v xml:space="preserve">All look like tribenzene compounds </v>
          </cell>
          <cell r="G14">
            <v>383848</v>
          </cell>
          <cell r="H14">
            <v>176603</v>
          </cell>
          <cell r="I14">
            <v>369428</v>
          </cell>
          <cell r="J14">
            <v>141313.79999999999</v>
          </cell>
          <cell r="K14">
            <v>192072</v>
          </cell>
          <cell r="L14">
            <v>200249</v>
          </cell>
          <cell r="N14">
            <v>2.2240840851280805</v>
          </cell>
          <cell r="O14">
            <v>1.3281716516128061</v>
          </cell>
          <cell r="P14">
            <v>2.7580574116241743</v>
          </cell>
          <cell r="Q14">
            <v>1.156603372073989</v>
          </cell>
          <cell r="R14">
            <v>1.6177617559611546</v>
          </cell>
          <cell r="S14">
            <v>1.6799694625748753</v>
          </cell>
          <cell r="U14">
            <v>47.996418849092997</v>
          </cell>
          <cell r="V14">
            <v>-21.803665512413065</v>
          </cell>
          <cell r="W14">
            <v>39.088669601494296</v>
          </cell>
          <cell r="X14">
            <v>18.887972520657978</v>
          </cell>
          <cell r="Y14">
            <v>26.418943891520126</v>
          </cell>
          <cell r="Z14">
            <v>27.434830133478915</v>
          </cell>
        </row>
        <row r="15">
          <cell r="G15">
            <v>350818</v>
          </cell>
          <cell r="H15">
            <v>260741</v>
          </cell>
          <cell r="I15">
            <v>271750</v>
          </cell>
          <cell r="J15">
            <v>263295</v>
          </cell>
          <cell r="K15">
            <v>213383</v>
          </cell>
          <cell r="L15">
            <v>209973</v>
          </cell>
          <cell r="N15">
            <v>2.032702347221981</v>
          </cell>
          <cell r="O15">
            <v>1.9609451969285612</v>
          </cell>
          <cell r="P15">
            <v>2.0288177983500693</v>
          </cell>
          <cell r="Q15">
            <v>2.1549762645277459</v>
          </cell>
          <cell r="R15">
            <v>1.7972575740985623</v>
          </cell>
          <cell r="S15">
            <v>1.761548012550546</v>
          </cell>
          <cell r="U15">
            <v>-6.015338028849734</v>
          </cell>
          <cell r="V15">
            <v>8.3473838578652586</v>
          </cell>
          <cell r="W15">
            <v>13.173671190033904</v>
          </cell>
          <cell r="X15">
            <v>2.1578802372786225</v>
          </cell>
          <cell r="Y15">
            <v>1.7996794973036572</v>
          </cell>
          <cell r="Z15">
            <v>1.7639218147645244</v>
          </cell>
        </row>
        <row r="16">
          <cell r="G16">
            <v>310872</v>
          </cell>
          <cell r="H16">
            <v>254779</v>
          </cell>
          <cell r="I16">
            <v>398558</v>
          </cell>
          <cell r="J16">
            <v>274387.59999999998</v>
          </cell>
          <cell r="K16">
            <v>302720</v>
          </cell>
          <cell r="L16">
            <v>268726</v>
          </cell>
          <cell r="N16">
            <v>1.8012480661927028</v>
          </cell>
          <cell r="O16">
            <v>1.916107003993472</v>
          </cell>
          <cell r="P16">
            <v>2.9755347344059131</v>
          </cell>
          <cell r="Q16">
            <v>2.2457652643640529</v>
          </cell>
          <cell r="R16">
            <v>2.5497148921475317</v>
          </cell>
          <cell r="S16">
            <v>2.2544505780298327</v>
          </cell>
          <cell r="U16">
            <v>-24.678288710722995</v>
          </cell>
          <cell r="V16">
            <v>-33.06745848919293</v>
          </cell>
          <cell r="W16">
            <v>24.233767061705969</v>
          </cell>
          <cell r="X16">
            <v>29.210043818818619</v>
          </cell>
          <cell r="Y16">
            <v>33.163432041155012</v>
          </cell>
          <cell r="Z16">
            <v>29.323011276630577</v>
          </cell>
        </row>
        <row r="17">
          <cell r="E17" t="str">
            <v>?</v>
          </cell>
          <cell r="F17" t="str">
            <v>looks like short chain alcohol</v>
          </cell>
          <cell r="G17">
            <v>300611</v>
          </cell>
          <cell r="H17">
            <v>257314</v>
          </cell>
          <cell r="I17">
            <v>325517</v>
          </cell>
          <cell r="J17">
            <v>16817.400000000001</v>
          </cell>
          <cell r="K17">
            <v>79639</v>
          </cell>
          <cell r="L17">
            <v>146684</v>
          </cell>
          <cell r="N17">
            <v>1.7417939937538749</v>
          </cell>
          <cell r="O17">
            <v>1.9351718847533599</v>
          </cell>
          <cell r="P17">
            <v>2.4302288252641011</v>
          </cell>
          <cell r="Q17">
            <v>0.13764445899492553</v>
          </cell>
          <cell r="R17">
            <v>0.67077412888391019</v>
          </cell>
          <cell r="S17">
            <v>1.2305911173006259</v>
          </cell>
          <cell r="U17">
            <v>92.097546581942382</v>
          </cell>
          <cell r="V17">
            <v>65.337749366413462</v>
          </cell>
          <cell r="W17">
            <v>49.363158542616105</v>
          </cell>
          <cell r="X17">
            <v>1.1792972107618165</v>
          </cell>
          <cell r="Y17">
            <v>5.7469953023909621</v>
          </cell>
          <cell r="Z17">
            <v>10.543342484090822</v>
          </cell>
        </row>
        <row r="18">
          <cell r="G18">
            <v>230512</v>
          </cell>
          <cell r="H18">
            <v>236357</v>
          </cell>
          <cell r="I18">
            <v>259755</v>
          </cell>
          <cell r="J18">
            <v>138149.20000000001</v>
          </cell>
          <cell r="K18">
            <v>198043</v>
          </cell>
          <cell r="L18">
            <v>124722</v>
          </cell>
          <cell r="N18">
            <v>1.3356278282837062</v>
          </cell>
          <cell r="O18">
            <v>1.7775613498085991</v>
          </cell>
          <cell r="P18">
            <v>1.9392661166896861</v>
          </cell>
          <cell r="Q18">
            <v>1.1307022425928959</v>
          </cell>
          <cell r="R18">
            <v>1.6680536019608008</v>
          </cell>
          <cell r="S18">
            <v>1.0463430594473062</v>
          </cell>
          <cell r="U18">
            <v>15.343015572993981</v>
          </cell>
          <cell r="V18">
            <v>6.1605608076249938</v>
          </cell>
          <cell r="W18">
            <v>46.04437985884028</v>
          </cell>
          <cell r="X18">
            <v>12.456528902156478</v>
          </cell>
          <cell r="Y18">
            <v>18.376330319751574</v>
          </cell>
          <cell r="Z18">
            <v>11.527174945445795</v>
          </cell>
        </row>
        <row r="19">
          <cell r="E19" t="str">
            <v>2-butanol</v>
          </cell>
          <cell r="G19">
            <v>225157</v>
          </cell>
          <cell r="H19">
            <v>190943</v>
          </cell>
          <cell r="I19">
            <v>220825</v>
          </cell>
          <cell r="J19">
            <v>20708</v>
          </cell>
          <cell r="K19">
            <v>56051</v>
          </cell>
          <cell r="L19">
            <v>103271</v>
          </cell>
          <cell r="N19">
            <v>1.3045999988411641</v>
          </cell>
          <cell r="O19">
            <v>1.4360179593432958</v>
          </cell>
          <cell r="P19">
            <v>1.6486244354025905</v>
          </cell>
          <cell r="Q19">
            <v>0.16948764118513668</v>
          </cell>
          <cell r="R19">
            <v>0.47209985934117765</v>
          </cell>
          <cell r="S19">
            <v>0.86638198627493745</v>
          </cell>
          <cell r="U19">
            <v>87.008459195486168</v>
          </cell>
          <cell r="V19">
            <v>67.124376386137044</v>
          </cell>
          <cell r="W19">
            <v>47.448189674359099</v>
          </cell>
          <cell r="X19">
            <v>1.3745325686322616</v>
          </cell>
          <cell r="Y19">
            <v>3.8286958728886096</v>
          </cell>
          <cell r="Z19">
            <v>7.0262955380350443</v>
          </cell>
        </row>
        <row r="20">
          <cell r="E20" t="str">
            <v>Hexadecanoic acid</v>
          </cell>
          <cell r="G20">
            <v>181125</v>
          </cell>
          <cell r="H20">
            <v>139112</v>
          </cell>
          <cell r="I20">
            <v>175520</v>
          </cell>
          <cell r="J20">
            <v>55648.6</v>
          </cell>
          <cell r="K20">
            <v>53397</v>
          </cell>
          <cell r="L20">
            <v>110078</v>
          </cell>
          <cell r="N20">
            <v>1.0494707017330389</v>
          </cell>
          <cell r="O20">
            <v>1.0462144742680515</v>
          </cell>
          <cell r="P20">
            <v>1.3103885923326739</v>
          </cell>
          <cell r="Q20">
            <v>0.4554640694057947</v>
          </cell>
          <cell r="R20">
            <v>0.44974605607822987</v>
          </cell>
          <cell r="S20">
            <v>0.92348864913840834</v>
          </cell>
          <cell r="U20">
            <v>56.600592217232347</v>
          </cell>
          <cell r="V20">
            <v>57.012059463918298</v>
          </cell>
          <cell r="W20">
            <v>29.52558847490651</v>
          </cell>
          <cell r="X20">
            <v>5.3562195236125856</v>
          </cell>
          <cell r="Y20">
            <v>5.2889761630960566</v>
          </cell>
          <cell r="Z20">
            <v>10.860149602586468</v>
          </cell>
        </row>
        <row r="21">
          <cell r="E21" t="str">
            <v>(2-Phenylcyclobutyl)benzene</v>
          </cell>
          <cell r="G21">
            <v>169324</v>
          </cell>
          <cell r="H21">
            <v>144837</v>
          </cell>
          <cell r="I21">
            <v>225751</v>
          </cell>
          <cell r="J21">
            <v>66139.399999999994</v>
          </cell>
          <cell r="K21">
            <v>98502</v>
          </cell>
          <cell r="L21">
            <v>141545</v>
          </cell>
          <cell r="N21">
            <v>0.98109359337609436</v>
          </cell>
          <cell r="O21">
            <v>1.0892702700670092</v>
          </cell>
          <cell r="P21">
            <v>1.6854007241778342</v>
          </cell>
          <cell r="Q21">
            <v>0.54132754951710582</v>
          </cell>
          <cell r="R21">
            <v>0.82965121665669983</v>
          </cell>
          <cell r="S21">
            <v>1.1874779778184197</v>
          </cell>
          <cell r="U21">
            <v>44.82406641202148</v>
          </cell>
          <cell r="V21">
            <v>23.834218241753558</v>
          </cell>
          <cell r="W21">
            <v>29.543285416725407</v>
          </cell>
          <cell r="X21">
            <v>13.099853652924821</v>
          </cell>
          <cell r="Y21">
            <v>20.077140967366109</v>
          </cell>
          <cell r="Z21">
            <v>28.736368099811344</v>
          </cell>
        </row>
        <row r="22">
          <cell r="E22" t="str">
            <v>Styrene</v>
          </cell>
          <cell r="G22">
            <v>168694</v>
          </cell>
          <cell r="H22">
            <v>125045</v>
          </cell>
          <cell r="I22">
            <v>200639</v>
          </cell>
          <cell r="J22">
            <v>90084.800000000003</v>
          </cell>
          <cell r="K22">
            <v>117597</v>
          </cell>
          <cell r="L22">
            <v>157769</v>
          </cell>
          <cell r="N22">
            <v>0.97744326050050123</v>
          </cell>
          <cell r="O22">
            <v>0.940421307542473</v>
          </cell>
          <cell r="P22">
            <v>1.4979207883832917</v>
          </cell>
          <cell r="Q22">
            <v>0.73731216238336883</v>
          </cell>
          <cell r="R22">
            <v>0.9904823671111036</v>
          </cell>
          <cell r="S22">
            <v>1.3235876440879881</v>
          </cell>
          <cell r="U22">
            <v>24.567267259500355</v>
          </cell>
          <cell r="V22">
            <v>-5.323258752978612</v>
          </cell>
          <cell r="W22">
            <v>11.638342003615666</v>
          </cell>
          <cell r="X22">
            <v>17.729588673974575</v>
          </cell>
          <cell r="Y22">
            <v>23.81738136658284</v>
          </cell>
          <cell r="Z22">
            <v>31.827312366283042</v>
          </cell>
        </row>
        <row r="23">
          <cell r="E23" t="str">
            <v>2-butanol</v>
          </cell>
          <cell r="G23">
            <v>148208</v>
          </cell>
          <cell r="H23">
            <v>138216</v>
          </cell>
          <cell r="I23">
            <v>177811</v>
          </cell>
          <cell r="J23">
            <v>26878.3</v>
          </cell>
          <cell r="K23">
            <v>34972</v>
          </cell>
          <cell r="L23">
            <v>57820</v>
          </cell>
          <cell r="N23">
            <v>0.8587437060728792</v>
          </cell>
          <cell r="O23">
            <v>1.0394759602006514</v>
          </cell>
          <cell r="P23">
            <v>1.3274926275710179</v>
          </cell>
          <cell r="Q23">
            <v>0.2199893599607137</v>
          </cell>
          <cell r="R23">
            <v>0.29455810388538411</v>
          </cell>
          <cell r="S23">
            <v>0.48507525294048559</v>
          </cell>
          <cell r="U23">
            <v>74.382419526921836</v>
          </cell>
          <cell r="V23">
            <v>71.662826735451858</v>
          </cell>
          <cell r="W23">
            <v>63.45928837073447</v>
          </cell>
          <cell r="X23">
            <v>4.4984419277122436</v>
          </cell>
          <cell r="Y23">
            <v>6.0232573289092803</v>
          </cell>
          <cell r="Z23">
            <v>9.9190381585399603</v>
          </cell>
        </row>
        <row r="24">
          <cell r="E24" t="str">
            <v>?</v>
          </cell>
          <cell r="F24" t="str">
            <v>looks like nonanoic acid</v>
          </cell>
          <cell r="G24">
            <v>141302</v>
          </cell>
          <cell r="H24">
            <v>71682</v>
          </cell>
          <cell r="I24">
            <v>109144</v>
          </cell>
          <cell r="J24">
            <v>9631.4</v>
          </cell>
          <cell r="K24">
            <v>15921</v>
          </cell>
          <cell r="L24">
            <v>47235</v>
          </cell>
          <cell r="N24">
            <v>0.81872910474137683</v>
          </cell>
          <cell r="O24">
            <v>0.53909616671805782</v>
          </cell>
          <cell r="P24">
            <v>0.81484191272537232</v>
          </cell>
          <cell r="Q24">
            <v>7.8829595678507114E-2</v>
          </cell>
          <cell r="R24">
            <v>0.13409755152576922</v>
          </cell>
          <cell r="S24">
            <v>0.39627342740650012</v>
          </cell>
          <cell r="U24">
            <v>90.371712056894808</v>
          </cell>
          <cell r="V24">
            <v>75.125485988495086</v>
          </cell>
          <cell r="W24">
            <v>51.368060329506278</v>
          </cell>
          <cell r="X24">
            <v>2.4097716657440955</v>
          </cell>
          <cell r="Y24">
            <v>4.0992786697821781</v>
          </cell>
          <cell r="Z24">
            <v>12.113831981911902</v>
          </cell>
        </row>
        <row r="25">
          <cell r="E25" t="str">
            <v>?</v>
          </cell>
          <cell r="G25">
            <v>127359</v>
          </cell>
          <cell r="H25">
            <v>160995</v>
          </cell>
          <cell r="I25">
            <v>114453</v>
          </cell>
          <cell r="J25">
            <v>21508.400000000001</v>
          </cell>
          <cell r="K25">
            <v>10739</v>
          </cell>
          <cell r="L25">
            <v>13402</v>
          </cell>
          <cell r="N25">
            <v>0.73794086460741537</v>
          </cell>
          <cell r="O25">
            <v>1.2107891431708619</v>
          </cell>
          <cell r="P25">
            <v>0.8544775840830191</v>
          </cell>
          <cell r="Q25">
            <v>0.17603863152725488</v>
          </cell>
          <cell r="R25">
            <v>9.0451203180405462E-2</v>
          </cell>
          <cell r="S25">
            <v>0.11243477239550999</v>
          </cell>
          <cell r="U25">
            <v>76.144615379051075</v>
          </cell>
          <cell r="V25">
            <v>92.529566052803531</v>
          </cell>
          <cell r="W25">
            <v>86.841694329972484</v>
          </cell>
          <cell r="X25">
            <v>4.9669425359948303</v>
          </cell>
          <cell r="Y25">
            <v>2.5520871447987257</v>
          </cell>
          <cell r="Z25">
            <v>3.1723551171192437</v>
          </cell>
        </row>
        <row r="26">
          <cell r="E26" t="str">
            <v>2-phenyl ethanol</v>
          </cell>
          <cell r="G26">
            <v>121387</v>
          </cell>
          <cell r="H26">
            <v>93855</v>
          </cell>
          <cell r="I26">
            <v>113426</v>
          </cell>
          <cell r="J26">
            <v>17953.599999999999</v>
          </cell>
          <cell r="K26">
            <v>49967</v>
          </cell>
          <cell r="L26">
            <v>73553</v>
          </cell>
          <cell r="N26">
            <v>0.70333802661845912</v>
          </cell>
          <cell r="O26">
            <v>0.7058518278971474</v>
          </cell>
          <cell r="P26">
            <v>0.84681025794169251</v>
          </cell>
          <cell r="Q26">
            <v>0.14694385333115076</v>
          </cell>
          <cell r="R26">
            <v>0.42085625005264177</v>
          </cell>
          <cell r="S26">
            <v>0.61706572257923786</v>
          </cell>
          <cell r="U26">
            <v>79.107648417982716</v>
          </cell>
          <cell r="V26">
            <v>40.376119545309656</v>
          </cell>
          <cell r="W26">
            <v>27.130580104318224</v>
          </cell>
          <cell r="X26">
            <v>2.1337933941391771</v>
          </cell>
          <cell r="Y26">
            <v>6.1113157569153032</v>
          </cell>
          <cell r="Z26">
            <v>8.9605024826864899</v>
          </cell>
        </row>
        <row r="27">
          <cell r="E27" t="str">
            <v>?</v>
          </cell>
          <cell r="F27" t="str">
            <v xml:space="preserve">All look like tribenzene compounds </v>
          </cell>
          <cell r="G27">
            <v>87534</v>
          </cell>
          <cell r="H27">
            <v>54976</v>
          </cell>
          <cell r="I27">
            <v>144611</v>
          </cell>
          <cell r="J27">
            <v>55726</v>
          </cell>
          <cell r="K27">
            <v>74405</v>
          </cell>
          <cell r="L27">
            <v>85280</v>
          </cell>
          <cell r="N27">
            <v>0.50718767925741803</v>
          </cell>
          <cell r="O27">
            <v>0.41345597027833975</v>
          </cell>
          <cell r="P27">
            <v>1.0796296987569525</v>
          </cell>
          <cell r="Q27">
            <v>0.45609756097560977</v>
          </cell>
          <cell r="R27">
            <v>0.62668980097197768</v>
          </cell>
          <cell r="S27">
            <v>0.7154482457759358</v>
          </cell>
          <cell r="U27">
            <v>10.073217542786164</v>
          </cell>
          <cell r="V27">
            <v>-51.573528022848066</v>
          </cell>
          <cell r="W27">
            <v>33.732070672038972</v>
          </cell>
          <cell r="X27">
            <v>36.996992866393313</v>
          </cell>
          <cell r="Y27">
            <v>50.834821493907477</v>
          </cell>
          <cell r="Z27">
            <v>58.034587136635402</v>
          </cell>
        </row>
      </sheetData>
      <sheetData sheetId="6" refreshError="1"/>
      <sheetData sheetId="7" refreshError="1">
        <row r="5">
          <cell r="E5" t="str">
            <v>2-ethyl hexanoic acid</v>
          </cell>
          <cell r="G5">
            <v>3868207</v>
          </cell>
          <cell r="H5">
            <v>3486262</v>
          </cell>
          <cell r="I5">
            <v>3776516</v>
          </cell>
          <cell r="J5">
            <v>3820501</v>
          </cell>
          <cell r="K5">
            <v>3360165</v>
          </cell>
          <cell r="L5">
            <v>3294592</v>
          </cell>
          <cell r="M5">
            <v>255204</v>
          </cell>
          <cell r="N5">
            <v>913234</v>
          </cell>
          <cell r="O5">
            <v>2321515.7000000002</v>
          </cell>
          <cell r="P5">
            <v>7498</v>
          </cell>
          <cell r="Q5">
            <v>53899</v>
          </cell>
          <cell r="R5">
            <v>95440</v>
          </cell>
          <cell r="T5">
            <v>33.065837500534258</v>
          </cell>
          <cell r="U5">
            <v>29.601287211099223</v>
          </cell>
          <cell r="V5">
            <v>37.120379016483682</v>
          </cell>
          <cell r="W5">
            <v>33.738981075090294</v>
          </cell>
          <cell r="X5">
            <v>29.714148015174693</v>
          </cell>
          <cell r="Y5">
            <v>30.157000585823081</v>
          </cell>
          <cell r="Z5">
            <v>2.9321996897799734</v>
          </cell>
          <cell r="AA5">
            <v>8.6721110657411185</v>
          </cell>
          <cell r="AB5">
            <v>22.627255643861201</v>
          </cell>
          <cell r="AC5">
            <v>8.7134373801582787E-2</v>
          </cell>
          <cell r="AD5">
            <v>0.60285663154598124</v>
          </cell>
          <cell r="AE5">
            <v>1.0571789361749264</v>
          </cell>
          <cell r="AG5">
            <v>91.132238251238618</v>
          </cell>
          <cell r="AH5">
            <v>70.703601489027662</v>
          </cell>
          <cell r="AI5">
            <v>39.043575945673027</v>
          </cell>
          <cell r="AJ5">
            <v>99.74173975910044</v>
          </cell>
          <cell r="AK5">
            <v>97.971146164991467</v>
          </cell>
          <cell r="AL5">
            <v>96.494416169916093</v>
          </cell>
          <cell r="AM5">
            <v>0.99738841734889405</v>
          </cell>
          <cell r="AN5">
            <v>2.9498206282063975</v>
          </cell>
          <cell r="AO5">
            <v>7.696666354013912</v>
          </cell>
          <cell r="AP5">
            <v>2.9638777838206825E-2</v>
          </cell>
          <cell r="AQ5">
            <v>0.20506182567362954</v>
          </cell>
          <cell r="AR5">
            <v>0.359599664948201</v>
          </cell>
        </row>
        <row r="6">
          <cell r="E6" t="str">
            <v>1,11-Undecanedioic acid</v>
          </cell>
          <cell r="G6">
            <v>2772162</v>
          </cell>
          <cell r="H6">
            <v>2491701</v>
          </cell>
          <cell r="I6">
            <v>2543331</v>
          </cell>
          <cell r="J6">
            <v>2475503</v>
          </cell>
          <cell r="K6">
            <v>2167467</v>
          </cell>
          <cell r="L6">
            <v>2048742</v>
          </cell>
          <cell r="M6">
            <v>37926</v>
          </cell>
          <cell r="N6">
            <v>221796</v>
          </cell>
          <cell r="O6">
            <v>961575.6</v>
          </cell>
          <cell r="P6">
            <v>8934</v>
          </cell>
          <cell r="Q6">
            <v>10570</v>
          </cell>
          <cell r="R6">
            <v>7530</v>
          </cell>
          <cell r="T6">
            <v>23.696730350044877</v>
          </cell>
          <cell r="U6">
            <v>21.156630495695143</v>
          </cell>
          <cell r="V6">
            <v>24.999076049028378</v>
          </cell>
          <cell r="W6">
            <v>21.861255596668933</v>
          </cell>
          <cell r="X6">
            <v>19.167045444496519</v>
          </cell>
          <cell r="Y6">
            <v>18.753130492091387</v>
          </cell>
          <cell r="Z6">
            <v>0.43575573045326593</v>
          </cell>
          <cell r="AA6">
            <v>2.1061847740416115</v>
          </cell>
          <cell r="AB6">
            <v>9.3722462967186555</v>
          </cell>
          <cell r="AC6">
            <v>0.10382215197963998</v>
          </cell>
          <cell r="AD6">
            <v>0.11822472764691408</v>
          </cell>
          <cell r="AE6">
            <v>8.3409025454706576E-2</v>
          </cell>
          <cell r="AG6">
            <v>98.16111453345529</v>
          </cell>
          <cell r="AH6">
            <v>90.044800496609469</v>
          </cell>
          <cell r="AI6">
            <v>62.509629242545863</v>
          </cell>
          <cell r="AJ6">
            <v>99.525086052260164</v>
          </cell>
          <cell r="AK6">
            <v>99.383187523662599</v>
          </cell>
          <cell r="AL6">
            <v>99.55522612350039</v>
          </cell>
          <cell r="AM6">
            <v>0.15706667467747665</v>
          </cell>
          <cell r="AN6">
            <v>0.75916715626652553</v>
          </cell>
          <cell r="AO6">
            <v>3.3781943809497905</v>
          </cell>
          <cell r="AP6">
            <v>3.7422342449379559E-2</v>
          </cell>
          <cell r="AQ6">
            <v>4.2613701985825404E-2</v>
          </cell>
          <cell r="AR6">
            <v>3.0064500247954408E-2</v>
          </cell>
        </row>
        <row r="7">
          <cell r="E7" t="str">
            <v>Benzoic acid</v>
          </cell>
          <cell r="G7">
            <v>2700424</v>
          </cell>
          <cell r="H7">
            <v>2404113</v>
          </cell>
          <cell r="I7">
            <v>2549567</v>
          </cell>
          <cell r="J7">
            <v>1696206</v>
          </cell>
          <cell r="K7">
            <v>1567328</v>
          </cell>
          <cell r="L7">
            <v>1512331</v>
          </cell>
          <cell r="M7">
            <v>681760</v>
          </cell>
          <cell r="N7">
            <v>1149449</v>
          </cell>
          <cell r="O7">
            <v>1924987.5</v>
          </cell>
          <cell r="P7">
            <v>206009</v>
          </cell>
          <cell r="Q7">
            <v>85663</v>
          </cell>
          <cell r="R7">
            <v>130583</v>
          </cell>
          <cell r="T7">
            <v>23.083506432448605</v>
          </cell>
          <cell r="U7">
            <v>20.412934943196291</v>
          </cell>
          <cell r="V7">
            <v>25.060371349656467</v>
          </cell>
          <cell r="W7">
            <v>14.979255896924149</v>
          </cell>
          <cell r="X7">
            <v>13.859978953512023</v>
          </cell>
          <cell r="Y7">
            <v>13.84310010251904</v>
          </cell>
          <cell r="Z7">
            <v>7.8331705635663811</v>
          </cell>
          <cell r="AA7">
            <v>10.915219311156903</v>
          </cell>
          <cell r="AB7">
            <v>18.762390568255583</v>
          </cell>
          <cell r="AC7">
            <v>2.3940337706708812</v>
          </cell>
          <cell r="AD7">
            <v>0.95813480079636715</v>
          </cell>
          <cell r="AE7">
            <v>1.4464542856509892</v>
          </cell>
          <cell r="AG7">
            <v>66.065941556629156</v>
          </cell>
          <cell r="AH7">
            <v>46.527927799059647</v>
          </cell>
          <cell r="AI7">
            <v>25.131234862915225</v>
          </cell>
          <cell r="AJ7">
            <v>84.017672258590139</v>
          </cell>
          <cell r="AK7">
            <v>93.08704000193606</v>
          </cell>
          <cell r="AL7">
            <v>89.551081225022884</v>
          </cell>
          <cell r="AM7">
            <v>3.4983968387205762</v>
          </cell>
          <cell r="AN7">
            <v>4.8748802827941242</v>
          </cell>
          <cell r="AO7">
            <v>8.3795300151030396</v>
          </cell>
          <cell r="AP7">
            <v>1.0692069203829657</v>
          </cell>
          <cell r="AQ7">
            <v>0.42791558424180021</v>
          </cell>
          <cell r="AR7">
            <v>0.64600547877912506</v>
          </cell>
        </row>
        <row r="8">
          <cell r="E8" t="str">
            <v>?</v>
          </cell>
          <cell r="F8" t="str">
            <v>looks like Nonanoic acid</v>
          </cell>
          <cell r="G8">
            <v>2577249</v>
          </cell>
          <cell r="H8">
            <v>2330181</v>
          </cell>
          <cell r="I8">
            <v>2525612</v>
          </cell>
          <cell r="J8">
            <v>2648171</v>
          </cell>
          <cell r="K8">
            <v>2332906</v>
          </cell>
          <cell r="L8">
            <v>2249984</v>
          </cell>
          <cell r="M8">
            <v>201970</v>
          </cell>
          <cell r="N8">
            <v>684277</v>
          </cell>
          <cell r="O8">
            <v>1509953.3</v>
          </cell>
          <cell r="Q8">
            <v>34406</v>
          </cell>
          <cell r="R8">
            <v>50562</v>
          </cell>
          <cell r="T8">
            <v>22.030593665854596</v>
          </cell>
          <cell r="U8">
            <v>19.785190279688216</v>
          </cell>
          <cell r="V8">
            <v>24.824911290877459</v>
          </cell>
          <cell r="W8">
            <v>23.386092884834461</v>
          </cell>
          <cell r="X8">
            <v>20.630032807760671</v>
          </cell>
          <cell r="Y8">
            <v>20.595196250732279</v>
          </cell>
          <cell r="Z8">
            <v>2.3205606939736887</v>
          </cell>
          <cell r="AA8">
            <v>6.4979251141899397</v>
          </cell>
          <cell r="AB8">
            <v>14.71715195783162</v>
          </cell>
          <cell r="AC8">
            <v>0</v>
          </cell>
          <cell r="AD8">
            <v>0.38482875869628436</v>
          </cell>
          <cell r="AE8">
            <v>0.56007000598152379</v>
          </cell>
          <cell r="AG8">
            <v>89.466644752427399</v>
          </cell>
          <cell r="AH8">
            <v>67.157631428691332</v>
          </cell>
          <cell r="AI8">
            <v>40.716195174321491</v>
          </cell>
          <cell r="AJ8">
            <v>100</v>
          </cell>
          <cell r="AK8">
            <v>98.13461877505344</v>
          </cell>
          <cell r="AL8">
            <v>97.280579416854991</v>
          </cell>
          <cell r="AM8">
            <v>1.1873804244885537</v>
          </cell>
          <cell r="AN8">
            <v>3.3248469218746348</v>
          </cell>
          <cell r="AO8">
            <v>7.5304464926659636</v>
          </cell>
          <cell r="AP8">
            <v>0</v>
          </cell>
          <cell r="AQ8">
            <v>0.19690850407094684</v>
          </cell>
          <cell r="AR8">
            <v>0.28657563802258762</v>
          </cell>
        </row>
        <row r="9">
          <cell r="E9" t="str">
            <v>?</v>
          </cell>
          <cell r="G9">
            <v>2261620</v>
          </cell>
          <cell r="H9">
            <v>2069029</v>
          </cell>
          <cell r="I9">
            <v>2147798</v>
          </cell>
          <cell r="J9">
            <v>2183915</v>
          </cell>
          <cell r="K9">
            <v>1990179</v>
          </cell>
          <cell r="L9">
            <v>1856490</v>
          </cell>
          <cell r="M9">
            <v>456045</v>
          </cell>
          <cell r="N9">
            <v>1182368</v>
          </cell>
          <cell r="O9">
            <v>1733982.8</v>
          </cell>
          <cell r="P9">
            <v>43853</v>
          </cell>
          <cell r="Q9">
            <v>1010692</v>
          </cell>
          <cell r="R9">
            <v>968358</v>
          </cell>
          <cell r="T9">
            <v>19.332564003932127</v>
          </cell>
          <cell r="U9">
            <v>17.567790853668892</v>
          </cell>
          <cell r="V9">
            <v>21.111277116486626</v>
          </cell>
          <cell r="W9">
            <v>19.286231532096398</v>
          </cell>
          <cell r="X9">
            <v>17.599276637514038</v>
          </cell>
          <cell r="Y9">
            <v>16.993354569420035</v>
          </cell>
          <cell r="Z9">
            <v>5.239788590796806</v>
          </cell>
          <cell r="AA9">
            <v>11.22781961313113</v>
          </cell>
          <cell r="AB9">
            <v>16.900713657744483</v>
          </cell>
          <cell r="AC9">
            <v>0.50961639028018269</v>
          </cell>
          <cell r="AD9">
            <v>11.304520949376998</v>
          </cell>
          <cell r="AE9">
            <v>10.726400673475265</v>
          </cell>
          <cell r="AG9">
            <v>72.896566695803699</v>
          </cell>
          <cell r="AH9">
            <v>36.088608370549395</v>
          </cell>
          <cell r="AI9">
            <v>19.944617445497645</v>
          </cell>
          <cell r="AJ9">
            <v>97.357615512226573</v>
          </cell>
          <cell r="AK9">
            <v>35.767127352946687</v>
          </cell>
          <cell r="AL9">
            <v>36.878850908120931</v>
          </cell>
          <cell r="AM9">
            <v>2.4827213905927001</v>
          </cell>
          <cell r="AN9">
            <v>5.3199756898966655</v>
          </cell>
          <cell r="AO9">
            <v>8.007911500105708</v>
          </cell>
          <cell r="AP9">
            <v>0.24146690104396851</v>
          </cell>
          <cell r="AQ9">
            <v>5.3563183867220925</v>
          </cell>
          <cell r="AR9">
            <v>5.082392912355135</v>
          </cell>
        </row>
        <row r="10">
          <cell r="E10" t="str">
            <v>?</v>
          </cell>
          <cell r="F10" t="str">
            <v>Looks like butan-2 ol-2 methyl-oic acid</v>
          </cell>
          <cell r="G10">
            <v>2046431</v>
          </cell>
          <cell r="H10">
            <v>2219559</v>
          </cell>
          <cell r="I10">
            <v>2504427</v>
          </cell>
          <cell r="J10">
            <v>2148829</v>
          </cell>
          <cell r="K10">
            <v>1772174</v>
          </cell>
          <cell r="L10">
            <v>2194646</v>
          </cell>
          <cell r="M10">
            <v>486609</v>
          </cell>
          <cell r="N10">
            <v>1363447</v>
          </cell>
          <cell r="O10">
            <v>2104186.4</v>
          </cell>
          <cell r="P10">
            <v>70920</v>
          </cell>
          <cell r="Q10">
            <v>320097</v>
          </cell>
          <cell r="R10">
            <v>539930</v>
          </cell>
          <cell r="T10">
            <v>17.493105953754753</v>
          </cell>
          <cell r="U10">
            <v>18.845916755820468</v>
          </cell>
          <cell r="V10">
            <v>24.616678297964359</v>
          </cell>
          <cell r="W10">
            <v>18.976385810291688</v>
          </cell>
          <cell r="X10">
            <v>15.671444867928866</v>
          </cell>
          <cell r="Y10">
            <v>20.088660661980082</v>
          </cell>
          <cell r="Z10">
            <v>5.5909576607112079</v>
          </cell>
          <cell r="AA10">
            <v>12.947353927089367</v>
          </cell>
          <cell r="AB10">
            <v>20.508999183221537</v>
          </cell>
          <cell r="AC10">
            <v>0.82416241531184997</v>
          </cell>
          <cell r="AD10">
            <v>3.580263069592645</v>
          </cell>
          <cell r="AE10">
            <v>5.9807483550809719</v>
          </cell>
          <cell r="AG10">
            <v>68.039079649482403</v>
          </cell>
          <cell r="AH10">
            <v>31.298890391783988</v>
          </cell>
          <cell r="AI10">
            <v>16.68656942672278</v>
          </cell>
          <cell r="AJ10">
            <v>95.656905252922954</v>
          </cell>
          <cell r="AK10">
            <v>77.1542247714533</v>
          </cell>
          <cell r="AL10">
            <v>70.228237433468266</v>
          </cell>
          <cell r="AM10">
            <v>5.1234562682690141</v>
          </cell>
          <cell r="AN10">
            <v>11.864729740558463</v>
          </cell>
          <cell r="AO10">
            <v>18.794089813914628</v>
          </cell>
          <cell r="AP10">
            <v>0.75524808969204194</v>
          </cell>
          <cell r="AQ10">
            <v>3.2808907487993926</v>
          </cell>
          <cell r="AR10">
            <v>5.4806536747912542</v>
          </cell>
        </row>
        <row r="11">
          <cell r="E11" t="str">
            <v>Dodecanedioic acid</v>
          </cell>
          <cell r="G11">
            <v>1974433</v>
          </cell>
          <cell r="H11">
            <v>1762005</v>
          </cell>
          <cell r="I11">
            <v>1828285</v>
          </cell>
          <cell r="J11">
            <v>1960728</v>
          </cell>
          <cell r="K11">
            <v>1753089</v>
          </cell>
          <cell r="L11">
            <v>1633123</v>
          </cell>
          <cell r="M11">
            <v>15844</v>
          </cell>
          <cell r="N11">
            <v>114427</v>
          </cell>
          <cell r="O11">
            <v>606164.69999999995</v>
          </cell>
          <cell r="Q11">
            <v>6247</v>
          </cell>
          <cell r="R11">
            <v>1305</v>
          </cell>
          <cell r="T11">
            <v>16.877659528999445</v>
          </cell>
          <cell r="U11">
            <v>14.960899689235315</v>
          </cell>
          <cell r="V11">
            <v>17.970698959080767</v>
          </cell>
          <cell r="W11">
            <v>17.315259146745323</v>
          </cell>
          <cell r="X11">
            <v>15.502675026308109</v>
          </cell>
          <cell r="Y11">
            <v>14.948767940831869</v>
          </cell>
          <cell r="Z11">
            <v>0.18204170735910841</v>
          </cell>
          <cell r="AA11">
            <v>1.0866039294633785</v>
          </cell>
          <cell r="AB11">
            <v>5.9081416633040345</v>
          </cell>
          <cell r="AC11">
            <v>0</v>
          </cell>
          <cell r="AD11">
            <v>6.9872268080442029E-2</v>
          </cell>
          <cell r="AE11">
            <v>1.4455349032986996E-2</v>
          </cell>
          <cell r="AG11">
            <v>98.921404315294311</v>
          </cell>
          <cell r="AH11">
            <v>92.737041541390624</v>
          </cell>
          <cell r="AI11">
            <v>67.123473178439767</v>
          </cell>
          <cell r="AJ11">
            <v>100</v>
          </cell>
          <cell r="AK11">
            <v>99.549288958441892</v>
          </cell>
          <cell r="AL11">
            <v>99.903300732941986</v>
          </cell>
          <cell r="AM11">
            <v>0.10061337180925294</v>
          </cell>
          <cell r="AN11">
            <v>0.6005595462188682</v>
          </cell>
          <cell r="AO11">
            <v>3.2653948509673998</v>
          </cell>
          <cell r="AP11">
            <v>0</v>
          </cell>
          <cell r="AQ11">
            <v>3.8617988094702196E-2</v>
          </cell>
          <cell r="AR11">
            <v>7.9893856632501786E-3</v>
          </cell>
        </row>
        <row r="12">
          <cell r="E12" t="str">
            <v>Decanedioic acid</v>
          </cell>
          <cell r="G12">
            <v>1661287</v>
          </cell>
          <cell r="H12">
            <v>1580306</v>
          </cell>
          <cell r="I12">
            <v>1587251</v>
          </cell>
          <cell r="J12">
            <v>1384784</v>
          </cell>
          <cell r="K12">
            <v>1213664</v>
          </cell>
          <cell r="L12">
            <v>1155834</v>
          </cell>
          <cell r="M12">
            <v>5618</v>
          </cell>
          <cell r="N12">
            <v>74084</v>
          </cell>
          <cell r="O12">
            <v>568554.69999999995</v>
          </cell>
          <cell r="R12">
            <v>81</v>
          </cell>
          <cell r="T12">
            <v>14.200854810445783</v>
          </cell>
          <cell r="U12">
            <v>13.41812284544976</v>
          </cell>
          <cell r="V12">
            <v>15.601511741057825</v>
          </cell>
          <cell r="W12">
            <v>12.229077068449358</v>
          </cell>
          <cell r="X12">
            <v>10.732506212251179</v>
          </cell>
          <cell r="Y12">
            <v>10.57990992970123</v>
          </cell>
          <cell r="Z12">
            <v>6.4548744757856033E-2</v>
          </cell>
          <cell r="AA12">
            <v>0.70350499017159351</v>
          </cell>
          <cell r="AB12">
            <v>5.5415660313728701</v>
          </cell>
          <cell r="AC12">
            <v>0</v>
          </cell>
          <cell r="AD12">
            <v>0</v>
          </cell>
          <cell r="AE12">
            <v>8.9722856066815841E-4</v>
          </cell>
          <cell r="AG12">
            <v>99.54545873738266</v>
          </cell>
          <cell r="AH12">
            <v>94.757053588832221</v>
          </cell>
          <cell r="AI12">
            <v>64.480582886148341</v>
          </cell>
          <cell r="AJ12">
            <v>100</v>
          </cell>
          <cell r="AK12">
            <v>99.999999999999986</v>
          </cell>
          <cell r="AL12">
            <v>99.991519506625025</v>
          </cell>
          <cell r="AM12">
            <v>3.4401195143455181E-2</v>
          </cell>
          <cell r="AN12">
            <v>0.37493234829081667</v>
          </cell>
          <cell r="AO12">
            <v>2.9533726048545472</v>
          </cell>
          <cell r="AP12">
            <v>0</v>
          </cell>
          <cell r="AQ12">
            <v>0</v>
          </cell>
          <cell r="AR12">
            <v>4.7817714999128874E-4</v>
          </cell>
        </row>
        <row r="13">
          <cell r="E13" t="str">
            <v>?</v>
          </cell>
          <cell r="G13">
            <v>1191985</v>
          </cell>
          <cell r="H13">
            <v>1083177</v>
          </cell>
          <cell r="I13">
            <v>1229890</v>
          </cell>
          <cell r="J13">
            <v>1219699</v>
          </cell>
          <cell r="K13">
            <v>982367</v>
          </cell>
          <cell r="L13">
            <v>1011054</v>
          </cell>
          <cell r="M13">
            <v>102451</v>
          </cell>
          <cell r="N13">
            <v>401509</v>
          </cell>
          <cell r="O13">
            <v>864883.8</v>
          </cell>
          <cell r="P13">
            <v>1787</v>
          </cell>
          <cell r="Q13">
            <v>57154</v>
          </cell>
          <cell r="R13">
            <v>100354</v>
          </cell>
          <cell r="T13">
            <v>10.18921229217421</v>
          </cell>
          <cell r="U13">
            <v>9.1970808497631058</v>
          </cell>
          <cell r="V13">
            <v>12.088915537120222</v>
          </cell>
          <cell r="W13">
            <v>10.771205524695992</v>
          </cell>
          <cell r="X13">
            <v>8.6871324602283284</v>
          </cell>
          <cell r="Y13">
            <v>9.2546682776801408</v>
          </cell>
          <cell r="Z13">
            <v>1.1771241454587236</v>
          </cell>
          <cell r="AA13">
            <v>3.812747490670136</v>
          </cell>
          <cell r="AB13">
            <v>8.4298145581501434</v>
          </cell>
          <cell r="AC13">
            <v>2.0766754599016862E-2</v>
          </cell>
          <cell r="AD13">
            <v>0.63926358409950113</v>
          </cell>
          <cell r="AE13">
            <v>1.1116108021887947</v>
          </cell>
          <cell r="AG13">
            <v>88.447348904852944</v>
          </cell>
          <cell r="AH13">
            <v>58.543938528404453</v>
          </cell>
          <cell r="AI13">
            <v>30.268231817274625</v>
          </cell>
          <cell r="AJ13">
            <v>99.807201203696252</v>
          </cell>
          <cell r="AK13">
            <v>92.641258930651802</v>
          </cell>
          <cell r="AL13">
            <v>87.988647795516215</v>
          </cell>
          <cell r="AM13">
            <v>1.5713965482519747</v>
          </cell>
          <cell r="AN13">
            <v>5.0898099994887227</v>
          </cell>
          <cell r="AO13">
            <v>11.253342776278883</v>
          </cell>
          <cell r="AP13">
            <v>2.7722485025208583E-2</v>
          </cell>
          <cell r="AQ13">
            <v>0.85338202716560152</v>
          </cell>
          <cell r="AR13">
            <v>1.4839398072820624</v>
          </cell>
        </row>
        <row r="14">
          <cell r="E14" t="str">
            <v>?</v>
          </cell>
          <cell r="F14" t="str">
            <v>looks like cinnamic acid</v>
          </cell>
          <cell r="G14">
            <v>1095702</v>
          </cell>
          <cell r="H14">
            <v>1032765</v>
          </cell>
          <cell r="I14">
            <v>1058378</v>
          </cell>
          <cell r="J14">
            <v>1141429</v>
          </cell>
          <cell r="K14">
            <v>1024150</v>
          </cell>
          <cell r="L14">
            <v>944585</v>
          </cell>
          <cell r="M14">
            <v>67079</v>
          </cell>
          <cell r="N14">
            <v>303009</v>
          </cell>
          <cell r="O14">
            <v>683808.5</v>
          </cell>
          <cell r="P14">
            <v>5711</v>
          </cell>
          <cell r="Q14">
            <v>26439</v>
          </cell>
          <cell r="R14">
            <v>15745</v>
          </cell>
          <cell r="T14">
            <v>9.3661751506603412</v>
          </cell>
          <cell r="U14">
            <v>8.7690407050792203</v>
          </cell>
          <cell r="V14">
            <v>10.403078526003322</v>
          </cell>
          <cell r="W14">
            <v>10.080000353241431</v>
          </cell>
          <cell r="X14">
            <v>9.0566221271101757</v>
          </cell>
          <cell r="Y14">
            <v>8.6462452401874632</v>
          </cell>
          <cell r="Z14">
            <v>0.77071293157924969</v>
          </cell>
          <cell r="AA14">
            <v>2.8773870682860587</v>
          </cell>
          <cell r="AB14">
            <v>6.6649171233023585</v>
          </cell>
          <cell r="AC14">
            <v>6.6367619202565925E-2</v>
          </cell>
          <cell r="AD14">
            <v>0.29571840816052614</v>
          </cell>
          <cell r="AE14">
            <v>0.17440572453975497</v>
          </cell>
          <cell r="AG14">
            <v>91.771316261100338</v>
          </cell>
          <cell r="AH14">
            <v>67.186980137754261</v>
          </cell>
          <cell r="AI14">
            <v>35.933222971999406</v>
          </cell>
          <cell r="AJ14">
            <v>99.341591102412778</v>
          </cell>
          <cell r="AK14">
            <v>96.734782526971941</v>
          </cell>
          <cell r="AL14">
            <v>97.982873262383038</v>
          </cell>
          <cell r="AM14">
            <v>0.70419296730940473</v>
          </cell>
          <cell r="AN14">
            <v>2.6290407941672349</v>
          </cell>
          <cell r="AO14">
            <v>6.089670451373431</v>
          </cell>
          <cell r="AP14">
            <v>6.0639453140809103E-2</v>
          </cell>
          <cell r="AQ14">
            <v>0.27019505551031708</v>
          </cell>
          <cell r="AR14">
            <v>0.15935282729425443</v>
          </cell>
        </row>
        <row r="15">
          <cell r="E15" t="str">
            <v>?</v>
          </cell>
          <cell r="F15" t="str">
            <v>looks like c11 alcohol</v>
          </cell>
          <cell r="G15">
            <v>1022009</v>
          </cell>
          <cell r="H15">
            <v>975275</v>
          </cell>
          <cell r="I15">
            <v>1089105</v>
          </cell>
          <cell r="J15">
            <v>1118018</v>
          </cell>
          <cell r="K15">
            <v>1014156</v>
          </cell>
          <cell r="L15">
            <v>943505</v>
          </cell>
          <cell r="M15">
            <v>103828</v>
          </cell>
          <cell r="N15">
            <v>257420</v>
          </cell>
          <cell r="O15">
            <v>661450.69999999995</v>
          </cell>
          <cell r="P15">
            <v>8127</v>
          </cell>
          <cell r="Q15">
            <v>10316</v>
          </cell>
          <cell r="R15">
            <v>20603</v>
          </cell>
          <cell r="T15">
            <v>8.7362396888489986</v>
          </cell>
          <cell r="U15">
            <v>8.2809024063035981</v>
          </cell>
          <cell r="V15">
            <v>10.705102371801802</v>
          </cell>
          <cell r="W15">
            <v>9.8732569743105163</v>
          </cell>
          <cell r="X15">
            <v>8.9682445637275272</v>
          </cell>
          <cell r="Y15">
            <v>8.6363594756883426</v>
          </cell>
          <cell r="Z15">
            <v>1.1929453668064571</v>
          </cell>
          <cell r="AA15">
            <v>2.4444718774630365</v>
          </cell>
          <cell r="AB15">
            <v>6.4470010195110632</v>
          </cell>
          <cell r="AC15">
            <v>9.4443992516066055E-2</v>
          </cell>
          <cell r="AD15">
            <v>0.11538375500525692</v>
          </cell>
          <cell r="AE15">
            <v>0.22821728438822306</v>
          </cell>
          <cell r="AG15">
            <v>86.344864503555897</v>
          </cell>
          <cell r="AH15">
            <v>70.480609992429649</v>
          </cell>
          <cell r="AI15">
            <v>39.776372092498235</v>
          </cell>
          <cell r="AJ15">
            <v>99.043436297041566</v>
          </cell>
          <cell r="AK15">
            <v>98.713418727763838</v>
          </cell>
          <cell r="AL15">
            <v>97.357482802439364</v>
          </cell>
          <cell r="AM15">
            <v>1.7999945182210126</v>
          </cell>
          <cell r="AN15">
            <v>3.6883801235239235</v>
          </cell>
          <cell r="AO15">
            <v>9.7276596372144777</v>
          </cell>
          <cell r="AP15">
            <v>0.1425033145171733</v>
          </cell>
          <cell r="AQ15">
            <v>0.17409860692716395</v>
          </cell>
          <cell r="AR15">
            <v>0.34434926551731493</v>
          </cell>
        </row>
        <row r="16">
          <cell r="E16" t="str">
            <v>?</v>
          </cell>
          <cell r="G16">
            <v>927854</v>
          </cell>
          <cell r="H16">
            <v>865649</v>
          </cell>
          <cell r="I16">
            <v>883476</v>
          </cell>
          <cell r="J16">
            <v>964554</v>
          </cell>
          <cell r="K16">
            <v>918581</v>
          </cell>
          <cell r="L16">
            <v>890330</v>
          </cell>
          <cell r="M16">
            <v>30428</v>
          </cell>
          <cell r="N16">
            <v>159921</v>
          </cell>
          <cell r="O16">
            <v>420518.40000000002</v>
          </cell>
          <cell r="Q16">
            <v>3793</v>
          </cell>
          <cell r="R16">
            <v>3044</v>
          </cell>
          <cell r="T16">
            <v>7.9313929136214041</v>
          </cell>
          <cell r="U16">
            <v>7.3500857574676921</v>
          </cell>
          <cell r="V16">
            <v>8.6839203043140643</v>
          </cell>
          <cell r="W16">
            <v>8.5180108974981668</v>
          </cell>
          <cell r="X16">
            <v>8.1230688962974096</v>
          </cell>
          <cell r="Y16">
            <v>8.1496228763913301</v>
          </cell>
          <cell r="Z16">
            <v>0.34960648015166312</v>
          </cell>
          <cell r="AA16">
            <v>1.5186169960211573</v>
          </cell>
          <cell r="AB16">
            <v>4.0986917899144437</v>
          </cell>
          <cell r="AC16">
            <v>0</v>
          </cell>
          <cell r="AD16">
            <v>4.242444578663624E-2</v>
          </cell>
          <cell r="AE16">
            <v>3.3718070847825604E-2</v>
          </cell>
          <cell r="AG16">
            <v>95.592117501186365</v>
          </cell>
          <cell r="AH16">
            <v>79.338785340317415</v>
          </cell>
          <cell r="AI16">
            <v>52.801365670315235</v>
          </cell>
          <cell r="AJ16">
            <v>100</v>
          </cell>
          <cell r="AK16">
            <v>99.477728844501442</v>
          </cell>
          <cell r="AL16">
            <v>99.5862621944691</v>
          </cell>
          <cell r="AM16">
            <v>0.3663650872215542</v>
          </cell>
          <cell r="AN16">
            <v>1.5914128592870109</v>
          </cell>
          <cell r="AO16">
            <v>4.2951651652877114</v>
          </cell>
          <cell r="AP16">
            <v>0</v>
          </cell>
          <cell r="AQ16">
            <v>4.4458088346086812E-2</v>
          </cell>
          <cell r="AR16">
            <v>3.5334367834793143E-2</v>
          </cell>
        </row>
        <row r="17">
          <cell r="E17" t="str">
            <v>?</v>
          </cell>
          <cell r="G17">
            <v>868122</v>
          </cell>
          <cell r="H17">
            <v>801830</v>
          </cell>
          <cell r="I17">
            <v>924638</v>
          </cell>
          <cell r="J17">
            <v>914970</v>
          </cell>
          <cell r="K17">
            <v>820078</v>
          </cell>
          <cell r="L17">
            <v>775243</v>
          </cell>
          <cell r="M17">
            <v>114359</v>
          </cell>
          <cell r="N17">
            <v>214249</v>
          </cell>
          <cell r="O17">
            <v>553183.6</v>
          </cell>
          <cell r="P17">
            <v>12924</v>
          </cell>
          <cell r="Q17">
            <v>16987</v>
          </cell>
          <cell r="R17">
            <v>12820</v>
          </cell>
          <cell r="T17">
            <v>7.4207975381459166</v>
          </cell>
          <cell r="U17">
            <v>6.8082089425509871</v>
          </cell>
          <cell r="V17">
            <v>9.0885125372283433</v>
          </cell>
          <cell r="W17">
            <v>8.0801328187783152</v>
          </cell>
          <cell r="X17">
            <v>7.2520007428172226</v>
          </cell>
          <cell r="Y17">
            <v>7.0961756736965436</v>
          </cell>
          <cell r="Z17">
            <v>1.3139426667432641</v>
          </cell>
          <cell r="AA17">
            <v>2.0345181232016865</v>
          </cell>
          <cell r="AB17">
            <v>5.3917476135058902</v>
          </cell>
          <cell r="AC17">
            <v>0.15019000360251478</v>
          </cell>
          <cell r="AD17">
            <v>0.1899984341095676</v>
          </cell>
          <cell r="AE17">
            <v>0.14200580429340481</v>
          </cell>
          <cell r="AG17">
            <v>82.293780958326039</v>
          </cell>
          <cell r="AH17">
            <v>70.116690889346188</v>
          </cell>
          <cell r="AI17">
            <v>40.675136977363167</v>
          </cell>
          <cell r="AJ17">
            <v>98.141243380882656</v>
          </cell>
          <cell r="AK17">
            <v>97.380054955210085</v>
          </cell>
          <cell r="AL17">
            <v>97.99884034974248</v>
          </cell>
          <cell r="AM17">
            <v>2.5667656518279549</v>
          </cell>
          <cell r="AN17">
            <v>3.9743980988144094</v>
          </cell>
          <cell r="AO17">
            <v>10.532691363143311</v>
          </cell>
          <cell r="AP17">
            <v>0.29339373189726586</v>
          </cell>
          <cell r="AQ17">
            <v>0.37115885412435945</v>
          </cell>
          <cell r="AR17">
            <v>0.2774060315157833</v>
          </cell>
        </row>
        <row r="18">
          <cell r="E18" t="str">
            <v>?</v>
          </cell>
          <cell r="G18">
            <v>832497</v>
          </cell>
          <cell r="H18">
            <v>866221</v>
          </cell>
          <cell r="I18">
            <v>911689</v>
          </cell>
          <cell r="J18">
            <v>881431</v>
          </cell>
          <cell r="K18">
            <v>798863</v>
          </cell>
          <cell r="L18">
            <v>751148</v>
          </cell>
          <cell r="M18">
            <v>89912</v>
          </cell>
          <cell r="N18">
            <v>246373</v>
          </cell>
          <cell r="O18">
            <v>604846</v>
          </cell>
          <cell r="P18">
            <v>4303</v>
          </cell>
          <cell r="Q18">
            <v>12542</v>
          </cell>
          <cell r="R18">
            <v>50093</v>
          </cell>
          <cell r="T18">
            <v>7.1162713168354914</v>
          </cell>
          <cell r="U18">
            <v>7.3549425170241314</v>
          </cell>
          <cell r="V18">
            <v>8.9612333762544605</v>
          </cell>
          <cell r="W18">
            <v>7.7839487093441191</v>
          </cell>
          <cell r="X18">
            <v>7.0643951787625019</v>
          </cell>
          <cell r="Y18">
            <v>6.8756224370240187</v>
          </cell>
          <cell r="Z18">
            <v>1.0330556672602975</v>
          </cell>
          <cell r="AA18">
            <v>2.3395690694825606</v>
          </cell>
          <cell r="AB18">
            <v>5.8952886113011731</v>
          </cell>
          <cell r="AC18">
            <v>5.0005229456949948E-2</v>
          </cell>
          <cell r="AD18">
            <v>0.14028141288056731</v>
          </cell>
          <cell r="AE18">
            <v>0.55487494184629704</v>
          </cell>
          <cell r="AG18">
            <v>85.483188860206596</v>
          </cell>
          <cell r="AH18">
            <v>68.190518633323478</v>
          </cell>
          <cell r="AI18">
            <v>34.213423936457787</v>
          </cell>
          <cell r="AJ18">
            <v>99.357585316602595</v>
          </cell>
          <cell r="AK18">
            <v>98.014247372481506</v>
          </cell>
          <cell r="AL18">
            <v>91.929822398938128</v>
          </cell>
          <cell r="AM18">
            <v>1.699066685895297</v>
          </cell>
          <cell r="AN18">
            <v>3.8478893164111376</v>
          </cell>
          <cell r="AO18">
            <v>9.6959813499342928</v>
          </cell>
          <cell r="AP18">
            <v>8.2243602337690888E-2</v>
          </cell>
          <cell r="AQ18">
            <v>0.23072084383197061</v>
          </cell>
          <cell r="AR18">
            <v>0.91260283294257882</v>
          </cell>
        </row>
        <row r="19">
          <cell r="E19" t="str">
            <v>?</v>
          </cell>
          <cell r="G19">
            <v>827572</v>
          </cell>
          <cell r="H19">
            <v>699668</v>
          </cell>
          <cell r="I19">
            <v>848259</v>
          </cell>
          <cell r="J19">
            <v>798751</v>
          </cell>
          <cell r="K19">
            <v>746343</v>
          </cell>
          <cell r="L19">
            <v>720623</v>
          </cell>
          <cell r="M19">
            <v>82524</v>
          </cell>
          <cell r="N19">
            <v>356751</v>
          </cell>
          <cell r="O19">
            <v>597472.1</v>
          </cell>
          <cell r="P19">
            <v>6262</v>
          </cell>
          <cell r="Q19">
            <v>41965</v>
          </cell>
          <cell r="R19">
            <v>47586</v>
          </cell>
          <cell r="T19">
            <v>7.0741719023806473</v>
          </cell>
          <cell r="U19">
            <v>5.9407679114235741</v>
          </cell>
          <cell r="V19">
            <v>8.3377630557221067</v>
          </cell>
          <cell r="W19">
            <v>7.0537986700460094</v>
          </cell>
          <cell r="X19">
            <v>6.5999575533015573</v>
          </cell>
          <cell r="Y19">
            <v>6.5962122876391334</v>
          </cell>
          <cell r="Z19">
            <v>0.94817027632561612</v>
          </cell>
          <cell r="AA19">
            <v>3.3877235131567702</v>
          </cell>
          <cell r="AB19">
            <v>5.8234169800249909</v>
          </cell>
          <cell r="AC19">
            <v>7.2770798712391491E-2</v>
          </cell>
          <cell r="AD19">
            <v>0.46937565711473506</v>
          </cell>
          <cell r="AE19">
            <v>0.5271051640488269</v>
          </cell>
          <cell r="AG19">
            <v>86.596731187624499</v>
          </cell>
          <cell r="AH19">
            <v>42.974989703898785</v>
          </cell>
          <cell r="AI19">
            <v>30.156122918023563</v>
          </cell>
          <cell r="AJ19">
            <v>98.968345963410982</v>
          </cell>
          <cell r="AK19">
            <v>92.888201881238828</v>
          </cell>
          <cell r="AL19">
            <v>92.00897210302665</v>
          </cell>
          <cell r="AM19">
            <v>2.2442627681906968</v>
          </cell>
          <cell r="AN19">
            <v>8.0185404872267476</v>
          </cell>
          <cell r="AO19">
            <v>13.783682359845885</v>
          </cell>
          <cell r="AP19">
            <v>0.1722441614544287</v>
          </cell>
          <cell r="AQ19">
            <v>1.1109843219720252</v>
          </cell>
          <cell r="AR19">
            <v>1.2476266385190755</v>
          </cell>
        </row>
        <row r="20">
          <cell r="E20" t="str">
            <v xml:space="preserve">? </v>
          </cell>
          <cell r="F20" t="str">
            <v>Looks like 2-butanol</v>
          </cell>
          <cell r="G20">
            <v>825846</v>
          </cell>
          <cell r="H20">
            <v>761593</v>
          </cell>
          <cell r="I20">
            <v>790247</v>
          </cell>
          <cell r="J20">
            <v>813083</v>
          </cell>
          <cell r="K20">
            <v>780872</v>
          </cell>
          <cell r="L20">
            <v>752680</v>
          </cell>
          <cell r="M20">
            <v>34828</v>
          </cell>
          <cell r="N20">
            <v>145506</v>
          </cell>
          <cell r="O20">
            <v>404565.2</v>
          </cell>
          <cell r="Q20">
            <v>8973</v>
          </cell>
          <cell r="R20">
            <v>9557</v>
          </cell>
          <cell r="T20">
            <v>7.0594178740864217</v>
          </cell>
          <cell r="U20">
            <v>6.466563078438365</v>
          </cell>
          <cell r="V20">
            <v>7.7675476965115937</v>
          </cell>
          <cell r="W20">
            <v>7.1803650750196493</v>
          </cell>
          <cell r="X20">
            <v>6.9052996471618195</v>
          </cell>
          <cell r="Y20">
            <v>6.8896455770357354</v>
          </cell>
          <cell r="Z20">
            <v>0.40016085482851727</v>
          </cell>
          <cell r="AA20">
            <v>1.3817315088265738</v>
          </cell>
          <cell r="AB20">
            <v>3.9431997832320649</v>
          </cell>
          <cell r="AC20">
            <v>0</v>
          </cell>
          <cell r="AD20">
            <v>0.1003623917857862</v>
          </cell>
          <cell r="AE20">
            <v>0.10586189326303197</v>
          </cell>
          <cell r="AG20">
            <v>94.331531834977213</v>
          </cell>
          <cell r="AH20">
            <v>78.632675625886662</v>
          </cell>
          <cell r="AI20">
            <v>49.234945991989775</v>
          </cell>
          <cell r="AJ20">
            <v>100</v>
          </cell>
          <cell r="AK20">
            <v>98.546588896731848</v>
          </cell>
          <cell r="AL20">
            <v>98.463463873731243</v>
          </cell>
          <cell r="AM20">
            <v>0.51735844019230859</v>
          </cell>
          <cell r="AN20">
            <v>1.7864077646410952</v>
          </cell>
          <cell r="AO20">
            <v>5.0980691004716618</v>
          </cell>
          <cell r="AP20">
            <v>0</v>
          </cell>
          <cell r="AQ20">
            <v>0.12975614641395808</v>
          </cell>
          <cell r="AR20">
            <v>0.13686632091446602</v>
          </cell>
        </row>
        <row r="21">
          <cell r="E21" t="str">
            <v>?</v>
          </cell>
          <cell r="F21" t="str">
            <v>Looks like Decanoic acid</v>
          </cell>
          <cell r="G21">
            <v>785816</v>
          </cell>
          <cell r="H21">
            <v>698824</v>
          </cell>
          <cell r="I21">
            <v>788589</v>
          </cell>
          <cell r="J21">
            <v>840511</v>
          </cell>
          <cell r="K21">
            <v>761439</v>
          </cell>
          <cell r="L21">
            <v>722789</v>
          </cell>
          <cell r="M21">
            <v>208943</v>
          </cell>
          <cell r="N21">
            <v>304749</v>
          </cell>
          <cell r="O21">
            <v>543107.1</v>
          </cell>
          <cell r="P21">
            <v>115337</v>
          </cell>
          <cell r="Q21">
            <v>163861</v>
          </cell>
          <cell r="R21">
            <v>133172</v>
          </cell>
          <cell r="T21">
            <v>6.7172372526392277</v>
          </cell>
          <cell r="U21">
            <v>5.9336016438263117</v>
          </cell>
          <cell r="V21">
            <v>7.7512507740546708</v>
          </cell>
          <cell r="W21">
            <v>7.4225827247277829</v>
          </cell>
          <cell r="X21">
            <v>6.7334524199039647</v>
          </cell>
          <cell r="Y21">
            <v>6.6160387375512597</v>
          </cell>
          <cell r="Z21">
            <v>2.4006778882058941</v>
          </cell>
          <cell r="AA21">
            <v>2.8939101864073615</v>
          </cell>
          <cell r="AB21">
            <v>5.2935343894922129</v>
          </cell>
          <cell r="AC21">
            <v>1.3403330583026345</v>
          </cell>
          <cell r="AD21">
            <v>1.8327740867503299</v>
          </cell>
          <cell r="AE21">
            <v>1.475132368904938</v>
          </cell>
          <cell r="AG21">
            <v>64.260933507110238</v>
          </cell>
          <cell r="AH21">
            <v>51.228438305790789</v>
          </cell>
          <cell r="AI21">
            <v>31.707352222289529</v>
          </cell>
          <cell r="AJ21">
            <v>81.942497537448602</v>
          </cell>
          <cell r="AK21">
            <v>72.781064267526673</v>
          </cell>
          <cell r="AL21">
            <v>77.703692081904038</v>
          </cell>
          <cell r="AM21">
            <v>4.7323434389415056</v>
          </cell>
          <cell r="AN21">
            <v>5.704629076150475</v>
          </cell>
          <cell r="AO21">
            <v>10.434895435158111</v>
          </cell>
          <cell r="AP21">
            <v>2.6421355341407944</v>
          </cell>
          <cell r="AQ21">
            <v>3.6128613784903854</v>
          </cell>
          <cell r="AR21">
            <v>2.9078590767437484</v>
          </cell>
        </row>
        <row r="22">
          <cell r="E22" t="str">
            <v xml:space="preserve">? </v>
          </cell>
          <cell r="F22" t="str">
            <v>Looks like 2-butanol</v>
          </cell>
          <cell r="G22">
            <v>784476</v>
          </cell>
          <cell r="H22">
            <v>713614</v>
          </cell>
          <cell r="I22">
            <v>747534</v>
          </cell>
          <cell r="J22">
            <v>793598</v>
          </cell>
          <cell r="K22">
            <v>754643</v>
          </cell>
          <cell r="L22">
            <v>714415</v>
          </cell>
          <cell r="M22">
            <v>26923</v>
          </cell>
          <cell r="N22">
            <v>124460</v>
          </cell>
          <cell r="O22">
            <v>378515.9</v>
          </cell>
          <cell r="P22">
            <v>4795</v>
          </cell>
          <cell r="Q22">
            <v>6063</v>
          </cell>
          <cell r="R22">
            <v>3373</v>
          </cell>
          <cell r="T22">
            <v>6.7057827926657261</v>
          </cell>
          <cell r="U22">
            <v>6.0591811435461134</v>
          </cell>
          <cell r="V22">
            <v>7.3477102725655365</v>
          </cell>
          <cell r="W22">
            <v>7.0082923426088648</v>
          </cell>
          <cell r="X22">
            <v>6.6733549693587895</v>
          </cell>
          <cell r="Y22">
            <v>6.5393874487404799</v>
          </cell>
          <cell r="Z22">
            <v>0.30933532486930543</v>
          </cell>
          <cell r="AA22">
            <v>1.181877747917992</v>
          </cell>
          <cell r="AB22">
            <v>3.689303516046091</v>
          </cell>
          <cell r="AC22">
            <v>5.5722769055560076E-2</v>
          </cell>
          <cell r="AD22">
            <v>6.7814240654989602E-2</v>
          </cell>
          <cell r="AE22">
            <v>3.7362369569551829E-2</v>
          </cell>
          <cell r="AG22">
            <v>95.3870363172569</v>
          </cell>
          <cell r="AH22">
            <v>80.494431179420033</v>
          </cell>
          <cell r="AI22">
            <v>49.789752464505803</v>
          </cell>
          <cell r="AJ22">
            <v>99.204902330960465</v>
          </cell>
          <cell r="AK22">
            <v>98.983805882253165</v>
          </cell>
          <cell r="AL22">
            <v>99.428656432082974</v>
          </cell>
          <cell r="AM22">
            <v>0.44340193800164951</v>
          </cell>
          <cell r="AN22">
            <v>1.6941061746804156</v>
          </cell>
          <cell r="AO22">
            <v>5.2882558097180876</v>
          </cell>
          <cell r="AP22">
            <v>7.9873140258044151E-2</v>
          </cell>
          <cell r="AQ22">
            <v>9.7205082359206205E-2</v>
          </cell>
          <cell r="AR22">
            <v>5.3555303075950099E-2</v>
          </cell>
        </row>
        <row r="23">
          <cell r="E23" t="str">
            <v>?</v>
          </cell>
          <cell r="G23">
            <v>780203</v>
          </cell>
          <cell r="H23">
            <v>730452</v>
          </cell>
          <cell r="I23">
            <v>786680</v>
          </cell>
          <cell r="J23">
            <v>767853</v>
          </cell>
          <cell r="K23">
            <v>711170</v>
          </cell>
          <cell r="L23">
            <v>702656</v>
          </cell>
          <cell r="M23">
            <v>108867</v>
          </cell>
          <cell r="N23">
            <v>179551</v>
          </cell>
          <cell r="O23">
            <v>530222</v>
          </cell>
          <cell r="P23">
            <v>14140</v>
          </cell>
          <cell r="Q23">
            <v>49543</v>
          </cell>
          <cell r="R23">
            <v>63595</v>
          </cell>
          <cell r="T23">
            <v>6.6692567423173914</v>
          </cell>
          <cell r="U23">
            <v>6.2021498802791788</v>
          </cell>
          <cell r="V23">
            <v>7.732486705918201</v>
          </cell>
          <cell r="W23">
            <v>6.7809373261389831</v>
          </cell>
          <cell r="X23">
            <v>6.2889205274002284</v>
          </cell>
          <cell r="Y23">
            <v>6.4317516110134738</v>
          </cell>
          <cell r="Z23">
            <v>1.2508416154420636</v>
          </cell>
          <cell r="AA23">
            <v>1.7050243573551616</v>
          </cell>
          <cell r="AB23">
            <v>5.1679464162139297</v>
          </cell>
          <cell r="AC23">
            <v>0.16432115838281949</v>
          </cell>
          <cell r="AD23">
            <v>0.554135069234727</v>
          </cell>
          <cell r="AE23">
            <v>0.70443518908261149</v>
          </cell>
          <cell r="AG23">
            <v>81.244662429843274</v>
          </cell>
          <cell r="AH23">
            <v>72.50913972948986</v>
          </cell>
          <cell r="AI23">
            <v>33.165789832415143</v>
          </cell>
          <cell r="AJ23">
            <v>97.57671911006463</v>
          </cell>
          <cell r="AK23">
            <v>91.188709305191367</v>
          </cell>
          <cell r="AL23">
            <v>89.04753740992787</v>
          </cell>
          <cell r="AM23">
            <v>2.0797818785053837</v>
          </cell>
          <cell r="AN23">
            <v>2.8349542556467648</v>
          </cell>
          <cell r="AO23">
            <v>8.5927755943185655</v>
          </cell>
          <cell r="AP23">
            <v>0.27321777852651741</v>
          </cell>
          <cell r="AQ23">
            <v>0.92136371304804243</v>
          </cell>
          <cell r="AR23">
            <v>1.1712686264581575</v>
          </cell>
        </row>
        <row r="24">
          <cell r="E24" t="str">
            <v xml:space="preserve">? </v>
          </cell>
          <cell r="F24" t="str">
            <v>Looks like 2-butanol</v>
          </cell>
          <cell r="G24">
            <v>778188</v>
          </cell>
          <cell r="H24">
            <v>676983</v>
          </cell>
          <cell r="I24">
            <v>772405</v>
          </cell>
          <cell r="J24">
            <v>738040</v>
          </cell>
          <cell r="K24">
            <v>561754</v>
          </cell>
          <cell r="L24">
            <v>579246</v>
          </cell>
          <cell r="M24">
            <v>62480</v>
          </cell>
          <cell r="N24">
            <v>246572</v>
          </cell>
          <cell r="O24">
            <v>517969.8</v>
          </cell>
          <cell r="P24">
            <v>6249</v>
          </cell>
          <cell r="Q24">
            <v>25997</v>
          </cell>
          <cell r="R24">
            <v>41381</v>
          </cell>
          <cell r="T24">
            <v>6.6520323118348506</v>
          </cell>
          <cell r="U24">
            <v>5.7481532426511794</v>
          </cell>
          <cell r="V24">
            <v>7.5921739386850406</v>
          </cell>
          <cell r="W24">
            <v>6.5176576560664801</v>
          </cell>
          <cell r="X24">
            <v>4.9676255493752377</v>
          </cell>
          <cell r="Y24">
            <v>5.3021199472759228</v>
          </cell>
          <cell r="Z24">
            <v>0.71787212041132875</v>
          </cell>
          <cell r="AA24">
            <v>2.3414587824171234</v>
          </cell>
          <cell r="AB24">
            <v>5.0485271671432832</v>
          </cell>
          <cell r="AC24">
            <v>7.2619725511615205E-2</v>
          </cell>
          <cell r="AD24">
            <v>0.29077466836677629</v>
          </cell>
          <cell r="AE24">
            <v>0.45837302554332177</v>
          </cell>
          <cell r="AG24">
            <v>89.208228602044841</v>
          </cell>
          <cell r="AH24">
            <v>59.265894913107971</v>
          </cell>
          <cell r="AI24">
            <v>33.503536563893782</v>
          </cell>
          <cell r="AJ24">
            <v>98.885800246902775</v>
          </cell>
          <cell r="AK24">
            <v>94.146606553238584</v>
          </cell>
          <cell r="AL24">
            <v>91.354910298119137</v>
          </cell>
          <cell r="AM24">
            <v>1.4904769915123344</v>
          </cell>
          <cell r="AN24">
            <v>4.8614374935852895</v>
          </cell>
          <cell r="AO24">
            <v>10.481969378251483</v>
          </cell>
          <cell r="AP24">
            <v>0.15077619944759121</v>
          </cell>
          <cell r="AQ24">
            <v>0.60371888055352052</v>
          </cell>
          <cell r="AR24">
            <v>0.95169380266607595</v>
          </cell>
        </row>
        <row r="25">
          <cell r="E25" t="str">
            <v>Pentanoic acid</v>
          </cell>
          <cell r="G25">
            <v>735671</v>
          </cell>
          <cell r="H25">
            <v>641285</v>
          </cell>
          <cell r="I25">
            <v>664160</v>
          </cell>
          <cell r="J25">
            <v>457102</v>
          </cell>
          <cell r="K25">
            <v>354149</v>
          </cell>
          <cell r="L25">
            <v>373198</v>
          </cell>
          <cell r="M25">
            <v>1940</v>
          </cell>
          <cell r="N25">
            <v>140890</v>
          </cell>
          <cell r="O25">
            <v>254798.2</v>
          </cell>
          <cell r="Q25">
            <v>2902</v>
          </cell>
          <cell r="R25">
            <v>11382</v>
          </cell>
          <cell r="T25">
            <v>6.2885925546010171</v>
          </cell>
          <cell r="U25">
            <v>5.4450472939698065</v>
          </cell>
          <cell r="V25">
            <v>6.5282050777986376</v>
          </cell>
          <cell r="W25">
            <v>4.0366841226807493</v>
          </cell>
          <cell r="X25">
            <v>3.1317616264159955</v>
          </cell>
          <cell r="Y25">
            <v>3.4160625366139428</v>
          </cell>
          <cell r="Z25">
            <v>2.2289883380249325E-2</v>
          </cell>
          <cell r="AA25">
            <v>1.3378977655806357</v>
          </cell>
          <cell r="AB25">
            <v>2.4834568247786026</v>
          </cell>
          <cell r="AC25">
            <v>0</v>
          </cell>
          <cell r="AD25">
            <v>3.2458671677516052E-2</v>
          </cell>
          <cell r="AE25">
            <v>0.12607722811759234</v>
          </cell>
          <cell r="AG25">
            <v>99.645550523639159</v>
          </cell>
          <cell r="AH25">
            <v>75.429088245710744</v>
          </cell>
          <cell r="AI25">
            <v>61.958045202586625</v>
          </cell>
          <cell r="AJ25">
            <v>100</v>
          </cell>
          <cell r="AK25">
            <v>98.963565061793602</v>
          </cell>
          <cell r="AL25">
            <v>96.309282199424771</v>
          </cell>
          <cell r="AM25">
            <v>3.4224244472763898E-2</v>
          </cell>
          <cell r="AN25">
            <v>2.0542296892126708</v>
          </cell>
          <cell r="AO25">
            <v>3.813139443523915</v>
          </cell>
          <cell r="AP25">
            <v>0</v>
          </cell>
          <cell r="AQ25">
            <v>4.9837565132207572E-2</v>
          </cell>
          <cell r="AR25">
            <v>0.19358099833614467</v>
          </cell>
        </row>
        <row r="26">
          <cell r="E26" t="str">
            <v>2-methyl benzoic acid</v>
          </cell>
          <cell r="G26">
            <v>716896</v>
          </cell>
          <cell r="H26">
            <v>666256</v>
          </cell>
          <cell r="I26">
            <v>697791</v>
          </cell>
          <cell r="J26">
            <v>735810</v>
          </cell>
          <cell r="K26">
            <v>688483</v>
          </cell>
          <cell r="L26">
            <v>649447</v>
          </cell>
          <cell r="M26">
            <v>127771</v>
          </cell>
          <cell r="N26">
            <v>327008</v>
          </cell>
          <cell r="O26">
            <v>509136.4</v>
          </cell>
          <cell r="P26">
            <v>2797</v>
          </cell>
          <cell r="Q26">
            <v>70884</v>
          </cell>
          <cell r="R26">
            <v>72985</v>
          </cell>
          <cell r="T26">
            <v>6.1281018934051374</v>
          </cell>
          <cell r="U26">
            <v>5.657072019291185</v>
          </cell>
          <cell r="V26">
            <v>6.8587731110608727</v>
          </cell>
          <cell r="W26">
            <v>6.4979644462499007</v>
          </cell>
          <cell r="X26">
            <v>6.0882979758230684</v>
          </cell>
          <cell r="Y26">
            <v>5.944703793204452</v>
          </cell>
          <cell r="Z26">
            <v>1.4680415924628023</v>
          </cell>
          <cell r="AA26">
            <v>3.1052826497763681</v>
          </cell>
          <cell r="AB26">
            <v>4.962430140099924</v>
          </cell>
          <cell r="AC26">
            <v>3.2503980197789682E-2</v>
          </cell>
          <cell r="AD26">
            <v>0.7928326957922287</v>
          </cell>
          <cell r="AE26">
            <v>0.80844724074525354</v>
          </cell>
          <cell r="AG26">
            <v>76.044106021757571</v>
          </cell>
          <cell r="AH26">
            <v>45.107952679636362</v>
          </cell>
          <cell r="AI26">
            <v>27.64842837420575</v>
          </cell>
          <cell r="AJ26">
            <v>99.499782116897421</v>
          </cell>
          <cell r="AK26">
            <v>86.977761289926889</v>
          </cell>
          <cell r="AL26">
            <v>86.400546286773618</v>
          </cell>
          <cell r="AM26">
            <v>2.3015721091497392</v>
          </cell>
          <cell r="AN26">
            <v>4.8684124308507846</v>
          </cell>
          <cell r="AO26">
            <v>7.7800185380969831</v>
          </cell>
          <cell r="AP26">
            <v>5.095921985022623E-2</v>
          </cell>
          <cell r="AQ26">
            <v>1.2429904092813571</v>
          </cell>
          <cell r="AR26">
            <v>1.2674706429106077</v>
          </cell>
        </row>
        <row r="27">
          <cell r="E27" t="str">
            <v>?</v>
          </cell>
          <cell r="G27">
            <v>707363</v>
          </cell>
          <cell r="H27">
            <v>637650</v>
          </cell>
          <cell r="I27">
            <v>770738</v>
          </cell>
          <cell r="J27">
            <v>891813</v>
          </cell>
          <cell r="K27">
            <v>827633</v>
          </cell>
          <cell r="L27">
            <v>744427</v>
          </cell>
          <cell r="M27">
            <v>7389</v>
          </cell>
          <cell r="N27">
            <v>83865</v>
          </cell>
          <cell r="O27">
            <v>263094.8</v>
          </cell>
          <cell r="Q27">
            <v>40766</v>
          </cell>
          <cell r="T27">
            <v>6.0466128136085819</v>
          </cell>
          <cell r="U27">
            <v>5.4141830964389426</v>
          </cell>
          <cell r="V27">
            <v>7.575788552837218</v>
          </cell>
          <cell r="W27">
            <v>7.8756325229386155</v>
          </cell>
          <cell r="X27">
            <v>7.3188100775536551</v>
          </cell>
          <cell r="Y27">
            <v>6.8141018599882832</v>
          </cell>
          <cell r="Z27">
            <v>8.4896880565289823E-2</v>
          </cell>
          <cell r="AA27">
            <v>0.79638580531208747</v>
          </cell>
          <cell r="AB27">
            <v>2.5643217912205087</v>
          </cell>
          <cell r="AC27">
            <v>0</v>
          </cell>
          <cell r="AD27">
            <v>0.45596492405431405</v>
          </cell>
          <cell r="AE27">
            <v>0</v>
          </cell>
          <cell r="AG27">
            <v>98.595959702029873</v>
          </cell>
          <cell r="AH27">
            <v>85.290748555661295</v>
          </cell>
          <cell r="AI27">
            <v>66.151090763216445</v>
          </cell>
          <cell r="AJ27">
            <v>100</v>
          </cell>
          <cell r="AK27">
            <v>93.769958241535321</v>
          </cell>
          <cell r="AL27">
            <v>100</v>
          </cell>
          <cell r="AM27">
            <v>0.23432334746256081</v>
          </cell>
          <cell r="AN27">
            <v>2.19809946525517</v>
          </cell>
          <cell r="AO27">
            <v>7.0777684891245611</v>
          </cell>
          <cell r="AP27">
            <v>0</v>
          </cell>
          <cell r="AQ27">
            <v>1.2585059264663034</v>
          </cell>
          <cell r="AR27">
            <v>0</v>
          </cell>
        </row>
        <row r="28">
          <cell r="E28" t="str">
            <v>?</v>
          </cell>
          <cell r="G28">
            <v>677129</v>
          </cell>
          <cell r="H28">
            <v>304507</v>
          </cell>
          <cell r="I28">
            <v>338441</v>
          </cell>
          <cell r="J28">
            <v>477140</v>
          </cell>
          <cell r="K28">
            <v>415919</v>
          </cell>
          <cell r="L28">
            <v>345147</v>
          </cell>
          <cell r="M28">
            <v>15365</v>
          </cell>
          <cell r="N28">
            <v>88048</v>
          </cell>
          <cell r="O28">
            <v>212103.1</v>
          </cell>
          <cell r="P28">
            <v>14805</v>
          </cell>
          <cell r="Q28">
            <v>37222</v>
          </cell>
          <cell r="R28">
            <v>56593</v>
          </cell>
          <cell r="T28">
            <v>5.7881694234303547</v>
          </cell>
          <cell r="U28">
            <v>2.5855197242175691</v>
          </cell>
          <cell r="V28">
            <v>3.3266264977343543</v>
          </cell>
          <cell r="W28">
            <v>4.2136404178846139</v>
          </cell>
          <cell r="X28">
            <v>3.6779975770009639</v>
          </cell>
          <cell r="Y28">
            <v>3.1592981107205622</v>
          </cell>
          <cell r="Z28">
            <v>0.17653817429769633</v>
          </cell>
          <cell r="AA28">
            <v>0.83610776111749452</v>
          </cell>
          <cell r="AB28">
            <v>2.0673179451491355</v>
          </cell>
          <cell r="AC28">
            <v>0.17204913365329863</v>
          </cell>
          <cell r="AD28">
            <v>0.41632552625103458</v>
          </cell>
          <cell r="AE28">
            <v>0.62687476461596403</v>
          </cell>
          <cell r="AG28">
            <v>96.950017157703186</v>
          </cell>
          <cell r="AH28">
            <v>67.661907457676904</v>
          </cell>
          <cell r="AI28">
            <v>37.855423608357853</v>
          </cell>
          <cell r="AJ28">
            <v>95.916852968206697</v>
          </cell>
          <cell r="AK28">
            <v>88.680647076703451</v>
          </cell>
          <cell r="AL28">
            <v>80.157783702374687</v>
          </cell>
          <cell r="AM28">
            <v>1.9458468478863225</v>
          </cell>
          <cell r="AN28">
            <v>9.2157838265635501</v>
          </cell>
          <cell r="AO28">
            <v>22.786482998084157</v>
          </cell>
          <cell r="AP28">
            <v>1.8963675461846685</v>
          </cell>
          <cell r="AQ28">
            <v>4.5888415702323329</v>
          </cell>
          <cell r="AR28">
            <v>6.9095666679462839</v>
          </cell>
        </row>
        <row r="29">
          <cell r="E29" t="str">
            <v>?</v>
          </cell>
          <cell r="G29">
            <v>672434</v>
          </cell>
          <cell r="H29">
            <v>586583</v>
          </cell>
          <cell r="I29">
            <v>806542</v>
          </cell>
          <cell r="J29">
            <v>912054</v>
          </cell>
          <cell r="K29">
            <v>757873</v>
          </cell>
          <cell r="L29">
            <v>532660</v>
          </cell>
          <cell r="M29">
            <v>1871</v>
          </cell>
          <cell r="N29">
            <v>9436</v>
          </cell>
          <cell r="O29">
            <v>241826</v>
          </cell>
          <cell r="P29">
            <v>5162</v>
          </cell>
          <cell r="T29">
            <v>5.7480360730008124</v>
          </cell>
          <cell r="U29">
            <v>4.9805814526126309</v>
          </cell>
          <cell r="V29">
            <v>7.9277155803689903</v>
          </cell>
          <cell r="W29">
            <v>8.0543815184082934</v>
          </cell>
          <cell r="X29">
            <v>6.7019180601858812</v>
          </cell>
          <cell r="Y29">
            <v>4.8756956649091974</v>
          </cell>
          <cell r="Z29">
            <v>2.1497098868271385E-2</v>
          </cell>
          <cell r="AA29">
            <v>8.960467965092539E-2</v>
          </cell>
          <cell r="AB29">
            <v>2.3570199087313424</v>
          </cell>
          <cell r="AC29">
            <v>5.9987681723629012E-2</v>
          </cell>
          <cell r="AD29">
            <v>0</v>
          </cell>
          <cell r="AE29">
            <v>0</v>
          </cell>
          <cell r="AG29">
            <v>99.626009673647573</v>
          </cell>
          <cell r="AH29">
            <v>98.200919300217009</v>
          </cell>
          <cell r="AI29">
            <v>70.268611621638968</v>
          </cell>
          <cell r="AJ29">
            <v>99.255216783727874</v>
          </cell>
          <cell r="AK29">
            <v>99.999999999999986</v>
          </cell>
          <cell r="AL29">
            <v>100</v>
          </cell>
          <cell r="AM29">
            <v>8.4987433851711036E-2</v>
          </cell>
          <cell r="AN29">
            <v>0.35424648838902312</v>
          </cell>
          <cell r="AO29">
            <v>9.3183305713929929</v>
          </cell>
          <cell r="AP29">
            <v>0.23715754221743365</v>
          </cell>
          <cell r="AQ29">
            <v>0</v>
          </cell>
          <cell r="AR29">
            <v>0</v>
          </cell>
        </row>
        <row r="30">
          <cell r="E30" t="str">
            <v>?</v>
          </cell>
          <cell r="G30">
            <v>499583</v>
          </cell>
          <cell r="H30">
            <v>470561</v>
          </cell>
          <cell r="I30">
            <v>487056</v>
          </cell>
          <cell r="J30">
            <v>477045</v>
          </cell>
          <cell r="K30">
            <v>457259</v>
          </cell>
          <cell r="L30">
            <v>417492</v>
          </cell>
          <cell r="M30">
            <v>88226</v>
          </cell>
          <cell r="N30">
            <v>239912</v>
          </cell>
          <cell r="O30">
            <v>364548.8</v>
          </cell>
          <cell r="P30">
            <v>4596</v>
          </cell>
          <cell r="Q30">
            <v>177634</v>
          </cell>
          <cell r="R30">
            <v>173654</v>
          </cell>
          <cell r="T30">
            <v>4.2704876693593192</v>
          </cell>
          <cell r="U30">
            <v>3.9954574014638204</v>
          </cell>
          <cell r="V30">
            <v>4.7874028131358308</v>
          </cell>
          <cell r="W30">
            <v>4.2128014694843561</v>
          </cell>
          <cell r="X30">
            <v>4.0435697673390338</v>
          </cell>
          <cell r="Y30">
            <v>3.8215070298769773</v>
          </cell>
          <cell r="Z30">
            <v>1.0136841500545757</v>
          </cell>
          <cell r="AA30">
            <v>2.2782151234011034</v>
          </cell>
          <cell r="AB30">
            <v>3.5531695487835071</v>
          </cell>
          <cell r="AC30">
            <v>5.3410186982138501E-2</v>
          </cell>
          <cell r="AD30">
            <v>1.9868241505044404</v>
          </cell>
          <cell r="AE30">
            <v>1.9235472651144243</v>
          </cell>
          <cell r="AG30">
            <v>76.263035312623828</v>
          </cell>
          <cell r="AH30">
            <v>42.979867021822557</v>
          </cell>
          <cell r="AI30">
            <v>25.780852636126514</v>
          </cell>
          <cell r="AJ30">
            <v>98.732193117358648</v>
          </cell>
          <cell r="AK30">
            <v>50.864600716116321</v>
          </cell>
          <cell r="AL30">
            <v>49.665217149257806</v>
          </cell>
          <cell r="AM30">
            <v>2.1528618409220734</v>
          </cell>
          <cell r="AN30">
            <v>4.8384720273250261</v>
          </cell>
          <cell r="AO30">
            <v>7.5462195354346573</v>
          </cell>
          <cell r="AP30">
            <v>0.11343252576669784</v>
          </cell>
          <cell r="AQ30">
            <v>4.2196160391904476</v>
          </cell>
          <cell r="AR30">
            <v>4.0852286247663088</v>
          </cell>
        </row>
        <row r="31">
          <cell r="E31" t="str">
            <v>?</v>
          </cell>
          <cell r="G31">
            <v>498315</v>
          </cell>
          <cell r="H31">
            <v>446783</v>
          </cell>
          <cell r="I31">
            <v>437838</v>
          </cell>
          <cell r="J31">
            <v>494920</v>
          </cell>
          <cell r="K31">
            <v>414629</v>
          </cell>
          <cell r="L31">
            <v>415961</v>
          </cell>
          <cell r="M31">
            <v>604</v>
          </cell>
          <cell r="N31">
            <v>4582</v>
          </cell>
          <cell r="O31">
            <v>104349.2</v>
          </cell>
          <cell r="P31">
            <v>2991</v>
          </cell>
          <cell r="Q31">
            <v>4675</v>
          </cell>
          <cell r="R31">
            <v>49</v>
          </cell>
          <cell r="T31">
            <v>4.2596486729067831</v>
          </cell>
          <cell r="U31">
            <v>3.7935622463362031</v>
          </cell>
          <cell r="V31">
            <v>4.3036260161003375</v>
          </cell>
          <cell r="W31">
            <v>4.3706562342697177</v>
          </cell>
          <cell r="X31">
            <v>3.6665900267944784</v>
          </cell>
          <cell r="Y31">
            <v>3.8074930433509082</v>
          </cell>
          <cell r="Z31">
            <v>6.9397368874590682E-3</v>
          </cell>
          <cell r="AA31">
            <v>4.3510877719429859E-2</v>
          </cell>
          <cell r="AB31">
            <v>1.0170665762167368</v>
          </cell>
          <cell r="AC31">
            <v>3.4758457193989609E-2</v>
          </cell>
          <cell r="AD31">
            <v>5.2289555510815829E-2</v>
          </cell>
          <cell r="AE31">
            <v>5.4276789472518217E-4</v>
          </cell>
          <cell r="AG31">
            <v>99.837081942189315</v>
          </cell>
          <cell r="AH31">
            <v>98.853033774219668</v>
          </cell>
          <cell r="AI31">
            <v>76.367217494926862</v>
          </cell>
          <cell r="AJ31">
            <v>99.204731387441242</v>
          </cell>
          <cell r="AK31">
            <v>98.573891405128535</v>
          </cell>
          <cell r="AL31">
            <v>99.985744743626697</v>
          </cell>
          <cell r="AM31">
            <v>1.1561524566699214E-2</v>
          </cell>
          <cell r="AN31">
            <v>7.2488638954152418E-2</v>
          </cell>
          <cell r="AO31">
            <v>1.6944216182241845</v>
          </cell>
          <cell r="AP31">
            <v>5.7907203582182515E-2</v>
          </cell>
          <cell r="AQ31">
            <v>8.7113818639517587E-2</v>
          </cell>
          <cell r="AR31">
            <v>9.042452834517236E-4</v>
          </cell>
        </row>
        <row r="32">
          <cell r="E32" t="str">
            <v>?</v>
          </cell>
          <cell r="G32">
            <v>497239</v>
          </cell>
          <cell r="H32">
            <v>452873</v>
          </cell>
          <cell r="I32">
            <v>474880</v>
          </cell>
          <cell r="J32">
            <v>504009</v>
          </cell>
          <cell r="K32">
            <v>466976</v>
          </cell>
          <cell r="L32">
            <v>437229</v>
          </cell>
          <cell r="M32">
            <v>17749</v>
          </cell>
          <cell r="N32">
            <v>114889</v>
          </cell>
          <cell r="O32">
            <v>287496.3</v>
          </cell>
          <cell r="P32">
            <v>4554</v>
          </cell>
          <cell r="Q32">
            <v>3211</v>
          </cell>
          <cell r="T32">
            <v>4.2504509125101508</v>
          </cell>
          <cell r="U32">
            <v>3.8452714521031806</v>
          </cell>
          <cell r="V32">
            <v>4.6677216745136967</v>
          </cell>
          <cell r="W32">
            <v>4.4509215185849147</v>
          </cell>
          <cell r="X32">
            <v>4.1294978024990492</v>
          </cell>
          <cell r="Y32">
            <v>4.0021693760984185</v>
          </cell>
          <cell r="Z32">
            <v>0.20392945366806456</v>
          </cell>
          <cell r="AA32">
            <v>1.0909911022059313</v>
          </cell>
          <cell r="AB32">
            <v>2.8021573477897275</v>
          </cell>
          <cell r="AC32">
            <v>5.2922104333476661E-2</v>
          </cell>
          <cell r="AD32">
            <v>3.5914815560476925E-2</v>
          </cell>
          <cell r="AE32">
            <v>0</v>
          </cell>
          <cell r="AG32">
            <v>95.20216894946725</v>
          </cell>
          <cell r="AH32">
            <v>71.627722105049031</v>
          </cell>
          <cell r="AI32">
            <v>39.967342888291036</v>
          </cell>
          <cell r="AJ32">
            <v>98.810985452956217</v>
          </cell>
          <cell r="AK32">
            <v>99.130286120052119</v>
          </cell>
          <cell r="AL32">
            <v>100</v>
          </cell>
          <cell r="AM32">
            <v>0.46332099319809467</v>
          </cell>
          <cell r="AN32">
            <v>2.4786958036336575</v>
          </cell>
          <cell r="AO32">
            <v>6.3664090798208681</v>
          </cell>
          <cell r="AP32">
            <v>0.12023727568961474</v>
          </cell>
          <cell r="AQ32">
            <v>8.1597276492936521E-2</v>
          </cell>
          <cell r="AR32">
            <v>0</v>
          </cell>
        </row>
        <row r="33">
          <cell r="E33" t="str">
            <v>?</v>
          </cell>
          <cell r="G33">
            <v>489733</v>
          </cell>
          <cell r="H33">
            <v>465727</v>
          </cell>
          <cell r="I33">
            <v>598971</v>
          </cell>
          <cell r="J33">
            <v>511387</v>
          </cell>
          <cell r="K33">
            <v>469138</v>
          </cell>
          <cell r="L33">
            <v>440844</v>
          </cell>
          <cell r="M33">
            <v>52851</v>
          </cell>
          <cell r="N33">
            <v>137330</v>
          </cell>
          <cell r="O33">
            <v>357268.9</v>
          </cell>
          <cell r="Q33">
            <v>6089</v>
          </cell>
          <cell r="R33">
            <v>844</v>
          </cell>
          <cell r="T33">
            <v>4.1862888404496301</v>
          </cell>
          <cell r="U33">
            <v>3.9544126887088833</v>
          </cell>
          <cell r="V33">
            <v>5.8874450789781498</v>
          </cell>
          <cell r="W33">
            <v>4.5160769006596784</v>
          </cell>
          <cell r="X33">
            <v>4.1486165029226321</v>
          </cell>
          <cell r="Y33">
            <v>4.0352592267135323</v>
          </cell>
          <cell r="Z33">
            <v>0.60723846728327679</v>
          </cell>
          <cell r="AA33">
            <v>1.3040918457462467</v>
          </cell>
          <cell r="AB33">
            <v>3.4822141129181605</v>
          </cell>
          <cell r="AC33">
            <v>0</v>
          </cell>
          <cell r="AD33">
            <v>6.8105048878151359E-2</v>
          </cell>
          <cell r="AE33">
            <v>9.3489000642459959E-3</v>
          </cell>
          <cell r="AG33">
            <v>85.494587439454946</v>
          </cell>
          <cell r="AH33">
            <v>67.021857646020422</v>
          </cell>
          <cell r="AI33">
            <v>40.853560989437739</v>
          </cell>
          <cell r="AJ33">
            <v>100</v>
          </cell>
          <cell r="AK33">
            <v>98.358367209160633</v>
          </cell>
          <cell r="AL33">
            <v>99.768319715314533</v>
          </cell>
          <cell r="AM33">
            <v>2.93125747083507</v>
          </cell>
          <cell r="AN33">
            <v>6.2951034419819196</v>
          </cell>
          <cell r="AO33">
            <v>16.809320692750159</v>
          </cell>
          <cell r="AP33">
            <v>0</v>
          </cell>
          <cell r="AQ33">
            <v>0.32875623676940047</v>
          </cell>
          <cell r="AR33">
            <v>4.5128947907424902E-2</v>
          </cell>
        </row>
        <row r="34">
          <cell r="E34" t="str">
            <v>?</v>
          </cell>
          <cell r="G34">
            <v>482989</v>
          </cell>
          <cell r="H34">
            <v>499471</v>
          </cell>
          <cell r="I34">
            <v>536369</v>
          </cell>
          <cell r="J34">
            <v>534690</v>
          </cell>
          <cell r="K34">
            <v>525220</v>
          </cell>
          <cell r="L34">
            <v>488112</v>
          </cell>
          <cell r="M34">
            <v>2316</v>
          </cell>
          <cell r="N34">
            <v>11161</v>
          </cell>
          <cell r="O34">
            <v>150377.29999999999</v>
          </cell>
          <cell r="Q34">
            <v>9534</v>
          </cell>
          <cell r="R34">
            <v>3862</v>
          </cell>
          <cell r="T34">
            <v>4.1286404239859813</v>
          </cell>
          <cell r="U34">
            <v>4.2409275391852193</v>
          </cell>
          <cell r="V34">
            <v>5.2721133904086024</v>
          </cell>
          <cell r="W34">
            <v>4.7218665277250365</v>
          </cell>
          <cell r="X34">
            <v>4.6445531158529576</v>
          </cell>
          <cell r="Y34">
            <v>4.4679261862917397</v>
          </cell>
          <cell r="Z34">
            <v>2.6609984488998678E-2</v>
          </cell>
          <cell r="AA34">
            <v>0.10598535709876836</v>
          </cell>
          <cell r="AB34">
            <v>1.4656914058921111</v>
          </cell>
          <cell r="AC34">
            <v>0</v>
          </cell>
          <cell r="AD34">
            <v>0.10663713844708408</v>
          </cell>
          <cell r="AE34">
            <v>4.277897162099293E-2</v>
          </cell>
          <cell r="AG34">
            <v>99.355478274775308</v>
          </cell>
          <cell r="AH34">
            <v>97.500892054403479</v>
          </cell>
          <cell r="AI34">
            <v>72.199167632498202</v>
          </cell>
          <cell r="AJ34">
            <v>100</v>
          </cell>
          <cell r="AK34">
            <v>97.704038778604854</v>
          </cell>
          <cell r="AL34">
            <v>99.042531818178986</v>
          </cell>
          <cell r="AM34">
            <v>8.1111370682199146E-2</v>
          </cell>
          <cell r="AN34">
            <v>0.32305984958681705</v>
          </cell>
          <cell r="AO34">
            <v>4.4676553260742686</v>
          </cell>
          <cell r="AP34">
            <v>0</v>
          </cell>
          <cell r="AQ34">
            <v>0.32504658049110735</v>
          </cell>
          <cell r="AR34">
            <v>0.13039695780311988</v>
          </cell>
        </row>
        <row r="35">
          <cell r="E35" t="str">
            <v>?</v>
          </cell>
          <cell r="G35">
            <v>463007</v>
          </cell>
          <cell r="H35">
            <v>428494</v>
          </cell>
          <cell r="I35">
            <v>439940</v>
          </cell>
          <cell r="J35">
            <v>461170</v>
          </cell>
          <cell r="K35">
            <v>442919</v>
          </cell>
          <cell r="L35">
            <v>395786</v>
          </cell>
          <cell r="M35">
            <v>8841</v>
          </cell>
          <cell r="N35">
            <v>73310</v>
          </cell>
          <cell r="O35">
            <v>239065.7</v>
          </cell>
          <cell r="Q35">
            <v>499</v>
          </cell>
          <cell r="T35">
            <v>3.9578322007094928</v>
          </cell>
          <cell r="U35">
            <v>3.6382733031059487</v>
          </cell>
          <cell r="V35">
            <v>4.3242871325083305</v>
          </cell>
          <cell r="W35">
            <v>4.0726087762833707</v>
          </cell>
          <cell r="X35">
            <v>3.9167602557413583</v>
          </cell>
          <cell r="Y35">
            <v>3.6228214704159343</v>
          </cell>
          <cell r="Z35">
            <v>0.10157982420865169</v>
          </cell>
          <cell r="AA35">
            <v>0.69615505142108314</v>
          </cell>
          <cell r="AB35">
            <v>2.3301159279597501</v>
          </cell>
          <cell r="AC35">
            <v>0</v>
          </cell>
          <cell r="AD35">
            <v>5.5812808983737106E-3</v>
          </cell>
          <cell r="AE35">
            <v>0</v>
          </cell>
          <cell r="AG35">
            <v>97.43344793166213</v>
          </cell>
          <cell r="AH35">
            <v>80.865784578998387</v>
          </cell>
          <cell r="AI35">
            <v>46.115605727408038</v>
          </cell>
          <cell r="AJ35">
            <v>100</v>
          </cell>
          <cell r="AK35">
            <v>99.857502616092148</v>
          </cell>
          <cell r="AL35">
            <v>100</v>
          </cell>
          <cell r="AM35">
            <v>0.22085625750642288</v>
          </cell>
          <cell r="AN35">
            <v>1.5135899328319244</v>
          </cell>
          <cell r="AO35">
            <v>5.0661702499920755</v>
          </cell>
          <cell r="AP35">
            <v>0</v>
          </cell>
          <cell r="AQ35">
            <v>1.2134898055886929E-2</v>
          </cell>
          <cell r="AR35">
            <v>0</v>
          </cell>
        </row>
        <row r="36">
          <cell r="E36" t="str">
            <v>Hexanoic acid</v>
          </cell>
          <cell r="G36">
            <v>462858</v>
          </cell>
          <cell r="H36">
            <v>258581</v>
          </cell>
          <cell r="I36">
            <v>253091</v>
          </cell>
          <cell r="J36">
            <v>245287</v>
          </cell>
          <cell r="K36">
            <v>161382</v>
          </cell>
          <cell r="L36">
            <v>171003</v>
          </cell>
          <cell r="M36">
            <v>9785</v>
          </cell>
          <cell r="N36">
            <v>48708</v>
          </cell>
          <cell r="O36">
            <v>98798.6</v>
          </cell>
          <cell r="P36">
            <v>10391</v>
          </cell>
          <cell r="Q36">
            <v>8180</v>
          </cell>
          <cell r="R36">
            <v>2926</v>
          </cell>
          <cell r="T36">
            <v>3.9565585331452748</v>
          </cell>
          <cell r="U36">
            <v>2.1955694805305077</v>
          </cell>
          <cell r="V36">
            <v>2.487698674032063</v>
          </cell>
          <cell r="W36">
            <v>2.166138276358434</v>
          </cell>
          <cell r="X36">
            <v>1.4271110600178629</v>
          </cell>
          <cell r="Y36">
            <v>1.5652735061511422</v>
          </cell>
          <cell r="Z36">
            <v>0.11242603550295859</v>
          </cell>
          <cell r="AA36">
            <v>0.46253335485770175</v>
          </cell>
          <cell r="AB36">
            <v>0.96296621188285958</v>
          </cell>
          <cell r="AC36">
            <v>0.1207539714820281</v>
          </cell>
          <cell r="AD36">
            <v>9.1492740979352616E-2</v>
          </cell>
          <cell r="AE36">
            <v>3.2410997142160884E-2</v>
          </cell>
          <cell r="AG36">
            <v>97.158489263810154</v>
          </cell>
          <cell r="AH36">
            <v>78.933331012328452</v>
          </cell>
          <cell r="AI36">
            <v>61.290882133965063</v>
          </cell>
          <cell r="AJ36">
            <v>94.425380281584253</v>
          </cell>
          <cell r="AK36">
            <v>93.588954388861112</v>
          </cell>
          <cell r="AL36">
            <v>97.929371639218729</v>
          </cell>
          <cell r="AM36">
            <v>1.2792510241979433</v>
          </cell>
          <cell r="AN36">
            <v>5.2629825936702606</v>
          </cell>
          <cell r="AO36">
            <v>10.957208508759914</v>
          </cell>
          <cell r="AP36">
            <v>1.3740112866497776</v>
          </cell>
          <cell r="AQ36">
            <v>1.0410594136927822</v>
          </cell>
          <cell r="AR36">
            <v>0.36879181146874851</v>
          </cell>
        </row>
        <row r="37">
          <cell r="E37" t="str">
            <v>?</v>
          </cell>
          <cell r="G37">
            <v>447772</v>
          </cell>
          <cell r="H37">
            <v>400012</v>
          </cell>
          <cell r="I37">
            <v>524694</v>
          </cell>
          <cell r="J37">
            <v>417899</v>
          </cell>
          <cell r="K37">
            <v>421402</v>
          </cell>
          <cell r="L37">
            <v>398338</v>
          </cell>
          <cell r="M37">
            <v>32997</v>
          </cell>
          <cell r="N37">
            <v>113309</v>
          </cell>
          <cell r="O37">
            <v>330526.5</v>
          </cell>
          <cell r="P37">
            <v>377</v>
          </cell>
          <cell r="Q37">
            <v>1367</v>
          </cell>
          <cell r="R37">
            <v>2712</v>
          </cell>
          <cell r="T37">
            <v>3.8276018292943541</v>
          </cell>
          <cell r="U37">
            <v>3.3964372442134936</v>
          </cell>
          <cell r="V37">
            <v>5.1573567138799064</v>
          </cell>
          <cell r="W37">
            <v>3.6904810265196004</v>
          </cell>
          <cell r="X37">
            <v>3.7264840869096152</v>
          </cell>
          <cell r="Y37">
            <v>3.6461811657879322</v>
          </cell>
          <cell r="Z37">
            <v>0.37912334118458091</v>
          </cell>
          <cell r="AA37">
            <v>1.0759873512681968</v>
          </cell>
          <cell r="AB37">
            <v>3.2215623665912267</v>
          </cell>
          <cell r="AC37">
            <v>4.3811228225122314E-3</v>
          </cell>
          <cell r="AD37">
            <v>1.528980157931235E-2</v>
          </cell>
          <cell r="AE37">
            <v>3.0040541438667228E-2</v>
          </cell>
          <cell r="AG37">
            <v>90.095016198315619</v>
          </cell>
          <cell r="AH37">
            <v>68.320116819430268</v>
          </cell>
          <cell r="AI37">
            <v>37.534621991124041</v>
          </cell>
          <cell r="AJ37">
            <v>99.881285859728592</v>
          </cell>
          <cell r="AK37">
            <v>99.589698997158678</v>
          </cell>
          <cell r="AL37">
            <v>99.176109467062773</v>
          </cell>
          <cell r="AM37">
            <v>2.0429995588445689</v>
          </cell>
          <cell r="AN37">
            <v>5.7982230191757598</v>
          </cell>
          <cell r="AO37">
            <v>17.360182765776436</v>
          </cell>
          <cell r="AP37">
            <v>2.3608760055948742E-2</v>
          </cell>
          <cell r="AQ37">
            <v>8.2392863978659581E-2</v>
          </cell>
          <cell r="AR37">
            <v>0.16188086102767549</v>
          </cell>
        </row>
        <row r="38">
          <cell r="E38" t="str">
            <v>?</v>
          </cell>
          <cell r="G38">
            <v>445732</v>
          </cell>
          <cell r="H38">
            <v>398864</v>
          </cell>
          <cell r="I38">
            <v>415263</v>
          </cell>
          <cell r="J38">
            <v>436240</v>
          </cell>
          <cell r="K38">
            <v>414424</v>
          </cell>
          <cell r="L38">
            <v>379433</v>
          </cell>
          <cell r="M38">
            <v>5851</v>
          </cell>
          <cell r="N38">
            <v>109362</v>
          </cell>
          <cell r="O38">
            <v>260923.1</v>
          </cell>
          <cell r="P38">
            <v>82</v>
          </cell>
          <cell r="Q38">
            <v>4410</v>
          </cell>
          <cell r="R38">
            <v>247</v>
          </cell>
          <cell r="T38">
            <v>3.8101636962003678</v>
          </cell>
          <cell r="U38">
            <v>3.3866897617470748</v>
          </cell>
          <cell r="V38">
            <v>4.0817303439260053</v>
          </cell>
          <cell r="W38">
            <v>3.8524510539841219</v>
          </cell>
          <cell r="X38">
            <v>3.6647771990484865</v>
          </cell>
          <cell r="Y38">
            <v>3.4731345196250731</v>
          </cell>
          <cell r="Z38">
            <v>6.7225828689607622E-2</v>
          </cell>
          <cell r="AA38">
            <v>1.0385064620585527</v>
          </cell>
          <cell r="AB38">
            <v>2.5431547532022982</v>
          </cell>
          <cell r="AC38">
            <v>9.5292326643502112E-4</v>
          </cell>
          <cell r="AD38">
            <v>4.9325548620897927E-2</v>
          </cell>
          <cell r="AE38">
            <v>2.735993265247347E-3</v>
          </cell>
          <cell r="AG38">
            <v>98.235618360527468</v>
          </cell>
          <cell r="AH38">
            <v>69.335648225338971</v>
          </cell>
          <cell r="AI38">
            <v>37.694199789882028</v>
          </cell>
          <cell r="AJ38">
            <v>99.975264493874633</v>
          </cell>
          <cell r="AK38">
            <v>98.654064191577461</v>
          </cell>
          <cell r="AL38">
            <v>99.921224091673167</v>
          </cell>
          <cell r="AM38">
            <v>0.16660192817386812</v>
          </cell>
          <cell r="AN38">
            <v>2.5736711971052793</v>
          </cell>
          <cell r="AO38">
            <v>6.3025550415199127</v>
          </cell>
          <cell r="AP38">
            <v>2.3615752558860986E-3</v>
          </cell>
          <cell r="AQ38">
            <v>0.12224068737654471</v>
          </cell>
          <cell r="AR38">
            <v>6.7804557020119029E-3</v>
          </cell>
        </row>
        <row r="39">
          <cell r="E39" t="str">
            <v>?</v>
          </cell>
          <cell r="F39" t="str">
            <v>looks like butan-diol</v>
          </cell>
          <cell r="G39">
            <v>432910</v>
          </cell>
          <cell r="H39">
            <v>396799</v>
          </cell>
          <cell r="I39">
            <v>490883</v>
          </cell>
          <cell r="J39">
            <v>377249</v>
          </cell>
          <cell r="K39">
            <v>354931</v>
          </cell>
          <cell r="L39">
            <v>352988</v>
          </cell>
          <cell r="M39">
            <v>23144</v>
          </cell>
          <cell r="N39">
            <v>94165</v>
          </cell>
          <cell r="O39">
            <v>321679.3</v>
          </cell>
          <cell r="P39">
            <v>9033</v>
          </cell>
          <cell r="Q39">
            <v>9018</v>
          </cell>
          <cell r="R39">
            <v>58393</v>
          </cell>
          <cell r="T39">
            <v>3.7005599008419883</v>
          </cell>
          <cell r="U39">
            <v>3.3691561804812609</v>
          </cell>
          <cell r="V39">
            <v>4.8250194127996702</v>
          </cell>
          <cell r="W39">
            <v>3.3314994215671554</v>
          </cell>
          <cell r="X39">
            <v>3.1386769010372912</v>
          </cell>
          <cell r="Y39">
            <v>3.2310705916813123</v>
          </cell>
          <cell r="Z39">
            <v>0.26591601080025279</v>
          </cell>
          <cell r="AA39">
            <v>0.89419506775428037</v>
          </cell>
          <cell r="AB39">
            <v>3.135330834264149</v>
          </cell>
          <cell r="AC39">
            <v>0.10497263250862861</v>
          </cell>
          <cell r="AD39">
            <v>0.10086571371048923</v>
          </cell>
          <cell r="AE39">
            <v>0.64681317707525643</v>
          </cell>
          <cell r="AG39">
            <v>92.814168181962174</v>
          </cell>
          <cell r="AH39">
            <v>73.459376180460993</v>
          </cell>
          <cell r="AI39">
            <v>35.019311508947816</v>
          </cell>
          <cell r="AJ39">
            <v>96.849087476075596</v>
          </cell>
          <cell r="AK39">
            <v>96.786361996127923</v>
          </cell>
          <cell r="AL39">
            <v>79.981459435131612</v>
          </cell>
          <cell r="AM39">
            <v>1.2907712476219624</v>
          </cell>
          <cell r="AN39">
            <v>4.3404730679778245</v>
          </cell>
          <cell r="AO39">
            <v>15.219071918504035</v>
          </cell>
          <cell r="AP39">
            <v>0.50954305241553921</v>
          </cell>
          <cell r="AQ39">
            <v>0.4896078379656712</v>
          </cell>
          <cell r="AR39">
            <v>3.1396674801160946</v>
          </cell>
        </row>
        <row r="40">
          <cell r="E40" t="str">
            <v>Octadecanoic acid</v>
          </cell>
          <cell r="G40">
            <v>422414</v>
          </cell>
          <cell r="H40">
            <v>249777</v>
          </cell>
          <cell r="I40">
            <v>254256</v>
          </cell>
          <cell r="J40">
            <v>276240</v>
          </cell>
          <cell r="K40">
            <v>218443</v>
          </cell>
          <cell r="L40">
            <v>221188</v>
          </cell>
          <cell r="M40">
            <v>88130</v>
          </cell>
          <cell r="N40">
            <v>114474</v>
          </cell>
          <cell r="O40">
            <v>141186</v>
          </cell>
          <cell r="P40">
            <v>39915</v>
          </cell>
          <cell r="Q40">
            <v>32493</v>
          </cell>
          <cell r="R40">
            <v>28338</v>
          </cell>
          <cell r="T40">
            <v>3.6108389964525367</v>
          </cell>
          <cell r="U40">
            <v>2.1208161393856031</v>
          </cell>
          <cell r="V40">
            <v>2.4991497685207937</v>
          </cell>
          <cell r="W40">
            <v>2.4394853272340313</v>
          </cell>
          <cell r="X40">
            <v>1.9317050308180717</v>
          </cell>
          <cell r="Y40">
            <v>2.0246411833626246</v>
          </cell>
          <cell r="Z40">
            <v>1.0125811455161717</v>
          </cell>
          <cell r="AA40">
            <v>1.0870502435735516</v>
          </cell>
          <cell r="AB40">
            <v>1.3761060135557934</v>
          </cell>
          <cell r="AC40">
            <v>0.46385283146041301</v>
          </cell>
          <cell r="AD40">
            <v>0.36343198443057512</v>
          </cell>
          <cell r="AE40">
            <v>0.31389707348412682</v>
          </cell>
          <cell r="AG40">
            <v>71.95717819290806</v>
          </cell>
          <cell r="AH40">
            <v>48.743777294694283</v>
          </cell>
          <cell r="AI40">
            <v>44.937032950598706</v>
          </cell>
          <cell r="AJ40">
            <v>80.985627325484074</v>
          </cell>
          <cell r="AK40">
            <v>81.185948235758204</v>
          </cell>
          <cell r="AL40">
            <v>84.496162773751792</v>
          </cell>
          <cell r="AM40">
            <v>10.418675809377486</v>
          </cell>
          <cell r="AN40">
            <v>11.184905156933706</v>
          </cell>
          <cell r="AO40">
            <v>14.159065175230104</v>
          </cell>
          <cell r="AP40">
            <v>4.7726864119954868</v>
          </cell>
          <cell r="AQ40">
            <v>3.7394336654478182</v>
          </cell>
          <cell r="AR40">
            <v>3.2297577933631683</v>
          </cell>
        </row>
        <row r="41">
          <cell r="E41" t="str">
            <v>Cyclohexanol</v>
          </cell>
          <cell r="G41">
            <v>421456</v>
          </cell>
          <cell r="H41">
            <v>410313</v>
          </cell>
          <cell r="I41">
            <v>498739</v>
          </cell>
          <cell r="J41">
            <v>350276</v>
          </cell>
          <cell r="K41">
            <v>291114</v>
          </cell>
          <cell r="L41">
            <v>316924</v>
          </cell>
          <cell r="M41">
            <v>131920</v>
          </cell>
          <cell r="N41">
            <v>223962</v>
          </cell>
          <cell r="O41">
            <v>310903.5</v>
          </cell>
          <cell r="P41">
            <v>115246</v>
          </cell>
          <cell r="Q41">
            <v>89260</v>
          </cell>
          <cell r="R41">
            <v>125175</v>
          </cell>
          <cell r="T41">
            <v>3.6026499123819291</v>
          </cell>
          <cell r="U41">
            <v>3.4839013704213153</v>
          </cell>
          <cell r="V41">
            <v>4.9022381237897719</v>
          </cell>
          <cell r="W41">
            <v>3.0932998931444669</v>
          </cell>
          <cell r="X41">
            <v>2.5743392021789306</v>
          </cell>
          <cell r="Y41">
            <v>2.9009592852958406</v>
          </cell>
          <cell r="Z41">
            <v>1.5157120698569542</v>
          </cell>
          <cell r="AA41">
            <v>2.1267532072891639</v>
          </cell>
          <cell r="AB41">
            <v>3.0303017011994364</v>
          </cell>
          <cell r="AC41">
            <v>1.3392755458972005</v>
          </cell>
          <cell r="AD41">
            <v>0.99836699997763012</v>
          </cell>
          <cell r="AE41">
            <v>1.3865504331066263</v>
          </cell>
          <cell r="AG41">
            <v>57.927855697340696</v>
          </cell>
          <cell r="AH41">
            <v>38.954838809573666</v>
          </cell>
          <cell r="AI41">
            <v>38.185342599049392</v>
          </cell>
          <cell r="AJ41">
            <v>56.703986287738438</v>
          </cell>
          <cell r="AK41">
            <v>61.21851389542573</v>
          </cell>
          <cell r="AL41">
            <v>52.203726535058024</v>
          </cell>
          <cell r="AM41">
            <v>7.4678464690751758</v>
          </cell>
          <cell r="AN41">
            <v>10.478419183630027</v>
          </cell>
          <cell r="AO41">
            <v>14.930162733130707</v>
          </cell>
          <cell r="AP41">
            <v>6.5985515029190411</v>
          </cell>
          <cell r="AQ41">
            <v>4.9189101438822407</v>
          </cell>
          <cell r="AR41">
            <v>6.8314727856242428</v>
          </cell>
        </row>
        <row r="42">
          <cell r="E42" t="str">
            <v>?</v>
          </cell>
          <cell r="G42">
            <v>414730</v>
          </cell>
          <cell r="H42">
            <v>325165</v>
          </cell>
          <cell r="I42">
            <v>502019</v>
          </cell>
          <cell r="J42">
            <v>404718</v>
          </cell>
          <cell r="K42">
            <v>343620</v>
          </cell>
          <cell r="L42">
            <v>367721</v>
          </cell>
          <cell r="M42">
            <v>11585</v>
          </cell>
          <cell r="N42">
            <v>50549</v>
          </cell>
          <cell r="O42">
            <v>283975</v>
          </cell>
          <cell r="Q42">
            <v>7539</v>
          </cell>
          <cell r="R42">
            <v>2599</v>
          </cell>
          <cell r="T42">
            <v>3.5451553617985212</v>
          </cell>
          <cell r="U42">
            <v>2.7609234635827939</v>
          </cell>
          <cell r="V42">
            <v>4.9344781151400179</v>
          </cell>
          <cell r="W42">
            <v>3.5740791437427695</v>
          </cell>
          <cell r="X42">
            <v>3.0386530247694172</v>
          </cell>
          <cell r="Y42">
            <v>3.3659288957234916</v>
          </cell>
          <cell r="Z42">
            <v>0.13310737059803526</v>
          </cell>
          <cell r="AA42">
            <v>0.48001557351363155</v>
          </cell>
          <cell r="AB42">
            <v>2.7678360828942421</v>
          </cell>
          <cell r="AC42">
            <v>0</v>
          </cell>
          <cell r="AD42">
            <v>8.4323199785249311E-2</v>
          </cell>
          <cell r="AE42">
            <v>2.8788852212056095E-2</v>
          </cell>
          <cell r="AG42">
            <v>96.245372712509067</v>
          </cell>
          <cell r="AH42">
            <v>82.613948563038932</v>
          </cell>
          <cell r="AI42">
            <v>43.908230651546752</v>
          </cell>
          <cell r="AJ42">
            <v>100</v>
          </cell>
          <cell r="AK42">
            <v>97.224980966964878</v>
          </cell>
          <cell r="AL42">
            <v>99.144698147110802</v>
          </cell>
          <cell r="AM42">
            <v>1.0436332459334288</v>
          </cell>
          <cell r="AN42">
            <v>3.7635797990289674</v>
          </cell>
          <cell r="AO42">
            <v>21.70132083914234</v>
          </cell>
          <cell r="AP42">
            <v>0</v>
          </cell>
          <cell r="AQ42">
            <v>0.66113915633663434</v>
          </cell>
          <cell r="AR42">
            <v>0.22572005701695799</v>
          </cell>
        </row>
        <row r="43">
          <cell r="E43" t="str">
            <v>?</v>
          </cell>
          <cell r="G43">
            <v>403798</v>
          </cell>
          <cell r="H43">
            <v>383173</v>
          </cell>
          <cell r="I43">
            <v>378802</v>
          </cell>
          <cell r="J43">
            <v>416483</v>
          </cell>
          <cell r="K43">
            <v>363576</v>
          </cell>
          <cell r="L43">
            <v>350521</v>
          </cell>
          <cell r="M43">
            <v>2491</v>
          </cell>
          <cell r="N43">
            <v>63456</v>
          </cell>
          <cell r="O43">
            <v>137431.9</v>
          </cell>
          <cell r="P43">
            <v>7624</v>
          </cell>
          <cell r="Q43">
            <v>5081</v>
          </cell>
          <cell r="R43">
            <v>5372</v>
          </cell>
          <cell r="T43">
            <v>3.4517074838654529</v>
          </cell>
          <cell r="U43">
            <v>3.2534600166420433</v>
          </cell>
          <cell r="V43">
            <v>3.7233454888585276</v>
          </cell>
          <cell r="W43">
            <v>3.6779762798378624</v>
          </cell>
          <cell r="X43">
            <v>3.2151251735450952</v>
          </cell>
          <cell r="Y43">
            <v>3.2084889425893381</v>
          </cell>
          <cell r="Z43">
            <v>2.8620669845464467E-2</v>
          </cell>
          <cell r="AA43">
            <v>0.60258102500308619</v>
          </cell>
          <cell r="AB43">
            <v>1.3395157030045362</v>
          </cell>
          <cell r="AC43">
            <v>8.8598621747568301E-2</v>
          </cell>
          <cell r="AD43">
            <v>5.6830637764803259E-2</v>
          </cell>
          <cell r="AE43">
            <v>5.9505084295177119E-2</v>
          </cell>
          <cell r="AG43">
            <v>99.170825744091928</v>
          </cell>
          <cell r="AH43">
            <v>81.478763472709858</v>
          </cell>
          <cell r="AI43">
            <v>64.023867594000947</v>
          </cell>
          <cell r="AJ43">
            <v>97.591104047264992</v>
          </cell>
          <cell r="AK43">
            <v>98.232397350111867</v>
          </cell>
          <cell r="AL43">
            <v>98.14538602563627</v>
          </cell>
          <cell r="AM43">
            <v>5.5872507434809336E-2</v>
          </cell>
          <cell r="AN43">
            <v>1.1763425867160584</v>
          </cell>
          <cell r="AO43">
            <v>2.6149667872649407</v>
          </cell>
          <cell r="AP43">
            <v>0.17295986358926307</v>
          </cell>
          <cell r="AQ43">
            <v>0.1109432535361192</v>
          </cell>
          <cell r="AR43">
            <v>0.1161642366388607</v>
          </cell>
        </row>
        <row r="44">
          <cell r="E44" t="str">
            <v>Phenol</v>
          </cell>
          <cell r="G44">
            <v>394460</v>
          </cell>
          <cell r="H44">
            <v>364832</v>
          </cell>
          <cell r="I44">
            <v>372375</v>
          </cell>
          <cell r="J44">
            <v>326773</v>
          </cell>
          <cell r="K44">
            <v>254397</v>
          </cell>
          <cell r="L44">
            <v>258587</v>
          </cell>
          <cell r="M44">
            <v>160219</v>
          </cell>
          <cell r="N44">
            <v>293732</v>
          </cell>
          <cell r="O44">
            <v>332312.8</v>
          </cell>
          <cell r="P44">
            <v>6827</v>
          </cell>
          <cell r="Q44">
            <v>100971</v>
          </cell>
          <cell r="R44">
            <v>192489</v>
          </cell>
          <cell r="T44">
            <v>3.3718852844381759</v>
          </cell>
          <cell r="U44">
            <v>3.0977295498157487</v>
          </cell>
          <cell r="V44">
            <v>3.6601727984902248</v>
          </cell>
          <cell r="W44">
            <v>2.8857440589206709</v>
          </cell>
          <cell r="X44">
            <v>2.2496484882785213</v>
          </cell>
          <cell r="Y44">
            <v>2.3669723930872877</v>
          </cell>
          <cell r="Z44">
            <v>1.8408571264433848</v>
          </cell>
          <cell r="AA44">
            <v>2.7892922597738043</v>
          </cell>
          <cell r="AB44">
            <v>3.2389730034250115</v>
          </cell>
          <cell r="AC44">
            <v>7.9336672438437672E-2</v>
          </cell>
          <cell r="AD44">
            <v>1.1293537346486813</v>
          </cell>
          <cell r="AE44">
            <v>2.132180597709298</v>
          </cell>
          <cell r="AG44">
            <v>45.405701227759629</v>
          </cell>
          <cell r="AH44">
            <v>9.9568824547736909</v>
          </cell>
          <cell r="AI44">
            <v>11.507647814850516</v>
          </cell>
          <cell r="AJ44">
            <v>97.250737736315003</v>
          </cell>
          <cell r="AK44">
            <v>49.79865785552628</v>
          </cell>
          <cell r="AL44">
            <v>9.9194986837909926</v>
          </cell>
          <cell r="AM44">
            <v>4.5410503153427451</v>
          </cell>
          <cell r="AN44">
            <v>6.8806624446193609</v>
          </cell>
          <cell r="AO44">
            <v>7.9899407549389405</v>
          </cell>
          <cell r="AP44">
            <v>0.19570873601194252</v>
          </cell>
          <cell r="AQ44">
            <v>2.7859044893767999</v>
          </cell>
          <cell r="AR44">
            <v>5.2596908453738545</v>
          </cell>
        </row>
        <row r="45">
          <cell r="E45" t="str">
            <v>Hexadecanoic acid</v>
          </cell>
          <cell r="G45">
            <v>393305</v>
          </cell>
          <cell r="H45">
            <v>226075</v>
          </cell>
          <cell r="I45">
            <v>245995</v>
          </cell>
          <cell r="J45">
            <v>259770</v>
          </cell>
          <cell r="K45">
            <v>206424</v>
          </cell>
          <cell r="L45">
            <v>198517</v>
          </cell>
          <cell r="M45">
            <v>109737</v>
          </cell>
          <cell r="N45">
            <v>125513</v>
          </cell>
          <cell r="O45">
            <v>145500.9</v>
          </cell>
          <cell r="P45">
            <v>46839</v>
          </cell>
          <cell r="Q45">
            <v>64498</v>
          </cell>
          <cell r="R45">
            <v>39365</v>
          </cell>
          <cell r="T45">
            <v>3.3620122237893746</v>
          </cell>
          <cell r="U45">
            <v>1.9195662879752746</v>
          </cell>
          <cell r="V45">
            <v>2.4179502049401891</v>
          </cell>
          <cell r="W45">
            <v>2.2940381677366939</v>
          </cell>
          <cell r="X45">
            <v>1.825420266529894</v>
          </cell>
          <cell r="Y45">
            <v>1.817122510251904</v>
          </cell>
          <cell r="Z45">
            <v>1.2608375940713505</v>
          </cell>
          <cell r="AA45">
            <v>1.1918770831948493</v>
          </cell>
          <cell r="AB45">
            <v>1.4181623069410574</v>
          </cell>
          <cell r="AC45">
            <v>0.5443167423969506</v>
          </cell>
          <cell r="AD45">
            <v>0.72140572221103727</v>
          </cell>
          <cell r="AE45">
            <v>0.43604200358891426</v>
          </cell>
          <cell r="AG45">
            <v>62.497530938473453</v>
          </cell>
          <cell r="AH45">
            <v>37.909042752984547</v>
          </cell>
          <cell r="AI45">
            <v>41.348572685923557</v>
          </cell>
          <cell r="AJ45">
            <v>76.272550733801637</v>
          </cell>
          <cell r="AK45">
            <v>60.480020111619417</v>
          </cell>
          <cell r="AL45">
            <v>76.0037090989277</v>
          </cell>
          <cell r="AM45">
            <v>14.02313880199633</v>
          </cell>
          <cell r="AN45">
            <v>13.256154362108958</v>
          </cell>
          <cell r="AO45">
            <v>15.772917120734556</v>
          </cell>
          <cell r="AP45">
            <v>6.0539353099674207</v>
          </cell>
          <cell r="AQ45">
            <v>8.0235334215036893</v>
          </cell>
          <cell r="AR45">
            <v>4.8496948128609647</v>
          </cell>
        </row>
        <row r="46">
          <cell r="E46" t="str">
            <v>?</v>
          </cell>
          <cell r="F46" t="str">
            <v>Looks like propan-2-ol</v>
          </cell>
          <cell r="G46">
            <v>389446</v>
          </cell>
          <cell r="H46">
            <v>362890</v>
          </cell>
          <cell r="I46">
            <v>408725</v>
          </cell>
          <cell r="J46">
            <v>463229</v>
          </cell>
          <cell r="K46">
            <v>444625</v>
          </cell>
          <cell r="L46">
            <v>427667</v>
          </cell>
          <cell r="M46">
            <v>29077</v>
          </cell>
          <cell r="N46">
            <v>84013</v>
          </cell>
          <cell r="O46">
            <v>365177.2</v>
          </cell>
          <cell r="P46">
            <v>468</v>
          </cell>
          <cell r="Q46">
            <v>24298</v>
          </cell>
          <cell r="R46">
            <v>75059</v>
          </cell>
          <cell r="T46">
            <v>3.3290250886865835</v>
          </cell>
          <cell r="U46">
            <v>3.0812403416713368</v>
          </cell>
          <cell r="V46">
            <v>4.0174666050699352</v>
          </cell>
          <cell r="W46">
            <v>4.0907918789794859</v>
          </cell>
          <cell r="X46">
            <v>3.9318465198128809</v>
          </cell>
          <cell r="Y46">
            <v>3.9146437463386059</v>
          </cell>
          <cell r="Z46">
            <v>0.33408398919974724</v>
          </cell>
          <cell r="AA46">
            <v>0.79779121995688795</v>
          </cell>
          <cell r="AB46">
            <v>3.5592944125725405</v>
          </cell>
          <cell r="AC46">
            <v>5.4386352279462181E-3</v>
          </cell>
          <cell r="AD46">
            <v>0.27177146947632153</v>
          </cell>
          <cell r="AE46">
            <v>0.83142072265668265</v>
          </cell>
          <cell r="AG46">
            <v>89.964509719824463</v>
          </cell>
          <cell r="AH46">
            <v>74.108114541816391</v>
          </cell>
          <cell r="AI46">
            <v>11.404505314846768</v>
          </cell>
          <cell r="AJ46">
            <v>99.867051774110223</v>
          </cell>
          <cell r="AK46">
            <v>93.087943079496014</v>
          </cell>
          <cell r="AL46">
            <v>78.761267268973924</v>
          </cell>
          <cell r="AM46">
            <v>1.3413433633913279</v>
          </cell>
          <cell r="AN46">
            <v>3.2031225465918034</v>
          </cell>
          <cell r="AO46">
            <v>14.290526014419445</v>
          </cell>
          <cell r="AP46">
            <v>2.1836057712272618E-2</v>
          </cell>
          <cell r="AQ46">
            <v>1.0911593153996275</v>
          </cell>
          <cell r="AR46">
            <v>3.3381446120567548</v>
          </cell>
        </row>
        <row r="47">
          <cell r="E47" t="str">
            <v>?</v>
          </cell>
          <cell r="F47" t="str">
            <v>Looks like o/m/p phenol</v>
          </cell>
          <cell r="G47">
            <v>388869</v>
          </cell>
          <cell r="H47">
            <v>350054</v>
          </cell>
          <cell r="I47">
            <v>376290</v>
          </cell>
          <cell r="J47">
            <v>378223</v>
          </cell>
          <cell r="K47">
            <v>352708</v>
          </cell>
          <cell r="L47">
            <v>305515</v>
          </cell>
          <cell r="M47">
            <v>87087</v>
          </cell>
          <cell r="N47">
            <v>267799</v>
          </cell>
          <cell r="O47">
            <v>344462</v>
          </cell>
          <cell r="P47">
            <v>3730</v>
          </cell>
          <cell r="Q47">
            <v>120624</v>
          </cell>
          <cell r="R47">
            <v>149776</v>
          </cell>
          <cell r="T47">
            <v>3.3240928324144119</v>
          </cell>
          <cell r="U47">
            <v>2.9722519401565712</v>
          </cell>
          <cell r="V47">
            <v>3.6986543735317534</v>
          </cell>
          <cell r="W47">
            <v>3.3401008504287466</v>
          </cell>
          <cell r="X47">
            <v>3.1190187738209989</v>
          </cell>
          <cell r="Y47">
            <v>2.7965271675454013</v>
          </cell>
          <cell r="Z47">
            <v>1.0005974607916355</v>
          </cell>
          <cell r="AA47">
            <v>2.5430313274521161</v>
          </cell>
          <cell r="AB47">
            <v>3.3573883362476145</v>
          </cell>
          <cell r="AC47">
            <v>4.3346387607349129E-2</v>
          </cell>
          <cell r="AD47">
            <v>1.349171196563989</v>
          </cell>
          <cell r="AE47">
            <v>1.6590531469460998</v>
          </cell>
          <cell r="AG47">
            <v>69.898630656928304</v>
          </cell>
          <cell r="AH47">
            <v>14.440922954931095</v>
          </cell>
          <cell r="AI47">
            <v>9.2267620280040514</v>
          </cell>
          <cell r="AJ47">
            <v>98.702243149281415</v>
          </cell>
          <cell r="AK47">
            <v>56.743729538018549</v>
          </cell>
          <cell r="AL47">
            <v>40.67452066262949</v>
          </cell>
          <cell r="AM47">
            <v>3.2745715211868434</v>
          </cell>
          <cell r="AN47">
            <v>8.3223656751761048</v>
          </cell>
          <cell r="AO47">
            <v>10.987443664651385</v>
          </cell>
          <cell r="AP47">
            <v>0.14185609295175852</v>
          </cell>
          <cell r="AQ47">
            <v>4.4153195971321892</v>
          </cell>
          <cell r="AR47">
            <v>5.4294443070312912</v>
          </cell>
        </row>
        <row r="48">
          <cell r="E48" t="str">
            <v>?</v>
          </cell>
          <cell r="G48">
            <v>368899</v>
          </cell>
          <cell r="H48">
            <v>378016</v>
          </cell>
          <cell r="I48">
            <v>388147</v>
          </cell>
          <cell r="J48">
            <v>404182</v>
          </cell>
          <cell r="K48">
            <v>386924</v>
          </cell>
          <cell r="L48">
            <v>380289</v>
          </cell>
          <cell r="M48">
            <v>76115</v>
          </cell>
          <cell r="N48">
            <v>201902</v>
          </cell>
          <cell r="O48">
            <v>302323.09999999998</v>
          </cell>
          <cell r="P48">
            <v>38880</v>
          </cell>
          <cell r="Q48">
            <v>148041</v>
          </cell>
          <cell r="R48">
            <v>147626</v>
          </cell>
          <cell r="T48">
            <v>3.1533871863914178</v>
          </cell>
          <cell r="U48">
            <v>3.2096727630886273</v>
          </cell>
          <cell r="V48">
            <v>3.8151999764097626</v>
          </cell>
          <cell r="W48">
            <v>3.5693457085581568</v>
          </cell>
          <cell r="X48">
            <v>3.4215929892203074</v>
          </cell>
          <cell r="Y48">
            <v>3.4809699033391914</v>
          </cell>
          <cell r="Z48">
            <v>0.87453323375653469</v>
          </cell>
          <cell r="AA48">
            <v>1.9172704568547201</v>
          </cell>
          <cell r="AB48">
            <v>2.946670604357581</v>
          </cell>
          <cell r="AC48">
            <v>0.45182508047553194</v>
          </cell>
          <cell r="AD48">
            <v>1.6558284678880613</v>
          </cell>
          <cell r="AE48">
            <v>1.635237820953056</v>
          </cell>
          <cell r="AG48">
            <v>72.266861566171727</v>
          </cell>
          <cell r="AH48">
            <v>40.265858909250454</v>
          </cell>
          <cell r="AI48">
            <v>22.764976342589996</v>
          </cell>
          <cell r="AJ48">
            <v>87.341515298106359</v>
          </cell>
          <cell r="AK48">
            <v>51.606503955767643</v>
          </cell>
          <cell r="AL48">
            <v>53.023500163433738</v>
          </cell>
          <cell r="AM48">
            <v>2.7877602952009535</v>
          </cell>
          <cell r="AN48">
            <v>6.1117065063640208</v>
          </cell>
          <cell r="AO48">
            <v>9.393137958380624</v>
          </cell>
          <cell r="AP48">
            <v>1.4402883402328468</v>
          </cell>
          <cell r="AQ48">
            <v>5.2783046775862701</v>
          </cell>
          <cell r="AR48">
            <v>5.2126676202827511</v>
          </cell>
        </row>
        <row r="49">
          <cell r="E49" t="str">
            <v>?</v>
          </cell>
          <cell r="F49" t="str">
            <v>Looks like heptanoic acid</v>
          </cell>
          <cell r="G49">
            <v>344617</v>
          </cell>
          <cell r="H49">
            <v>158324</v>
          </cell>
          <cell r="I49">
            <v>135556</v>
          </cell>
          <cell r="J49">
            <v>131054</v>
          </cell>
          <cell r="K49">
            <v>80513</v>
          </cell>
          <cell r="L49">
            <v>88468</v>
          </cell>
          <cell r="M49">
            <v>7358</v>
          </cell>
          <cell r="N49">
            <v>31110</v>
          </cell>
          <cell r="O49">
            <v>82523.7</v>
          </cell>
          <cell r="P49">
            <v>10631</v>
          </cell>
          <cell r="Q49">
            <v>7563</v>
          </cell>
          <cell r="R49">
            <v>19426</v>
          </cell>
          <cell r="T49">
            <v>2.9458221139462326</v>
          </cell>
          <cell r="U49">
            <v>1.3443034965272471</v>
          </cell>
          <cell r="V49">
            <v>1.3324159352054807</v>
          </cell>
          <cell r="W49">
            <v>1.1573425647094149</v>
          </cell>
          <cell r="X49">
            <v>0.71198146494168002</v>
          </cell>
          <cell r="Y49">
            <v>0.80979056824838902</v>
          </cell>
          <cell r="Z49">
            <v>8.4540702016430172E-2</v>
          </cell>
          <cell r="AA49">
            <v>0.29542195675501154</v>
          </cell>
          <cell r="AB49">
            <v>0.80433867260829139</v>
          </cell>
          <cell r="AC49">
            <v>0.12354301518866719</v>
          </cell>
          <cell r="AD49">
            <v>8.4591638145090936E-2</v>
          </cell>
          <cell r="AE49">
            <v>0.21517977801900795</v>
          </cell>
          <cell r="AG49">
            <v>97.130149114700643</v>
          </cell>
          <cell r="AH49">
            <v>78.024162139116783</v>
          </cell>
          <cell r="AI49">
            <v>39.633064168941438</v>
          </cell>
          <cell r="AJ49">
            <v>89.325285446518919</v>
          </cell>
          <cell r="AK49">
            <v>88.118842651048496</v>
          </cell>
          <cell r="AL49">
            <v>73.427724839466734</v>
          </cell>
          <cell r="AM49">
            <v>2.2337373949989003</v>
          </cell>
          <cell r="AN49">
            <v>7.8056493069949813</v>
          </cell>
          <cell r="AO49">
            <v>21.252264629878987</v>
          </cell>
          <cell r="AP49">
            <v>3.264257882128903</v>
          </cell>
          <cell r="AQ49">
            <v>2.2350832311775961</v>
          </cell>
          <cell r="AR49">
            <v>5.6854876449358906</v>
          </cell>
        </row>
        <row r="50">
          <cell r="E50" t="str">
            <v>?</v>
          </cell>
          <cell r="G50">
            <v>278777</v>
          </cell>
          <cell r="H50">
            <v>282044</v>
          </cell>
          <cell r="I50">
            <v>370122</v>
          </cell>
          <cell r="J50">
            <v>324497</v>
          </cell>
          <cell r="K50">
            <v>291731</v>
          </cell>
          <cell r="L50">
            <v>272860</v>
          </cell>
          <cell r="M50">
            <v>22660</v>
          </cell>
          <cell r="N50">
            <v>49085</v>
          </cell>
          <cell r="O50">
            <v>228052.4</v>
          </cell>
          <cell r="Q50">
            <v>1558</v>
          </cell>
          <cell r="T50">
            <v>2.3830149164422791</v>
          </cell>
          <cell r="U50">
            <v>2.3947900215667297</v>
          </cell>
          <cell r="V50">
            <v>3.6380274629682416</v>
          </cell>
          <cell r="W50">
            <v>2.8656446214576508</v>
          </cell>
          <cell r="X50">
            <v>2.5797953715412572</v>
          </cell>
          <cell r="Y50">
            <v>2.497620093731693</v>
          </cell>
          <cell r="Z50">
            <v>0.26035502958579881</v>
          </cell>
          <cell r="AA50">
            <v>0.46611336378398399</v>
          </cell>
          <cell r="AB50">
            <v>2.2227719394687235</v>
          </cell>
          <cell r="AC50">
            <v>0</v>
          </cell>
          <cell r="AD50">
            <v>1.7426123526385253E-2</v>
          </cell>
          <cell r="AE50">
            <v>0</v>
          </cell>
          <cell r="AG50">
            <v>89.074553088635483</v>
          </cell>
          <cell r="AH50">
            <v>80.536357693730437</v>
          </cell>
          <cell r="AI50">
            <v>38.901727320794357</v>
          </cell>
          <cell r="AJ50">
            <v>99.999999999999986</v>
          </cell>
          <cell r="AK50">
            <v>99.324515280606377</v>
          </cell>
          <cell r="AL50">
            <v>100</v>
          </cell>
          <cell r="AM50">
            <v>2.3860199351576923</v>
          </cell>
          <cell r="AN50">
            <v>4.271689238350163</v>
          </cell>
          <cell r="AO50">
            <v>20.370561564794858</v>
          </cell>
          <cell r="AP50">
            <v>0</v>
          </cell>
          <cell r="AQ50">
            <v>0.15970145916759976</v>
          </cell>
          <cell r="AR50">
            <v>0</v>
          </cell>
        </row>
        <row r="51">
          <cell r="E51" t="str">
            <v>?</v>
          </cell>
          <cell r="G51">
            <v>276026</v>
          </cell>
          <cell r="H51">
            <v>284764</v>
          </cell>
          <cell r="I51">
            <v>346713</v>
          </cell>
          <cell r="J51">
            <v>278806</v>
          </cell>
          <cell r="K51">
            <v>195645</v>
          </cell>
          <cell r="L51">
            <v>203025</v>
          </cell>
          <cell r="M51">
            <v>6370</v>
          </cell>
          <cell r="N51">
            <v>24427</v>
          </cell>
          <cell r="O51">
            <v>265233</v>
          </cell>
          <cell r="Q51">
            <v>12591</v>
          </cell>
          <cell r="R51">
            <v>263</v>
          </cell>
          <cell r="T51">
            <v>2.3594990810787708</v>
          </cell>
          <cell r="U51">
            <v>2.417885101974969</v>
          </cell>
          <cell r="V51">
            <v>3.4079341832371703</v>
          </cell>
          <cell r="W51">
            <v>2.462145765076786</v>
          </cell>
          <cell r="X51">
            <v>1.7301008993394233</v>
          </cell>
          <cell r="Y51">
            <v>1.8583864235500878</v>
          </cell>
          <cell r="Z51">
            <v>7.3188946975354746E-2</v>
          </cell>
          <cell r="AA51">
            <v>0.23195988870635381</v>
          </cell>
          <cell r="AB51">
            <v>2.5851623127891132</v>
          </cell>
          <cell r="AC51">
            <v>0</v>
          </cell>
          <cell r="AD51">
            <v>0.14082947453191061</v>
          </cell>
          <cell r="AE51">
            <v>2.9132235982188351E-3</v>
          </cell>
          <cell r="AG51">
            <v>96.898115046440594</v>
          </cell>
          <cell r="AH51">
            <v>90.406496631420382</v>
          </cell>
          <cell r="AI51">
            <v>24.142833347400874</v>
          </cell>
          <cell r="AJ51">
            <v>100</v>
          </cell>
          <cell r="AK51">
            <v>91.860042695447348</v>
          </cell>
          <cell r="AL51">
            <v>99.843239083039919</v>
          </cell>
          <cell r="AM51">
            <v>0.57925172785023038</v>
          </cell>
          <cell r="AN51">
            <v>1.8358395888705346</v>
          </cell>
          <cell r="AO51">
            <v>20.460189664439884</v>
          </cell>
          <cell r="AP51">
            <v>0</v>
          </cell>
          <cell r="AQ51">
            <v>1.1145906564596237</v>
          </cell>
          <cell r="AR51">
            <v>2.3056620878157491E-2</v>
          </cell>
        </row>
        <row r="52">
          <cell r="E52" t="str">
            <v>?</v>
          </cell>
          <cell r="G52">
            <v>273236</v>
          </cell>
          <cell r="H52">
            <v>241493</v>
          </cell>
          <cell r="I52">
            <v>250808</v>
          </cell>
          <cell r="J52">
            <v>255638</v>
          </cell>
          <cell r="K52">
            <v>250342</v>
          </cell>
          <cell r="L52">
            <v>225347</v>
          </cell>
          <cell r="M52">
            <v>58431</v>
          </cell>
          <cell r="N52">
            <v>144508</v>
          </cell>
          <cell r="O52">
            <v>171262.4</v>
          </cell>
          <cell r="P52">
            <v>3033</v>
          </cell>
          <cell r="Q52">
            <v>93934</v>
          </cell>
          <cell r="R52">
            <v>110983</v>
          </cell>
          <cell r="T52">
            <v>2.335649869641407</v>
          </cell>
          <cell r="U52">
            <v>2.0504780342010971</v>
          </cell>
          <cell r="V52">
            <v>2.4652584605404129</v>
          </cell>
          <cell r="W52">
            <v>2.2575483278433728</v>
          </cell>
          <cell r="X52">
            <v>2.213789871156584</v>
          </cell>
          <cell r="Y52">
            <v>2.0627105301698885</v>
          </cell>
          <cell r="Z52">
            <v>0.67135060607801456</v>
          </cell>
          <cell r="AA52">
            <v>1.3722544560190681</v>
          </cell>
          <cell r="AB52">
            <v>1.6692534566883239</v>
          </cell>
          <cell r="AC52">
            <v>3.5246539842651449E-2</v>
          </cell>
          <cell r="AD52">
            <v>1.050645370556786</v>
          </cell>
          <cell r="AE52">
            <v>1.2293471277609163</v>
          </cell>
          <cell r="AG52">
            <v>71.256367882696082</v>
          </cell>
          <cell r="AH52">
            <v>33.076363992666565</v>
          </cell>
          <cell r="AI52">
            <v>32.288906684356149</v>
          </cell>
          <cell r="AJ52">
            <v>98.438724903119919</v>
          </cell>
          <cell r="AK52">
            <v>52.540871911755509</v>
          </cell>
          <cell r="AL52">
            <v>40.401374318883946</v>
          </cell>
          <cell r="AM52">
            <v>2.7313240120258118</v>
          </cell>
          <cell r="AN52">
            <v>5.582882494484191</v>
          </cell>
          <cell r="AO52">
            <v>6.7911937624438465</v>
          </cell>
          <cell r="AP52">
            <v>0.14339708602552648</v>
          </cell>
          <cell r="AQ52">
            <v>4.2744475133340947</v>
          </cell>
          <cell r="AR52">
            <v>5.0014780634281077</v>
          </cell>
        </row>
        <row r="53">
          <cell r="E53" t="str">
            <v>?</v>
          </cell>
          <cell r="G53">
            <v>268745</v>
          </cell>
          <cell r="H53">
            <v>258055</v>
          </cell>
          <cell r="I53">
            <v>261311</v>
          </cell>
          <cell r="J53">
            <v>297260</v>
          </cell>
          <cell r="K53">
            <v>285365</v>
          </cell>
          <cell r="L53">
            <v>241724</v>
          </cell>
          <cell r="M53">
            <v>4</v>
          </cell>
          <cell r="N53">
            <v>2631</v>
          </cell>
          <cell r="O53">
            <v>60941.7</v>
          </cell>
          <cell r="P53">
            <v>14018</v>
          </cell>
          <cell r="Q53">
            <v>4480</v>
          </cell>
          <cell r="R53">
            <v>5487</v>
          </cell>
          <cell r="T53">
            <v>2.2972603325212635</v>
          </cell>
          <cell r="U53">
            <v>2.1911032995397965</v>
          </cell>
          <cell r="V53">
            <v>2.5684952377207897</v>
          </cell>
          <cell r="W53">
            <v>2.6251136995858246</v>
          </cell>
          <cell r="X53">
            <v>2.5235004377315775</v>
          </cell>
          <cell r="Y53">
            <v>2.2126171646162858</v>
          </cell>
          <cell r="Z53">
            <v>4.5958522433503762E-5</v>
          </cell>
          <cell r="AA53">
            <v>2.4984094124797022E-2</v>
          </cell>
          <cell r="AB53">
            <v>0.59398410498429799</v>
          </cell>
          <cell r="AC53">
            <v>0.1629033944986113</v>
          </cell>
          <cell r="AD53">
            <v>5.0108493837102655E-2</v>
          </cell>
          <cell r="AE53">
            <v>6.0778927313409691E-2</v>
          </cell>
          <cell r="AG53">
            <v>99.997999420362476</v>
          </cell>
          <cell r="AH53">
            <v>98.859748231402662</v>
          </cell>
          <cell r="AI53">
            <v>76.874237636843645</v>
          </cell>
          <cell r="AJ53">
            <v>93.794425189114165</v>
          </cell>
          <cell r="AK53">
            <v>98.014325930446603</v>
          </cell>
          <cell r="AL53">
            <v>97.25307530442349</v>
          </cell>
          <cell r="AM53">
            <v>1.6164930368499237E-4</v>
          </cell>
          <cell r="AN53">
            <v>8.7876224139215656E-2</v>
          </cell>
          <cell r="AO53">
            <v>2.0892124438854611</v>
          </cell>
          <cell r="AP53">
            <v>0.57297795695505682</v>
          </cell>
          <cell r="AQ53">
            <v>0.17624594326745532</v>
          </cell>
          <cell r="AR53">
            <v>0.21377691794049303</v>
          </cell>
        </row>
        <row r="54">
          <cell r="E54" t="str">
            <v>2-ethyl hexanol</v>
          </cell>
          <cell r="G54">
            <v>253067</v>
          </cell>
          <cell r="H54">
            <v>208896</v>
          </cell>
          <cell r="I54">
            <v>215291</v>
          </cell>
          <cell r="J54">
            <v>136587</v>
          </cell>
          <cell r="K54">
            <v>87245</v>
          </cell>
          <cell r="L54">
            <v>104557</v>
          </cell>
          <cell r="M54">
            <v>21228</v>
          </cell>
          <cell r="N54">
            <v>136390</v>
          </cell>
          <cell r="O54">
            <v>122723.3</v>
          </cell>
          <cell r="P54">
            <v>9532</v>
          </cell>
          <cell r="Q54">
            <v>17002</v>
          </cell>
          <cell r="R54">
            <v>37545</v>
          </cell>
          <cell r="T54">
            <v>2.163243150831303</v>
          </cell>
          <cell r="U54">
            <v>1.7737021753527944</v>
          </cell>
          <cell r="V54">
            <v>2.1161524322517864</v>
          </cell>
          <cell r="W54">
            <v>1.2062046857475914</v>
          </cell>
          <cell r="X54">
            <v>0.77151295950761833</v>
          </cell>
          <cell r="Y54">
            <v>0.95706099882835383</v>
          </cell>
          <cell r="Z54">
            <v>0.24390187855460446</v>
          </cell>
          <cell r="AA54">
            <v>1.2951655635427843</v>
          </cell>
          <cell r="AB54">
            <v>1.1961545134320095</v>
          </cell>
          <cell r="AC54">
            <v>0.11077151921534904</v>
          </cell>
          <cell r="AD54">
            <v>0.1901662080844686</v>
          </cell>
          <cell r="AE54">
            <v>0.41588205321340749</v>
          </cell>
          <cell r="AG54">
            <v>88.725175047433908</v>
          </cell>
          <cell r="AH54">
            <v>26.979535711220954</v>
          </cell>
          <cell r="AI54">
            <v>43.475030664062892</v>
          </cell>
          <cell r="AJ54">
            <v>90.816523884858384</v>
          </cell>
          <cell r="AK54">
            <v>75.351521223203662</v>
          </cell>
          <cell r="AL54">
            <v>56.545919881539881</v>
          </cell>
          <cell r="AM54">
            <v>1.273787625517806</v>
          </cell>
          <cell r="AN54">
            <v>6.7640556014341922</v>
          </cell>
          <cell r="AO54">
            <v>6.246966306476617</v>
          </cell>
          <cell r="AP54">
            <v>0.57850883015946231</v>
          </cell>
          <cell r="AQ54">
            <v>0.99315086905084993</v>
          </cell>
          <cell r="AR54">
            <v>2.1719611845448634</v>
          </cell>
        </row>
        <row r="55">
          <cell r="E55" t="str">
            <v>Nonanedioic acid</v>
          </cell>
          <cell r="G55">
            <v>251806</v>
          </cell>
          <cell r="H55">
            <v>264909</v>
          </cell>
          <cell r="I55">
            <v>213076</v>
          </cell>
          <cell r="J55">
            <v>184026</v>
          </cell>
          <cell r="K55">
            <v>166313</v>
          </cell>
          <cell r="L55">
            <v>112862</v>
          </cell>
          <cell r="N55">
            <v>8397</v>
          </cell>
          <cell r="O55">
            <v>70909.600000000006</v>
          </cell>
          <cell r="P55">
            <v>1809</v>
          </cell>
          <cell r="Q55">
            <v>4352</v>
          </cell>
          <cell r="R55">
            <v>7362</v>
          </cell>
          <cell r="T55">
            <v>2.1524639911099714</v>
          </cell>
          <cell r="U55">
            <v>2.2492995058332061</v>
          </cell>
          <cell r="V55">
            <v>2.0943806088247148</v>
          </cell>
          <cell r="W55">
            <v>1.625140192693201</v>
          </cell>
          <cell r="X55">
            <v>1.4707161996055995</v>
          </cell>
          <cell r="Y55">
            <v>1.0330806971294668</v>
          </cell>
          <cell r="Z55">
            <v>0</v>
          </cell>
          <cell r="AA55">
            <v>7.97382890026304E-2</v>
          </cell>
          <cell r="AB55">
            <v>0.69113883089566885</v>
          </cell>
          <cell r="AC55">
            <v>2.1022416938792112E-2</v>
          </cell>
          <cell r="AD55">
            <v>4.8676822584614005E-2</v>
          </cell>
          <cell r="AE55">
            <v>8.154810695850595E-2</v>
          </cell>
          <cell r="AG55">
            <v>100</v>
          </cell>
          <cell r="AH55">
            <v>96.454972368248789</v>
          </cell>
          <cell r="AI55">
            <v>67.000323246713549</v>
          </cell>
          <cell r="AJ55">
            <v>98.706424403672315</v>
          </cell>
          <cell r="AK55">
            <v>96.690264063340877</v>
          </cell>
          <cell r="AL55">
            <v>92.106317813787754</v>
          </cell>
          <cell r="AM55">
            <v>0</v>
          </cell>
          <cell r="AN55">
            <v>0.13309295648241443</v>
          </cell>
          <cell r="AO55">
            <v>1.1535952362944435</v>
          </cell>
          <cell r="AP55">
            <v>3.5088984950473821E-2</v>
          </cell>
          <cell r="AQ55">
            <v>8.1247570157199203E-2</v>
          </cell>
          <cell r="AR55">
            <v>0.13611376399478142</v>
          </cell>
        </row>
        <row r="56">
          <cell r="E56" t="str">
            <v>?</v>
          </cell>
          <cell r="G56">
            <v>250804</v>
          </cell>
          <cell r="H56">
            <v>256527</v>
          </cell>
          <cell r="I56">
            <v>276267</v>
          </cell>
          <cell r="J56">
            <v>309881</v>
          </cell>
          <cell r="K56">
            <v>344469</v>
          </cell>
          <cell r="L56">
            <v>307642</v>
          </cell>
          <cell r="M56">
            <v>3493</v>
          </cell>
          <cell r="N56">
            <v>17864</v>
          </cell>
          <cell r="O56">
            <v>52518.7</v>
          </cell>
          <cell r="Q56">
            <v>2704</v>
          </cell>
          <cell r="R56">
            <v>598</v>
          </cell>
          <cell r="T56">
            <v>2.1438987904432194</v>
          </cell>
          <cell r="U56">
            <v>2.1781292984869327</v>
          </cell>
          <cell r="V56">
            <v>2.7155017348653883</v>
          </cell>
          <cell r="W56">
            <v>2.7365702023190299</v>
          </cell>
          <cell r="X56">
            <v>3.0461607845564762</v>
          </cell>
          <cell r="Y56">
            <v>2.8159966315172817</v>
          </cell>
          <cell r="Z56">
            <v>4.013327971505716E-2</v>
          </cell>
          <cell r="AA56">
            <v>0.16963734604537209</v>
          </cell>
          <cell r="AB56">
            <v>0.51188714811760827</v>
          </cell>
          <cell r="AC56">
            <v>0</v>
          </cell>
          <cell r="AD56">
            <v>3.0244055208822673E-2</v>
          </cell>
          <cell r="AE56">
            <v>6.6239836948093662E-3</v>
          </cell>
          <cell r="AG56">
            <v>98.128023585163717</v>
          </cell>
          <cell r="AH56">
            <v>92.211787143985759</v>
          </cell>
          <cell r="AI56">
            <v>81.149444997759019</v>
          </cell>
          <cell r="AJ56">
            <v>100</v>
          </cell>
          <cell r="AK56">
            <v>99.007141863221577</v>
          </cell>
          <cell r="AL56">
            <v>99.764773024915144</v>
          </cell>
          <cell r="AM56">
            <v>0.23380711768675289</v>
          </cell>
          <cell r="AN56">
            <v>0.9882675727600263</v>
          </cell>
          <cell r="AO56">
            <v>2.9821350144321119</v>
          </cell>
          <cell r="AP56">
            <v>0</v>
          </cell>
          <cell r="AQ56">
            <v>0.17619480455470632</v>
          </cell>
          <cell r="AR56">
            <v>3.8589782501786754E-2</v>
          </cell>
        </row>
        <row r="57">
          <cell r="E57" t="str">
            <v>Benzyl alcohol</v>
          </cell>
          <cell r="G57">
            <v>232913</v>
          </cell>
          <cell r="H57">
            <v>226236</v>
          </cell>
          <cell r="I57">
            <v>249773</v>
          </cell>
          <cell r="J57">
            <v>147924</v>
          </cell>
          <cell r="K57">
            <v>94978</v>
          </cell>
          <cell r="L57">
            <v>108374</v>
          </cell>
          <cell r="M57">
            <v>87187</v>
          </cell>
          <cell r="N57">
            <v>197875</v>
          </cell>
          <cell r="O57">
            <v>240498.2</v>
          </cell>
          <cell r="P57">
            <v>14335</v>
          </cell>
          <cell r="Q57">
            <v>30689</v>
          </cell>
          <cell r="R57">
            <v>62177</v>
          </cell>
          <cell r="T57">
            <v>1.990964653588067</v>
          </cell>
          <cell r="U57">
            <v>1.9209333129553212</v>
          </cell>
          <cell r="V57">
            <v>2.4550851705869055</v>
          </cell>
          <cell r="W57">
            <v>1.3063221385236274</v>
          </cell>
          <cell r="X57">
            <v>0.83989635931130235</v>
          </cell>
          <cell r="Y57">
            <v>0.99199985354422959</v>
          </cell>
          <cell r="Z57">
            <v>1.0017464238524731</v>
          </cell>
          <cell r="AA57">
            <v>1.8790298840532917</v>
          </cell>
          <cell r="AB57">
            <v>2.3440781612153043</v>
          </cell>
          <cell r="AC57">
            <v>0.16658725639446376</v>
          </cell>
          <cell r="AD57">
            <v>0.34325436771581325</v>
          </cell>
          <cell r="AE57">
            <v>0.68872815082301331</v>
          </cell>
          <cell r="AG57">
            <v>49.685373768582451</v>
          </cell>
          <cell r="AH57">
            <v>2.1814098708904059</v>
          </cell>
          <cell r="AI57">
            <v>4.5215135793054433</v>
          </cell>
          <cell r="AJ57">
            <v>87.247612860428404</v>
          </cell>
          <cell r="AK57">
            <v>59.131342348325603</v>
          </cell>
          <cell r="AL57">
            <v>30.57174873944621</v>
          </cell>
          <cell r="AM57">
            <v>6.4561542163401233</v>
          </cell>
          <cell r="AN57">
            <v>12.110157241096701</v>
          </cell>
          <cell r="AO57">
            <v>15.107346274080365</v>
          </cell>
          <cell r="AP57">
            <v>1.0736379907636593</v>
          </cell>
          <cell r="AQ57">
            <v>2.2122396253565015</v>
          </cell>
          <cell r="AR57">
            <v>4.4387831580649326</v>
          </cell>
        </row>
        <row r="58">
          <cell r="E58" t="str">
            <v>?</v>
          </cell>
          <cell r="G58">
            <v>232066</v>
          </cell>
          <cell r="H58">
            <v>286792</v>
          </cell>
          <cell r="I58">
            <v>240113</v>
          </cell>
          <cell r="J58">
            <v>193448</v>
          </cell>
          <cell r="K58">
            <v>100398</v>
          </cell>
          <cell r="L58">
            <v>75595</v>
          </cell>
          <cell r="M58">
            <v>4964</v>
          </cell>
          <cell r="N58">
            <v>14262</v>
          </cell>
          <cell r="O58">
            <v>70924.5</v>
          </cell>
          <cell r="P58">
            <v>7113</v>
          </cell>
          <cell r="Q58">
            <v>2372</v>
          </cell>
          <cell r="R58">
            <v>7876</v>
          </cell>
          <cell r="T58">
            <v>1.9837244091122794</v>
          </cell>
          <cell r="U58">
            <v>2.4351045222205241</v>
          </cell>
          <cell r="V58">
            <v>2.360134464354168</v>
          </cell>
          <cell r="W58">
            <v>1.708346211927197</v>
          </cell>
          <cell r="X58">
            <v>0.88782575630289251</v>
          </cell>
          <cell r="Y58">
            <v>0.69195774751025185</v>
          </cell>
          <cell r="Z58">
            <v>5.7034526339978173E-2</v>
          </cell>
          <cell r="AA58">
            <v>0.1354325923252965</v>
          </cell>
          <cell r="AB58">
            <v>0.69128405761504585</v>
          </cell>
          <cell r="AC58">
            <v>8.266028285551591E-2</v>
          </cell>
          <cell r="AD58">
            <v>2.6530657897680245E-2</v>
          </cell>
          <cell r="AE58">
            <v>8.7241631405215E-2</v>
          </cell>
          <cell r="AG58">
            <v>97.124876516214215</v>
          </cell>
          <cell r="AH58">
            <v>94.438325292016685</v>
          </cell>
          <cell r="AI58">
            <v>70.709971484433609</v>
          </cell>
          <cell r="AJ58">
            <v>95.161385773070776</v>
          </cell>
          <cell r="AK58">
            <v>97.011726939736477</v>
          </cell>
          <cell r="AL58">
            <v>87.39205800944913</v>
          </cell>
          <cell r="AM58">
            <v>0.27018550375244377</v>
          </cell>
          <cell r="AN58">
            <v>0.64157494644188162</v>
          </cell>
          <cell r="AO58">
            <v>3.2747695707930378</v>
          </cell>
          <cell r="AP58">
            <v>0.39158053194845915</v>
          </cell>
          <cell r="AQ58">
            <v>0.12568175154536107</v>
          </cell>
          <cell r="AR58">
            <v>0.41328342044774236</v>
          </cell>
        </row>
        <row r="59">
          <cell r="E59" t="str">
            <v>EGBE</v>
          </cell>
          <cell r="G59">
            <v>227712</v>
          </cell>
          <cell r="H59">
            <v>192965</v>
          </cell>
          <cell r="I59">
            <v>256872</v>
          </cell>
          <cell r="J59">
            <v>217344</v>
          </cell>
          <cell r="K59">
            <v>156155</v>
          </cell>
          <cell r="L59">
            <v>180156</v>
          </cell>
          <cell r="M59">
            <v>23891</v>
          </cell>
          <cell r="N59">
            <v>147231</v>
          </cell>
          <cell r="O59">
            <v>178182.39999999999</v>
          </cell>
          <cell r="Q59">
            <v>15187</v>
          </cell>
          <cell r="R59">
            <v>58208</v>
          </cell>
          <cell r="T59">
            <v>1.9465059623028593</v>
          </cell>
          <cell r="U59">
            <v>1.6384346290352709</v>
          </cell>
          <cell r="V59">
            <v>2.5248631274757463</v>
          </cell>
          <cell r="W59">
            <v>1.919372643217323</v>
          </cell>
          <cell r="X59">
            <v>1.3808883740261577</v>
          </cell>
          <cell r="Y59">
            <v>1.649055360281195</v>
          </cell>
          <cell r="Z59">
            <v>0.27449876486470959</v>
          </cell>
          <cell r="AA59">
            <v>1.3981121862744168</v>
          </cell>
          <cell r="AB59">
            <v>1.7367010337413327</v>
          </cell>
          <cell r="AC59">
            <v>0</v>
          </cell>
          <cell r="AD59">
            <v>0.16986555712144599</v>
          </cell>
          <cell r="AE59">
            <v>0.64476395135027365</v>
          </cell>
          <cell r="AG59">
            <v>85.897871869862783</v>
          </cell>
          <cell r="AH59">
            <v>14.667807827179455</v>
          </cell>
          <cell r="AI59">
            <v>31.216032471525907</v>
          </cell>
          <cell r="AJ59">
            <v>100</v>
          </cell>
          <cell r="AK59">
            <v>87.698820533467085</v>
          </cell>
          <cell r="AL59">
            <v>60.90101236866122</v>
          </cell>
          <cell r="AM59">
            <v>2.9783077602457197</v>
          </cell>
          <cell r="AN59">
            <v>15.169497670153424</v>
          </cell>
          <cell r="AO59">
            <v>18.843181930410058</v>
          </cell>
          <cell r="AP59">
            <v>0</v>
          </cell>
          <cell r="AQ59">
            <v>1.8430389194013701</v>
          </cell>
          <cell r="AR59">
            <v>6.9956798558990307</v>
          </cell>
        </row>
        <row r="60">
          <cell r="E60" t="str">
            <v>?</v>
          </cell>
          <cell r="G60">
            <v>209211</v>
          </cell>
          <cell r="H60">
            <v>331051</v>
          </cell>
          <cell r="I60">
            <v>284312</v>
          </cell>
          <cell r="J60">
            <v>202619</v>
          </cell>
          <cell r="K60">
            <v>160346</v>
          </cell>
          <cell r="L60">
            <v>162370</v>
          </cell>
          <cell r="M60">
            <v>94261</v>
          </cell>
          <cell r="N60">
            <v>80140</v>
          </cell>
          <cell r="O60">
            <v>209368.8</v>
          </cell>
          <cell r="P60">
            <v>206998</v>
          </cell>
          <cell r="Q60">
            <v>142183</v>
          </cell>
          <cell r="R60">
            <v>142304</v>
          </cell>
          <cell r="T60">
            <v>1.7883574817284267</v>
          </cell>
          <cell r="U60">
            <v>2.8109005383191534</v>
          </cell>
          <cell r="V60">
            <v>2.7945781770643916</v>
          </cell>
          <cell r="W60">
            <v>1.7893356411773538</v>
          </cell>
          <cell r="X60">
            <v>1.4179496476039724</v>
          </cell>
          <cell r="Y60">
            <v>1.4862514645577036</v>
          </cell>
          <cell r="Z60">
            <v>1.0830240707761245</v>
          </cell>
          <cell r="AA60">
            <v>0.76101303806964404</v>
          </cell>
          <cell r="AB60">
            <v>2.0406673801294759</v>
          </cell>
          <cell r="AC60">
            <v>2.4055269549453233</v>
          </cell>
          <cell r="AD60">
            <v>1.5903071382233855</v>
          </cell>
          <cell r="AE60">
            <v>1.5762865814484148</v>
          </cell>
          <cell r="AG60">
            <v>39.44029189681951</v>
          </cell>
          <cell r="AH60">
            <v>72.926361936494899</v>
          </cell>
          <cell r="AI60">
            <v>26.977624141002675</v>
          </cell>
          <cell r="AJ60">
            <v>-34.436876994331016</v>
          </cell>
          <cell r="AK60">
            <v>-12.155402761350519</v>
          </cell>
          <cell r="AL60">
            <v>-6.057865646410308</v>
          </cell>
          <cell r="AM60">
            <v>10.442968926895785</v>
          </cell>
          <cell r="AN60">
            <v>7.3380045042107396</v>
          </cell>
          <cell r="AO60">
            <v>19.676964359204106</v>
          </cell>
          <cell r="AP60">
            <v>23.195092261709355</v>
          </cell>
          <cell r="AQ60">
            <v>15.334403432775018</v>
          </cell>
          <cell r="AR60">
            <v>15.199211387935357</v>
          </cell>
        </row>
        <row r="61">
          <cell r="E61" t="str">
            <v>Benzeneacetic acid</v>
          </cell>
          <cell r="G61">
            <v>208526</v>
          </cell>
          <cell r="H61">
            <v>186370</v>
          </cell>
          <cell r="I61">
            <v>212021</v>
          </cell>
          <cell r="J61">
            <v>226431</v>
          </cell>
          <cell r="K61">
            <v>207696</v>
          </cell>
          <cell r="L61">
            <v>205011</v>
          </cell>
          <cell r="M61">
            <v>2487</v>
          </cell>
          <cell r="N61">
            <v>9564</v>
          </cell>
          <cell r="O61">
            <v>160265.4</v>
          </cell>
          <cell r="P61">
            <v>3138</v>
          </cell>
          <cell r="Q61">
            <v>5836</v>
          </cell>
          <cell r="R61">
            <v>19684</v>
          </cell>
          <cell r="T61">
            <v>1.7825020301748087</v>
          </cell>
          <cell r="U61">
            <v>1.5824375498836756</v>
          </cell>
          <cell r="V61">
            <v>2.0840107335580957</v>
          </cell>
          <cell r="W61">
            <v>1.9996202654609359</v>
          </cell>
          <cell r="X61">
            <v>1.8366686416172191</v>
          </cell>
          <cell r="Y61">
            <v>1.8765652460456943</v>
          </cell>
          <cell r="Z61">
            <v>2.8574711323030966E-2</v>
          </cell>
          <cell r="AA61">
            <v>9.0820173397779827E-2</v>
          </cell>
          <cell r="AB61">
            <v>1.5620683403802407</v>
          </cell>
          <cell r="AC61">
            <v>3.6466746464306053E-2</v>
          </cell>
          <cell r="AD61">
            <v>6.5275261168154269E-2</v>
          </cell>
          <cell r="AE61">
            <v>0.21803761713817321</v>
          </cell>
          <cell r="AG61">
            <v>98.396932466874745</v>
          </cell>
          <cell r="AH61">
            <v>94.260742017626157</v>
          </cell>
          <cell r="AI61">
            <v>25.045091408273446</v>
          </cell>
          <cell r="AJ61">
            <v>98.176316418962671</v>
          </cell>
          <cell r="AK61">
            <v>96.44599686143286</v>
          </cell>
          <cell r="AL61">
            <v>88.381026580470731</v>
          </cell>
          <cell r="AM61">
            <v>0.21869751216067804</v>
          </cell>
          <cell r="AN61">
            <v>0.69509524528729461</v>
          </cell>
          <cell r="AO61">
            <v>11.955342470626283</v>
          </cell>
          <cell r="AP61">
            <v>0.27909946799392532</v>
          </cell>
          <cell r="AQ61">
            <v>0.49958640217680511</v>
          </cell>
          <cell r="AR61">
            <v>1.6687582207393217</v>
          </cell>
        </row>
        <row r="62">
          <cell r="E62" t="str">
            <v>?</v>
          </cell>
          <cell r="F62" t="str">
            <v>Looks like Decanoic acid</v>
          </cell>
          <cell r="G62">
            <v>203988</v>
          </cell>
          <cell r="H62">
            <v>203252</v>
          </cell>
          <cell r="I62">
            <v>218011</v>
          </cell>
          <cell r="J62">
            <v>222659</v>
          </cell>
          <cell r="K62">
            <v>196647</v>
          </cell>
          <cell r="L62">
            <v>180684</v>
          </cell>
          <cell r="M62">
            <v>19345</v>
          </cell>
          <cell r="N62">
            <v>15268</v>
          </cell>
          <cell r="O62">
            <v>146348.29999999999</v>
          </cell>
          <cell r="P62">
            <v>11333</v>
          </cell>
          <cell r="Q62">
            <v>30605</v>
          </cell>
          <cell r="R62">
            <v>18537</v>
          </cell>
          <cell r="T62">
            <v>1.7437107321451468</v>
          </cell>
          <cell r="U62">
            <v>1.7257798835056974</v>
          </cell>
          <cell r="V62">
            <v>2.1428880348349173</v>
          </cell>
          <cell r="W62">
            <v>1.9663095984528025</v>
          </cell>
          <cell r="X62">
            <v>1.7389616476393446</v>
          </cell>
          <cell r="Y62">
            <v>1.6538884007029877</v>
          </cell>
          <cell r="Z62">
            <v>0.22226690411903258</v>
          </cell>
          <cell r="AA62">
            <v>0.14498561349198058</v>
          </cell>
          <cell r="AB62">
            <v>1.426421711102144</v>
          </cell>
          <cell r="AC62">
            <v>0.13170096803058651</v>
          </cell>
          <cell r="AD62">
            <v>0.3423148334563676</v>
          </cell>
          <cell r="AE62">
            <v>0.20533241764327964</v>
          </cell>
          <cell r="AG62">
            <v>87.25322382769329</v>
          </cell>
          <cell r="AH62">
            <v>91.598835119258581</v>
          </cell>
          <cell r="AI62">
            <v>33.434613105577775</v>
          </cell>
          <cell r="AJ62">
            <v>93.302124541617673</v>
          </cell>
          <cell r="AK62">
            <v>80.314986594381608</v>
          </cell>
          <cell r="AL62">
            <v>87.584868631039257</v>
          </cell>
          <cell r="AM62">
            <v>1.4975761830578331</v>
          </cell>
          <cell r="AN62">
            <v>0.9768750885887113</v>
          </cell>
          <cell r="AO62">
            <v>9.6108558762269283</v>
          </cell>
          <cell r="AP62">
            <v>0.8873666270289251</v>
          </cell>
          <cell r="AQ62">
            <v>2.3064276875747765</v>
          </cell>
          <cell r="AR62">
            <v>1.3834760487219493</v>
          </cell>
        </row>
        <row r="63">
          <cell r="E63" t="str">
            <v>?</v>
          </cell>
          <cell r="G63">
            <v>202758</v>
          </cell>
          <cell r="H63">
            <v>157553</v>
          </cell>
          <cell r="I63">
            <v>159498</v>
          </cell>
          <cell r="J63">
            <v>103687</v>
          </cell>
          <cell r="K63">
            <v>106365</v>
          </cell>
          <cell r="L63">
            <v>111336</v>
          </cell>
          <cell r="M63">
            <v>2106</v>
          </cell>
          <cell r="O63">
            <v>8607.2999999999993</v>
          </cell>
          <cell r="Q63">
            <v>6095</v>
          </cell>
          <cell r="R63">
            <v>1316</v>
          </cell>
          <cell r="T63">
            <v>1.7331965636620079</v>
          </cell>
          <cell r="U63">
            <v>1.3377570601321174</v>
          </cell>
          <cell r="V63">
            <v>1.567748213530967</v>
          </cell>
          <cell r="W63">
            <v>0.91566360818460402</v>
          </cell>
          <cell r="X63">
            <v>0.94059230830451968</v>
          </cell>
          <cell r="Y63">
            <v>1.0191124780316345</v>
          </cell>
          <cell r="Z63">
            <v>2.419716206123973E-2</v>
          </cell>
          <cell r="AA63">
            <v>0</v>
          </cell>
          <cell r="AB63">
            <v>8.3893284677508964E-2</v>
          </cell>
          <cell r="AC63">
            <v>0</v>
          </cell>
          <cell r="AD63">
            <v>6.8172158468111754E-2</v>
          </cell>
          <cell r="AE63">
            <v>1.4577194886904893E-2</v>
          </cell>
          <cell r="AG63">
            <v>98.603899720980621</v>
          </cell>
          <cell r="AH63">
            <v>100</v>
          </cell>
          <cell r="AI63">
            <v>94.648803682030049</v>
          </cell>
          <cell r="AJ63">
            <v>100</v>
          </cell>
          <cell r="AK63">
            <v>92.752209659145876</v>
          </cell>
          <cell r="AL63">
            <v>98.569618643561299</v>
          </cell>
          <cell r="AM63">
            <v>0.20099434791007595</v>
          </cell>
          <cell r="AN63">
            <v>0</v>
          </cell>
          <cell r="AO63">
            <v>0.6968617230861478</v>
          </cell>
          <cell r="AP63">
            <v>0</v>
          </cell>
          <cell r="AQ63">
            <v>0.56627378459680655</v>
          </cell>
          <cell r="AR63">
            <v>0.1210858435892721</v>
          </cell>
        </row>
        <row r="64">
          <cell r="E64" t="str">
            <v>?</v>
          </cell>
          <cell r="G64">
            <v>180725</v>
          </cell>
          <cell r="H64">
            <v>157018</v>
          </cell>
          <cell r="I64">
            <v>166442</v>
          </cell>
          <cell r="J64">
            <v>181092</v>
          </cell>
          <cell r="K64">
            <v>162513</v>
          </cell>
          <cell r="L64">
            <v>147909</v>
          </cell>
          <cell r="M64">
            <v>48125</v>
          </cell>
          <cell r="N64">
            <v>42259</v>
          </cell>
          <cell r="O64">
            <v>52400.4</v>
          </cell>
          <cell r="Q64">
            <v>28771</v>
          </cell>
          <cell r="R64">
            <v>33627</v>
          </cell>
          <cell r="T64">
            <v>1.544856178142497</v>
          </cell>
          <cell r="U64">
            <v>1.333214461595938</v>
          </cell>
          <cell r="V64">
            <v>1.6360026342431957</v>
          </cell>
          <cell r="W64">
            <v>1.5992299336789213</v>
          </cell>
          <cell r="X64">
            <v>1.4371125633384327</v>
          </cell>
          <cell r="Y64">
            <v>1.3538829086115993</v>
          </cell>
          <cell r="Z64">
            <v>0.55293847302809218</v>
          </cell>
          <cell r="AA64">
            <v>0.40129336131501231</v>
          </cell>
          <cell r="AB64">
            <v>0.5107341064463119</v>
          </cell>
          <cell r="AC64">
            <v>0</v>
          </cell>
          <cell r="AD64">
            <v>0.32180166879180366</v>
          </cell>
          <cell r="AE64">
            <v>0.37248277542701436</v>
          </cell>
          <cell r="AG64">
            <v>64.207770221501534</v>
          </cell>
          <cell r="AH64">
            <v>69.900314399932327</v>
          </cell>
          <cell r="AI64">
            <v>68.781584102853586</v>
          </cell>
          <cell r="AJ64">
            <v>100</v>
          </cell>
          <cell r="AK64">
            <v>77.607761771683784</v>
          </cell>
          <cell r="AL64">
            <v>72.487814636127311</v>
          </cell>
          <cell r="AM64">
            <v>3.793688128486385</v>
          </cell>
          <cell r="AN64">
            <v>2.7532572521569048</v>
          </cell>
          <cell r="AO64">
            <v>3.5041257046695624</v>
          </cell>
          <cell r="AP64">
            <v>0</v>
          </cell>
          <cell r="AQ64">
            <v>2.2078680181846368</v>
          </cell>
          <cell r="AR64">
            <v>2.555589006973173</v>
          </cell>
        </row>
        <row r="65">
          <cell r="E65" t="str">
            <v>Salicylic acid</v>
          </cell>
          <cell r="G65">
            <v>167469</v>
          </cell>
          <cell r="H65">
            <v>166417</v>
          </cell>
          <cell r="I65">
            <v>178475</v>
          </cell>
          <cell r="J65">
            <v>215126</v>
          </cell>
          <cell r="K65">
            <v>245270</v>
          </cell>
          <cell r="L65">
            <v>121885</v>
          </cell>
          <cell r="M65">
            <v>19892</v>
          </cell>
          <cell r="N65">
            <v>46158</v>
          </cell>
          <cell r="O65">
            <v>127058.7</v>
          </cell>
          <cell r="P65">
            <v>3602</v>
          </cell>
          <cell r="Q65">
            <v>14938</v>
          </cell>
          <cell r="R65">
            <v>22698</v>
          </cell>
          <cell r="T65">
            <v>1.4315425054494166</v>
          </cell>
          <cell r="U65">
            <v>1.4130198515801451</v>
          </cell>
          <cell r="V65">
            <v>1.7542781878765838</v>
          </cell>
          <cell r="W65">
            <v>1.8997854058302499</v>
          </cell>
          <cell r="X65">
            <v>2.1689378598020923</v>
          </cell>
          <cell r="Y65">
            <v>1.1156725981253661</v>
          </cell>
          <cell r="Z65">
            <v>0.2285517320618142</v>
          </cell>
          <cell r="AA65">
            <v>0.43831844036958606</v>
          </cell>
          <cell r="AB65">
            <v>1.2384106153909133</v>
          </cell>
          <cell r="AC65">
            <v>4.1858897630474949E-2</v>
          </cell>
          <cell r="AD65">
            <v>0.16708050913808917</v>
          </cell>
          <cell r="AE65">
            <v>0.25142338111167728</v>
          </cell>
          <cell r="AG65">
            <v>84.034582892803243</v>
          </cell>
          <cell r="AH65">
            <v>68.980022476016501</v>
          </cell>
          <cell r="AI65">
            <v>29.406258143703411</v>
          </cell>
          <cell r="AJ65">
            <v>97.796651269032054</v>
          </cell>
          <cell r="AK65">
            <v>92.296666850873507</v>
          </cell>
          <cell r="AL65">
            <v>77.464411913124238</v>
          </cell>
          <cell r="AM65">
            <v>1.8664235825232598</v>
          </cell>
          <cell r="AN65">
            <v>3.5794428962776372</v>
          </cell>
          <cell r="AO65">
            <v>10.11324113171718</v>
          </cell>
          <cell r="AP65">
            <v>0.34183260380986891</v>
          </cell>
          <cell r="AQ65">
            <v>1.364430711691047</v>
          </cell>
          <cell r="AR65">
            <v>2.0532004875712366</v>
          </cell>
        </row>
        <row r="66">
          <cell r="E66" t="str">
            <v>?</v>
          </cell>
          <cell r="G66">
            <v>157747</v>
          </cell>
          <cell r="H66">
            <v>152879</v>
          </cell>
          <cell r="I66">
            <v>153845</v>
          </cell>
          <cell r="J66">
            <v>155875</v>
          </cell>
          <cell r="K66">
            <v>163944</v>
          </cell>
          <cell r="L66">
            <v>150325</v>
          </cell>
          <cell r="M66">
            <v>7869</v>
          </cell>
          <cell r="N66">
            <v>10487</v>
          </cell>
          <cell r="O66">
            <v>32378.9</v>
          </cell>
          <cell r="P66">
            <v>3937</v>
          </cell>
          <cell r="Q66">
            <v>3077</v>
          </cell>
          <cell r="R66">
            <v>218</v>
          </cell>
          <cell r="T66">
            <v>1.3484378339103305</v>
          </cell>
          <cell r="U66">
            <v>1.2980708815188411</v>
          </cell>
          <cell r="V66">
            <v>1.5121833747800701</v>
          </cell>
          <cell r="W66">
            <v>1.3765377041073148</v>
          </cell>
          <cell r="X66">
            <v>1.4497669853116737</v>
          </cell>
          <cell r="Y66">
            <v>1.3759977299355595</v>
          </cell>
          <cell r="Z66">
            <v>9.0411903257310272E-2</v>
          </cell>
          <cell r="AA66">
            <v>9.958502283798798E-2</v>
          </cell>
          <cell r="AB66">
            <v>0.31558935731815962</v>
          </cell>
          <cell r="AC66">
            <v>4.5751937804325342E-2</v>
          </cell>
          <cell r="AD66">
            <v>3.4416034718027871E-2</v>
          </cell>
          <cell r="AE66">
            <v>2.414763286736525E-3</v>
          </cell>
          <cell r="AG66">
            <v>93.295063295938149</v>
          </cell>
          <cell r="AH66">
            <v>92.328229201053645</v>
          </cell>
          <cell r="AI66">
            <v>79.130219087082708</v>
          </cell>
          <cell r="AJ66">
            <v>96.676303332061963</v>
          </cell>
          <cell r="AK66">
            <v>97.626098878874032</v>
          </cell>
          <cell r="AL66">
            <v>99.824508192549871</v>
          </cell>
          <cell r="AM66">
            <v>0.52670734953840603</v>
          </cell>
          <cell r="AN66">
            <v>0.58014665705510682</v>
          </cell>
          <cell r="AO66">
            <v>1.8385105052208575</v>
          </cell>
          <cell r="AP66">
            <v>0.26653439457612299</v>
          </cell>
          <cell r="AQ66">
            <v>0.20049548538276729</v>
          </cell>
          <cell r="AR66">
            <v>1.4067545585230309E-2</v>
          </cell>
        </row>
        <row r="67">
          <cell r="E67" t="str">
            <v>?</v>
          </cell>
          <cell r="F67" t="str">
            <v>Looks like 1-methyl benzyl alcohol</v>
          </cell>
          <cell r="G67">
            <v>134922</v>
          </cell>
          <cell r="H67">
            <v>110954</v>
          </cell>
          <cell r="I67">
            <v>132186</v>
          </cell>
          <cell r="J67">
            <v>146032</v>
          </cell>
          <cell r="K67">
            <v>113998</v>
          </cell>
          <cell r="L67">
            <v>79616</v>
          </cell>
          <cell r="M67">
            <v>24105</v>
          </cell>
          <cell r="N67">
            <v>24723</v>
          </cell>
          <cell r="O67">
            <v>67060.2</v>
          </cell>
          <cell r="P67">
            <v>14935</v>
          </cell>
          <cell r="Q67">
            <v>10672</v>
          </cell>
          <cell r="R67">
            <v>9776</v>
          </cell>
          <cell r="T67">
            <v>1.1533273496602128</v>
          </cell>
          <cell r="U67">
            <v>0.94209248221169362</v>
          </cell>
          <cell r="V67">
            <v>1.299291309946234</v>
          </cell>
          <cell r="W67">
            <v>1.2896138188048076</v>
          </cell>
          <cell r="X67">
            <v>1.0080914018906466</v>
          </cell>
          <cell r="Y67">
            <v>0.72876391329818391</v>
          </cell>
          <cell r="Z67">
            <v>0.27695754581490206</v>
          </cell>
          <cell r="AA67">
            <v>0.2347707179959547</v>
          </cell>
          <cell r="AB67">
            <v>0.65361965414597911</v>
          </cell>
          <cell r="AC67">
            <v>0.17355986566106146</v>
          </cell>
          <cell r="AD67">
            <v>0.11936559067624097</v>
          </cell>
          <cell r="AE67">
            <v>0.10828773344557921</v>
          </cell>
          <cell r="AG67">
            <v>75.986215370987438</v>
          </cell>
          <cell r="AH67">
            <v>75.07986504203943</v>
          </cell>
          <cell r="AI67">
            <v>49.694141018073417</v>
          </cell>
          <cell r="AJ67">
            <v>86.54171790575927</v>
          </cell>
          <cell r="AK67">
            <v>88.159249205739258</v>
          </cell>
          <cell r="AL67">
            <v>85.140903457266589</v>
          </cell>
          <cell r="AM67">
            <v>3.8844863784734254</v>
          </cell>
          <cell r="AN67">
            <v>3.2927922344069329</v>
          </cell>
          <cell r="AO67">
            <v>9.1673856935800249</v>
          </cell>
          <cell r="AP67">
            <v>2.4342753761280447</v>
          </cell>
          <cell r="AQ67">
            <v>1.6741699875914484</v>
          </cell>
          <cell r="AR67">
            <v>1.5187967682463499</v>
          </cell>
        </row>
        <row r="68">
          <cell r="E68" t="str">
            <v>?</v>
          </cell>
          <cell r="G68">
            <v>132663</v>
          </cell>
          <cell r="H68">
            <v>128883</v>
          </cell>
          <cell r="I68">
            <v>126571</v>
          </cell>
          <cell r="J68">
            <v>148311</v>
          </cell>
          <cell r="K68">
            <v>120504</v>
          </cell>
          <cell r="L68">
            <v>112258</v>
          </cell>
          <cell r="N68">
            <v>11186</v>
          </cell>
          <cell r="O68">
            <v>49662</v>
          </cell>
          <cell r="P68">
            <v>4489</v>
          </cell>
          <cell r="Q68">
            <v>269</v>
          </cell>
          <cell r="R68">
            <v>3394</v>
          </cell>
          <cell r="T68">
            <v>1.1340171816899602</v>
          </cell>
          <cell r="U68">
            <v>1.0943247236232105</v>
          </cell>
          <cell r="V68">
            <v>1.2440999832902484</v>
          </cell>
          <cell r="W68">
            <v>1.3097397493752043</v>
          </cell>
          <cell r="X68">
            <v>1.0656243644049062</v>
          </cell>
          <cell r="Y68">
            <v>1.0275519917984768</v>
          </cell>
          <cell r="Z68">
            <v>0</v>
          </cell>
          <cell r="AA68">
            <v>0.10622275822120086</v>
          </cell>
          <cell r="AB68">
            <v>0.4840435797119248</v>
          </cell>
          <cell r="AC68">
            <v>5.2166738329595237E-2</v>
          </cell>
          <cell r="AD68">
            <v>3.0087466165581726E-3</v>
          </cell>
          <cell r="AE68">
            <v>3.7594984381576907E-2</v>
          </cell>
          <cell r="AG68">
            <v>100</v>
          </cell>
          <cell r="AH68">
            <v>90.293305457862004</v>
          </cell>
          <cell r="AI68">
            <v>61.092871456216599</v>
          </cell>
          <cell r="AJ68">
            <v>96.017014956255181</v>
          </cell>
          <cell r="AK68">
            <v>99.717654108045991</v>
          </cell>
          <cell r="AL68">
            <v>96.341305872438028</v>
          </cell>
          <cell r="AM68">
            <v>0</v>
          </cell>
          <cell r="AN68">
            <v>0.6152143897979323</v>
          </cell>
          <cell r="AO68">
            <v>2.8034536149772382</v>
          </cell>
          <cell r="AP68">
            <v>0.3021360829508643</v>
          </cell>
          <cell r="AQ68">
            <v>1.742587224018239E-2</v>
          </cell>
          <cell r="AR68">
            <v>0.21774030126020916</v>
          </cell>
        </row>
        <row r="69">
          <cell r="E69" t="str">
            <v>?</v>
          </cell>
          <cell r="F69" t="str">
            <v>Looks like 2-butanol</v>
          </cell>
          <cell r="G69">
            <v>131233</v>
          </cell>
          <cell r="H69">
            <v>115649</v>
          </cell>
          <cell r="I69">
            <v>111578</v>
          </cell>
          <cell r="J69">
            <v>142771</v>
          </cell>
          <cell r="K69">
            <v>131507</v>
          </cell>
          <cell r="L69">
            <v>122860</v>
          </cell>
          <cell r="M69">
            <v>317</v>
          </cell>
          <cell r="N69">
            <v>44823</v>
          </cell>
          <cell r="O69">
            <v>101080.4</v>
          </cell>
          <cell r="P69">
            <v>8493</v>
          </cell>
          <cell r="Q69">
            <v>4083</v>
          </cell>
          <cell r="R69">
            <v>4412</v>
          </cell>
          <cell r="T69">
            <v>1.1217933923152541</v>
          </cell>
          <cell r="U69">
            <v>0.98195696843106284</v>
          </cell>
          <cell r="V69">
            <v>1.0967298033163941</v>
          </cell>
          <cell r="W69">
            <v>1.2608158110864824</v>
          </cell>
          <cell r="X69">
            <v>1.1629245775227046</v>
          </cell>
          <cell r="Y69">
            <v>1.1245972466315173</v>
          </cell>
          <cell r="Z69">
            <v>3.6422129028551731E-3</v>
          </cell>
          <cell r="AA69">
            <v>0.42564122043169023</v>
          </cell>
          <cell r="AB69">
            <v>0.98520636814291085</v>
          </cell>
          <cell r="AC69">
            <v>9.8697284168690655E-2</v>
          </cell>
          <cell r="AD69">
            <v>4.5668075968055832E-2</v>
          </cell>
          <cell r="AE69">
            <v>4.8871264316887833E-2</v>
          </cell>
          <cell r="AG69">
            <v>99.675322307315597</v>
          </cell>
          <cell r="AH69">
            <v>56.653780754592006</v>
          </cell>
          <cell r="AI69">
            <v>10.168724770335254</v>
          </cell>
          <cell r="AJ69">
            <v>92.1719506290423</v>
          </cell>
          <cell r="AK69">
            <v>96.072997608723753</v>
          </cell>
          <cell r="AL69">
            <v>95.654331854068573</v>
          </cell>
          <cell r="AM69">
            <v>2.3860733459837979E-2</v>
          </cell>
          <cell r="AN69">
            <v>2.7884453712958979</v>
          </cell>
          <cell r="AO69">
            <v>6.4542483320414927</v>
          </cell>
          <cell r="AP69">
            <v>0.64658207896438735</v>
          </cell>
          <cell r="AQ69">
            <v>0.29917904783742993</v>
          </cell>
          <cell r="AR69">
            <v>0.32016365951491432</v>
          </cell>
        </row>
        <row r="70">
          <cell r="E70" t="str">
            <v>?</v>
          </cell>
          <cell r="G70">
            <v>130176</v>
          </cell>
          <cell r="H70">
            <v>136144</v>
          </cell>
          <cell r="I70">
            <v>187357</v>
          </cell>
          <cell r="J70">
            <v>153015</v>
          </cell>
          <cell r="K70">
            <v>154264</v>
          </cell>
          <cell r="L70">
            <v>115652</v>
          </cell>
          <cell r="M70">
            <v>5682</v>
          </cell>
          <cell r="N70">
            <v>7516</v>
          </cell>
          <cell r="O70">
            <v>72335.7</v>
          </cell>
          <cell r="Q70">
            <v>6346</v>
          </cell>
          <cell r="T70">
            <v>1.1127580459033208</v>
          </cell>
          <cell r="U70">
            <v>1.1559767011394706</v>
          </cell>
          <cell r="V70">
            <v>1.8415817254292932</v>
          </cell>
          <cell r="W70">
            <v>1.3512809417416569</v>
          </cell>
          <cell r="X70">
            <v>1.3641661434521546</v>
          </cell>
          <cell r="Y70">
            <v>1.0586189220855302</v>
          </cell>
          <cell r="Z70">
            <v>6.5284081116792098E-2</v>
          </cell>
          <cell r="AA70">
            <v>7.1372273448108869E-2</v>
          </cell>
          <cell r="AB70">
            <v>0.70503868488920862</v>
          </cell>
          <cell r="AC70">
            <v>0</v>
          </cell>
          <cell r="AD70">
            <v>7.0979576314788712E-2</v>
          </cell>
          <cell r="AE70">
            <v>0</v>
          </cell>
          <cell r="AG70">
            <v>94.133128818332167</v>
          </cell>
          <cell r="AH70">
            <v>93.825803463187825</v>
          </cell>
          <cell r="AI70">
            <v>61.715590725420768</v>
          </cell>
          <cell r="AJ70">
            <v>99.999999999999986</v>
          </cell>
          <cell r="AK70">
            <v>94.796852520092031</v>
          </cell>
          <cell r="AL70">
            <v>100</v>
          </cell>
          <cell r="AM70">
            <v>1.4219917717852055</v>
          </cell>
          <cell r="AN70">
            <v>1.5546023447163062</v>
          </cell>
          <cell r="AO70">
            <v>15.356870948511258</v>
          </cell>
          <cell r="AP70">
            <v>0</v>
          </cell>
          <cell r="AQ70">
            <v>1.5460487726535255</v>
          </cell>
          <cell r="AR70">
            <v>0</v>
          </cell>
        </row>
        <row r="71">
          <cell r="E71" t="str">
            <v>?</v>
          </cell>
          <cell r="G71">
            <v>116484</v>
          </cell>
          <cell r="H71">
            <v>130891</v>
          </cell>
          <cell r="I71">
            <v>136313</v>
          </cell>
          <cell r="J71">
            <v>132730</v>
          </cell>
          <cell r="K71">
            <v>116111</v>
          </cell>
          <cell r="L71">
            <v>119242</v>
          </cell>
          <cell r="M71">
            <v>21280</v>
          </cell>
          <cell r="N71">
            <v>77859</v>
          </cell>
          <cell r="O71">
            <v>98633.3</v>
          </cell>
          <cell r="Q71">
            <v>5933</v>
          </cell>
          <cell r="R71">
            <v>1762</v>
          </cell>
          <cell r="T71">
            <v>0.99571739966662398</v>
          </cell>
          <cell r="U71">
            <v>1.1113743271010579</v>
          </cell>
          <cell r="V71">
            <v>1.3398566893067418</v>
          </cell>
          <cell r="W71">
            <v>1.172143380697122</v>
          </cell>
          <cell r="X71">
            <v>1.0267767922676265</v>
          </cell>
          <cell r="Y71">
            <v>1.0914799355594611</v>
          </cell>
          <cell r="Z71">
            <v>0.24449933934624002</v>
          </cell>
          <cell r="AA71">
            <v>0.73935255965890212</v>
          </cell>
          <cell r="AB71">
            <v>0.96135507250614538</v>
          </cell>
          <cell r="AC71">
            <v>0</v>
          </cell>
          <cell r="AD71">
            <v>6.636019953918082E-2</v>
          </cell>
          <cell r="AE71">
            <v>1.9517490418485123E-2</v>
          </cell>
          <cell r="AG71">
            <v>75.444906413395927</v>
          </cell>
          <cell r="AH71">
            <v>33.474029260019755</v>
          </cell>
          <cell r="AI71">
            <v>28.249410539304606</v>
          </cell>
          <cell r="AJ71">
            <v>100</v>
          </cell>
          <cell r="AK71">
            <v>93.537037451671949</v>
          </cell>
          <cell r="AL71">
            <v>98.211832413714419</v>
          </cell>
          <cell r="AM71">
            <v>3.2433868070891054</v>
          </cell>
          <cell r="AN71">
            <v>9.8078233838880955</v>
          </cell>
          <cell r="AO71">
            <v>12.75278030375002</v>
          </cell>
          <cell r="AP71">
            <v>0</v>
          </cell>
          <cell r="AQ71">
            <v>0.88029602156260167</v>
          </cell>
          <cell r="AR71">
            <v>0.25890773815612828</v>
          </cell>
        </row>
        <row r="72">
          <cell r="E72" t="str">
            <v>Propan-1,2-diol</v>
          </cell>
          <cell r="G72">
            <v>114572</v>
          </cell>
          <cell r="H72">
            <v>112057</v>
          </cell>
          <cell r="I72">
            <v>143144</v>
          </cell>
          <cell r="J72">
            <v>114790</v>
          </cell>
          <cell r="K72">
            <v>89298</v>
          </cell>
          <cell r="L72">
            <v>115539</v>
          </cell>
          <cell r="M72">
            <v>13228</v>
          </cell>
          <cell r="N72">
            <v>106384</v>
          </cell>
          <cell r="O72">
            <v>87750.9</v>
          </cell>
          <cell r="P72">
            <v>18890</v>
          </cell>
          <cell r="Q72">
            <v>29652</v>
          </cell>
          <cell r="R72">
            <v>59879</v>
          </cell>
          <cell r="T72">
            <v>0.97937342394324056</v>
          </cell>
          <cell r="U72">
            <v>0.95145787695077011</v>
          </cell>
          <cell r="V72">
            <v>1.4070004029998919</v>
          </cell>
          <cell r="W72">
            <v>1.013714598585268</v>
          </cell>
          <cell r="X72">
            <v>0.78966776615406387</v>
          </cell>
          <cell r="Y72">
            <v>1.0575845782073814</v>
          </cell>
          <cell r="Z72">
            <v>0.15198483368759694</v>
          </cell>
          <cell r="AA72">
            <v>1.0102272403543924</v>
          </cell>
          <cell r="AB72">
            <v>0.85528693485850626</v>
          </cell>
          <cell r="AC72">
            <v>0.21952098174338475</v>
          </cell>
          <cell r="AD72">
            <v>0.33165559358432323</v>
          </cell>
          <cell r="AE72">
            <v>0.66327344424998336</v>
          </cell>
          <cell r="AG72">
            <v>84.481421491338608</v>
          </cell>
          <cell r="AH72">
            <v>-6.1767698631037851</v>
          </cell>
          <cell r="AI72">
            <v>39.212033412717368</v>
          </cell>
          <cell r="AJ72">
            <v>78.344892926495646</v>
          </cell>
          <cell r="AK72">
            <v>58.000616487159824</v>
          </cell>
          <cell r="AL72">
            <v>37.284122904454613</v>
          </cell>
          <cell r="AM72">
            <v>3.134853196474074</v>
          </cell>
          <cell r="AN72">
            <v>20.837040227972384</v>
          </cell>
          <cell r="AO72">
            <v>17.641227197411517</v>
          </cell>
          <cell r="AP72">
            <v>4.5278600148084109</v>
          </cell>
          <cell r="AQ72">
            <v>6.8407588602780995</v>
          </cell>
          <cell r="AR72">
            <v>13.680739231635004</v>
          </cell>
        </row>
        <row r="73">
          <cell r="E73" t="str">
            <v>?</v>
          </cell>
          <cell r="F73" t="str">
            <v>Looks like diphenyl cyclobutane</v>
          </cell>
          <cell r="G73">
            <v>112823</v>
          </cell>
          <cell r="H73">
            <v>122321</v>
          </cell>
          <cell r="I73">
            <v>194602</v>
          </cell>
          <cell r="J73">
            <v>116111</v>
          </cell>
          <cell r="K73">
            <v>137912</v>
          </cell>
          <cell r="L73">
            <v>105959</v>
          </cell>
          <cell r="M73">
            <v>144331</v>
          </cell>
          <cell r="N73">
            <v>81867</v>
          </cell>
          <cell r="O73">
            <v>95473.600000000006</v>
          </cell>
          <cell r="P73">
            <v>119563</v>
          </cell>
          <cell r="Q73">
            <v>87752</v>
          </cell>
          <cell r="R73">
            <v>100016</v>
          </cell>
          <cell r="T73">
            <v>0.96442278924648461</v>
          </cell>
          <cell r="U73">
            <v>1.0386078421383327</v>
          </cell>
          <cell r="V73">
            <v>1.9127947551038462</v>
          </cell>
          <cell r="W73">
            <v>1.0253803968667485</v>
          </cell>
          <cell r="X73">
            <v>1.2195643907572313</v>
          </cell>
          <cell r="Y73">
            <v>0.96989418570591679</v>
          </cell>
          <cell r="Z73">
            <v>1.6583098753375078</v>
          </cell>
          <cell r="AA73">
            <v>0.77741270760728154</v>
          </cell>
          <cell r="AB73">
            <v>0.93055823591447029</v>
          </cell>
          <cell r="AC73">
            <v>1.389443469570371</v>
          </cell>
          <cell r="AD73">
            <v>0.98150012303424827</v>
          </cell>
          <cell r="AE73">
            <v>1.1078668114047718</v>
          </cell>
          <cell r="AG73">
            <v>-71.948433179722528</v>
          </cell>
          <cell r="AH73">
            <v>25.148581007562086</v>
          </cell>
          <cell r="AI73">
            <v>51.350858034742465</v>
          </cell>
          <cell r="AJ73">
            <v>-35.505171916304313</v>
          </cell>
          <cell r="AK73">
            <v>19.520434470472544</v>
          </cell>
          <cell r="AL73">
            <v>-14.225533850214248</v>
          </cell>
          <cell r="AM73">
            <v>51.33684085858858</v>
          </cell>
          <cell r="AN73">
            <v>24.066619300422843</v>
          </cell>
          <cell r="AO73">
            <v>28.807595478539433</v>
          </cell>
          <cell r="AP73">
            <v>43.01345565153914</v>
          </cell>
          <cell r="AQ73">
            <v>30.384620129358673</v>
          </cell>
          <cell r="AR73">
            <v>34.296595006420837</v>
          </cell>
        </row>
        <row r="74">
          <cell r="E74" t="str">
            <v>?</v>
          </cell>
          <cell r="G74">
            <v>108866</v>
          </cell>
          <cell r="H74">
            <v>134079</v>
          </cell>
          <cell r="I74">
            <v>154575</v>
          </cell>
          <cell r="J74">
            <v>199051</v>
          </cell>
          <cell r="K74">
            <v>188254</v>
          </cell>
          <cell r="L74">
            <v>159009</v>
          </cell>
          <cell r="M74">
            <v>6042</v>
          </cell>
          <cell r="O74">
            <v>50767.199999999997</v>
          </cell>
          <cell r="R74">
            <v>3097</v>
          </cell>
          <cell r="T74">
            <v>0.93059793990682571</v>
          </cell>
          <cell r="U74">
            <v>1.1384431198736564</v>
          </cell>
          <cell r="V74">
            <v>1.5193587387086311</v>
          </cell>
          <cell r="W74">
            <v>1.7578265054708266</v>
          </cell>
          <cell r="X74">
            <v>1.6647418267997842</v>
          </cell>
          <cell r="Y74">
            <v>1.4554865992970123</v>
          </cell>
          <cell r="Z74">
            <v>6.9420348135807428E-2</v>
          </cell>
          <cell r="AA74">
            <v>0</v>
          </cell>
          <cell r="AB74">
            <v>0.49481569852102669</v>
          </cell>
          <cell r="AC74">
            <v>0</v>
          </cell>
          <cell r="AD74">
            <v>0</v>
          </cell>
          <cell r="AE74">
            <v>3.4305146325793658E-2</v>
          </cell>
          <cell r="AG74">
            <v>92.540242659170517</v>
          </cell>
          <cell r="AH74">
            <v>100</v>
          </cell>
          <cell r="AI74">
            <v>67.432596008129579</v>
          </cell>
          <cell r="AJ74">
            <v>100</v>
          </cell>
          <cell r="AK74">
            <v>100</v>
          </cell>
          <cell r="AL74">
            <v>97.643046226439822</v>
          </cell>
          <cell r="AM74">
            <v>1.4487811181273429</v>
          </cell>
          <cell r="AN74">
            <v>0</v>
          </cell>
          <cell r="AO74">
            <v>10.326650041682582</v>
          </cell>
          <cell r="AP74">
            <v>0</v>
          </cell>
          <cell r="AQ74">
            <v>0</v>
          </cell>
          <cell r="AR74">
            <v>0.71593775580289198</v>
          </cell>
        </row>
        <row r="75">
          <cell r="E75" t="str">
            <v>?</v>
          </cell>
          <cell r="G75">
            <v>108785</v>
          </cell>
          <cell r="H75">
            <v>88640</v>
          </cell>
          <cell r="I75">
            <v>157738</v>
          </cell>
          <cell r="J75">
            <v>82761</v>
          </cell>
          <cell r="K75">
            <v>62574</v>
          </cell>
          <cell r="L75">
            <v>69426</v>
          </cell>
          <cell r="M75">
            <v>14476</v>
          </cell>
          <cell r="N75">
            <v>34520</v>
          </cell>
          <cell r="O75">
            <v>126775.5</v>
          </cell>
          <cell r="Q75">
            <v>7959</v>
          </cell>
          <cell r="R75">
            <v>17421</v>
          </cell>
          <cell r="T75">
            <v>0.92990554344574095</v>
          </cell>
          <cell r="U75">
            <v>0.75262791448027577</v>
          </cell>
          <cell r="V75">
            <v>1.5504487059771765</v>
          </cell>
          <cell r="W75">
            <v>0.73086535319727652</v>
          </cell>
          <cell r="X75">
            <v>0.55334577257412698</v>
          </cell>
          <cell r="Y75">
            <v>0.63548989455184535</v>
          </cell>
          <cell r="Z75">
            <v>0.16632389268685011</v>
          </cell>
          <cell r="AA75">
            <v>0.32780346985480546</v>
          </cell>
          <cell r="AB75">
            <v>1.2356503330467787</v>
          </cell>
          <cell r="AC75">
            <v>0</v>
          </cell>
          <cell r="AD75">
            <v>8.9020871082477693E-2</v>
          </cell>
          <cell r="AE75">
            <v>0.19297060191851836</v>
          </cell>
          <cell r="AG75">
            <v>82.113893840169922</v>
          </cell>
          <cell r="AH75">
            <v>56.445480755099432</v>
          </cell>
          <cell r="AI75">
            <v>20.303694776667562</v>
          </cell>
          <cell r="AJ75">
            <v>100.00000000000001</v>
          </cell>
          <cell r="AK75">
            <v>83.912252429731481</v>
          </cell>
          <cell r="AL75">
            <v>69.634355546345333</v>
          </cell>
          <cell r="AM75">
            <v>5.9997485649529239</v>
          </cell>
          <cell r="AN75">
            <v>11.824749686149284</v>
          </cell>
          <cell r="AO75">
            <v>44.573219113137952</v>
          </cell>
          <cell r="AP75">
            <v>0</v>
          </cell>
          <cell r="AQ75">
            <v>3.2112214000038373</v>
          </cell>
          <cell r="AR75">
            <v>6.9609667813544895</v>
          </cell>
        </row>
        <row r="76">
          <cell r="E76" t="str">
            <v>?</v>
          </cell>
          <cell r="G76">
            <v>108382</v>
          </cell>
          <cell r="H76">
            <v>61981</v>
          </cell>
          <cell r="I76">
            <v>126729</v>
          </cell>
          <cell r="J76">
            <v>85458</v>
          </cell>
          <cell r="K76">
            <v>75545</v>
          </cell>
          <cell r="L76">
            <v>55495</v>
          </cell>
          <cell r="M76">
            <v>91845</v>
          </cell>
          <cell r="N76">
            <v>51222</v>
          </cell>
          <cell r="O76">
            <v>44900.800000000003</v>
          </cell>
          <cell r="P76">
            <v>113192</v>
          </cell>
          <cell r="Q76">
            <v>52578</v>
          </cell>
          <cell r="R76">
            <v>70646</v>
          </cell>
          <cell r="T76">
            <v>0.92646065734923277</v>
          </cell>
          <cell r="U76">
            <v>0.52627065396437245</v>
          </cell>
          <cell r="V76">
            <v>1.2456530072638272</v>
          </cell>
          <cell r="W76">
            <v>0.75468265672880774</v>
          </cell>
          <cell r="X76">
            <v>0.66804913205344751</v>
          </cell>
          <cell r="Y76">
            <v>0.50797268599882839</v>
          </cell>
          <cell r="Z76">
            <v>1.0552651232262882</v>
          </cell>
          <cell r="AA76">
            <v>0.48640641172951465</v>
          </cell>
          <cell r="AB76">
            <v>0.43763730747712926</v>
          </cell>
          <cell r="AC76">
            <v>1.3154059801745477</v>
          </cell>
          <cell r="AD76">
            <v>0.58808133682303199</v>
          </cell>
          <cell r="AE76">
            <v>0.78253838144398413</v>
          </cell>
          <cell r="AG76">
            <v>-13.902853278798441</v>
          </cell>
          <cell r="AH76">
            <v>7.5748556250595218</v>
          </cell>
          <cell r="AI76">
            <v>64.866836516660982</v>
          </cell>
          <cell r="AJ76">
            <v>-74.299219472752995</v>
          </cell>
          <cell r="AK76">
            <v>11.970346400213222</v>
          </cell>
          <cell r="AL76">
            <v>-54.051271458676226</v>
          </cell>
          <cell r="AM76">
            <v>47.015596157363163</v>
          </cell>
          <cell r="AN76">
            <v>21.671035002379277</v>
          </cell>
          <cell r="AO76">
            <v>19.4982080416281</v>
          </cell>
          <cell r="AP76">
            <v>58.605742751914299</v>
          </cell>
          <cell r="AQ76">
            <v>26.200993505046373</v>
          </cell>
          <cell r="AR76">
            <v>34.864706233371365</v>
          </cell>
        </row>
        <row r="77">
          <cell r="E77" t="str">
            <v>?</v>
          </cell>
          <cell r="G77">
            <v>105783</v>
          </cell>
          <cell r="H77">
            <v>50404</v>
          </cell>
          <cell r="I77">
            <v>104876</v>
          </cell>
          <cell r="J77">
            <v>50157</v>
          </cell>
          <cell r="K77">
            <v>56640</v>
          </cell>
          <cell r="L77">
            <v>62053</v>
          </cell>
          <cell r="M77">
            <v>66163</v>
          </cell>
          <cell r="N77">
            <v>70285</v>
          </cell>
          <cell r="O77">
            <v>54176.9</v>
          </cell>
          <cell r="P77">
            <v>72127</v>
          </cell>
          <cell r="Q77">
            <v>58883</v>
          </cell>
          <cell r="R77">
            <v>59871</v>
          </cell>
          <cell r="T77">
            <v>0.90424413386331581</v>
          </cell>
          <cell r="U77">
            <v>0.42797221797680302</v>
          </cell>
          <cell r="V77">
            <v>1.0308540648928119</v>
          </cell>
          <cell r="W77">
            <v>0.4429382622287768</v>
          </cell>
          <cell r="X77">
            <v>0.50087104162429363</v>
          </cell>
          <cell r="Y77">
            <v>0.56800124487404802</v>
          </cell>
          <cell r="Z77">
            <v>0.76018842994197733</v>
          </cell>
          <cell r="AA77">
            <v>0.66742951560674979</v>
          </cell>
          <cell r="AB77">
            <v>0.52804922503513707</v>
          </cell>
          <cell r="AC77">
            <v>0.83818898095315564</v>
          </cell>
          <cell r="AD77">
            <v>0.65860233093975795</v>
          </cell>
          <cell r="AE77">
            <v>0.66318482908349763</v>
          </cell>
          <cell r="AG77">
            <v>15.931063141750359</v>
          </cell>
          <cell r="AH77">
            <v>-55.95159862524671</v>
          </cell>
          <cell r="AI77">
            <v>48.775559701552559</v>
          </cell>
          <cell r="AJ77">
            <v>-89.233817086732643</v>
          </cell>
          <cell r="AK77">
            <v>-31.491397227508212</v>
          </cell>
          <cell r="AL77">
            <v>-16.757636548940344</v>
          </cell>
          <cell r="AM77">
            <v>38.948424140374541</v>
          </cell>
          <cell r="AN77">
            <v>34.195900429108818</v>
          </cell>
          <cell r="AO77">
            <v>27.054720084643208</v>
          </cell>
          <cell r="AP77">
            <v>42.944799807652423</v>
          </cell>
          <cell r="AQ77">
            <v>33.743637649469235</v>
          </cell>
          <cell r="AR77">
            <v>33.978422966234014</v>
          </cell>
        </row>
        <row r="78">
          <cell r="E78" t="str">
            <v>?</v>
          </cell>
          <cell r="G78">
            <v>105511</v>
          </cell>
          <cell r="H78">
            <v>67529</v>
          </cell>
          <cell r="I78">
            <v>89410</v>
          </cell>
          <cell r="J78">
            <v>114932</v>
          </cell>
          <cell r="K78">
            <v>81445</v>
          </cell>
          <cell r="L78">
            <v>74391</v>
          </cell>
          <cell r="M78">
            <v>28614</v>
          </cell>
          <cell r="N78">
            <v>81357</v>
          </cell>
          <cell r="O78">
            <v>58351.9</v>
          </cell>
          <cell r="Q78">
            <v>10403</v>
          </cell>
          <cell r="R78">
            <v>10013</v>
          </cell>
          <cell r="T78">
            <v>0.90191904945078427</v>
          </cell>
          <cell r="U78">
            <v>0.57337782532647275</v>
          </cell>
          <cell r="V78">
            <v>0.87883464226387642</v>
          </cell>
          <cell r="W78">
            <v>1.0149686056677587</v>
          </cell>
          <cell r="X78">
            <v>0.72022319888931141</v>
          </cell>
          <cell r="Y78">
            <v>0.68093695079086114</v>
          </cell>
          <cell r="Z78">
            <v>0.32876429022806919</v>
          </cell>
          <cell r="AA78">
            <v>0.77256972470965846</v>
          </cell>
          <cell r="AB78">
            <v>0.56874194673980638</v>
          </cell>
          <cell r="AC78">
            <v>0</v>
          </cell>
          <cell r="AD78">
            <v>0.1163568440596828</v>
          </cell>
          <cell r="AE78">
            <v>0.11091295775271938</v>
          </cell>
          <cell r="AG78">
            <v>63.548359420031396</v>
          </cell>
          <cell r="AH78">
            <v>-34.740077237861236</v>
          </cell>
          <cell r="AI78">
            <v>35.28453256294857</v>
          </cell>
          <cell r="AJ78">
            <v>100</v>
          </cell>
          <cell r="AK78">
            <v>83.844335445022878</v>
          </cell>
          <cell r="AL78">
            <v>83.711714039911968</v>
          </cell>
          <cell r="AM78">
            <v>9.7909522850323842</v>
          </cell>
          <cell r="AN78">
            <v>23.007952920450897</v>
          </cell>
          <cell r="AO78">
            <v>16.93774363135028</v>
          </cell>
          <cell r="AP78">
            <v>0</v>
          </cell>
          <cell r="AQ78">
            <v>3.465231298189337</v>
          </cell>
          <cell r="AR78">
            <v>3.3031065399327626</v>
          </cell>
        </row>
        <row r="79">
          <cell r="E79" t="str">
            <v>?</v>
          </cell>
          <cell r="G79">
            <v>104620</v>
          </cell>
          <cell r="H79">
            <v>79501</v>
          </cell>
          <cell r="I79">
            <v>111662</v>
          </cell>
          <cell r="J79">
            <v>87659</v>
          </cell>
          <cell r="K79">
            <v>32102</v>
          </cell>
          <cell r="L79">
            <v>16615</v>
          </cell>
          <cell r="M79">
            <v>2192</v>
          </cell>
          <cell r="N79">
            <v>5686</v>
          </cell>
          <cell r="O79">
            <v>21100.400000000001</v>
          </cell>
          <cell r="P79">
            <v>3154</v>
          </cell>
          <cell r="Q79">
            <v>4863</v>
          </cell>
          <cell r="R79">
            <v>613</v>
          </cell>
          <cell r="T79">
            <v>0.89430268837885196</v>
          </cell>
          <cell r="U79">
            <v>0.67503014247626814</v>
          </cell>
          <cell r="V79">
            <v>1.0975554616314616</v>
          </cell>
          <cell r="W79">
            <v>0.77411976650741365</v>
          </cell>
          <cell r="X79">
            <v>0.28387998196015318</v>
          </cell>
          <cell r="Y79">
            <v>0.15208516403046279</v>
          </cell>
          <cell r="Z79">
            <v>2.5185270293560061E-2</v>
          </cell>
          <cell r="AA79">
            <v>5.399451128604936E-2</v>
          </cell>
          <cell r="AB79">
            <v>0.20566052815741409</v>
          </cell>
          <cell r="AC79">
            <v>3.6652682711415321E-2</v>
          </cell>
          <cell r="AD79">
            <v>5.4392322662908527E-2</v>
          </cell>
          <cell r="AE79">
            <v>6.790137131970137E-3</v>
          </cell>
          <cell r="AG79">
            <v>97.183809171007326</v>
          </cell>
          <cell r="AH79">
            <v>92.001170334708775</v>
          </cell>
          <cell r="AI79">
            <v>81.261946630768904</v>
          </cell>
          <cell r="AJ79">
            <v>95.265243919971098</v>
          </cell>
          <cell r="AK79">
            <v>80.839676581865049</v>
          </cell>
          <cell r="AL79">
            <v>95.53530604036429</v>
          </cell>
          <cell r="AM79">
            <v>0.6734513740531769</v>
          </cell>
          <cell r="AN79">
            <v>1.4438073283739081</v>
          </cell>
          <cell r="AO79">
            <v>5.4993400373204651</v>
          </cell>
          <cell r="AP79">
            <v>0.98008872833298422</v>
          </cell>
          <cell r="AQ79">
            <v>1.4544447610969666</v>
          </cell>
          <cell r="AR79">
            <v>0.18156752451864969</v>
          </cell>
        </row>
        <row r="80">
          <cell r="E80" t="str">
            <v>?</v>
          </cell>
          <cell r="G80">
            <v>100164</v>
          </cell>
          <cell r="H80">
            <v>112539</v>
          </cell>
          <cell r="I80">
            <v>92072</v>
          </cell>
          <cell r="J80">
            <v>103560</v>
          </cell>
          <cell r="K80">
            <v>105917</v>
          </cell>
          <cell r="L80">
            <v>100468</v>
          </cell>
          <cell r="M80">
            <v>3901</v>
          </cell>
          <cell r="N80">
            <v>358</v>
          </cell>
          <cell r="O80">
            <v>37071.1</v>
          </cell>
          <cell r="P80">
            <v>1902</v>
          </cell>
          <cell r="Q80">
            <v>672</v>
          </cell>
          <cell r="R80">
            <v>2054</v>
          </cell>
          <cell r="T80">
            <v>0.8562123349147327</v>
          </cell>
          <cell r="U80">
            <v>0.95555046105252428</v>
          </cell>
          <cell r="V80">
            <v>0.90500014743898483</v>
          </cell>
          <cell r="W80">
            <v>0.91454206663899607</v>
          </cell>
          <cell r="X80">
            <v>0.93663061644986423</v>
          </cell>
          <cell r="Y80">
            <v>0.91963239601640301</v>
          </cell>
          <cell r="Z80">
            <v>4.4821049003274542E-2</v>
          </cell>
          <cell r="AA80">
            <v>3.3995840732334985E-3</v>
          </cell>
          <cell r="AB80">
            <v>0.361323103134363</v>
          </cell>
          <cell r="AC80">
            <v>2.2103171375114757E-2</v>
          </cell>
          <cell r="AD80">
            <v>7.5162740755653984E-3</v>
          </cell>
          <cell r="AE80">
            <v>2.2751943995214782E-2</v>
          </cell>
          <cell r="AG80">
            <v>94.765194663104438</v>
          </cell>
          <cell r="AH80">
            <v>99.644227676946656</v>
          </cell>
          <cell r="AI80">
            <v>60.074801738225858</v>
          </cell>
          <cell r="AJ80">
            <v>97.583143282151539</v>
          </cell>
          <cell r="AK80">
            <v>99.197519924764507</v>
          </cell>
          <cell r="AL80">
            <v>97.525974063792233</v>
          </cell>
          <cell r="AM80">
            <v>0.27147496672627486</v>
          </cell>
          <cell r="AN80">
            <v>2.0590816004703784E-2</v>
          </cell>
          <cell r="AO80">
            <v>2.1884846424203346</v>
          </cell>
          <cell r="AP80">
            <v>0.13387588749130008</v>
          </cell>
          <cell r="AQ80">
            <v>4.552504459278954E-2</v>
          </cell>
          <cell r="AR80">
            <v>0.13780541456331719</v>
          </cell>
        </row>
        <row r="81">
          <cell r="E81" t="str">
            <v>?</v>
          </cell>
          <cell r="F81" t="str">
            <v>Looks like 2-butanol</v>
          </cell>
          <cell r="G81">
            <v>97023</v>
          </cell>
          <cell r="H81">
            <v>110872</v>
          </cell>
          <cell r="I81">
            <v>101854</v>
          </cell>
          <cell r="J81">
            <v>107527</v>
          </cell>
          <cell r="K81">
            <v>83653</v>
          </cell>
          <cell r="L81">
            <v>78367</v>
          </cell>
          <cell r="M81">
            <v>3307</v>
          </cell>
          <cell r="N81">
            <v>27714</v>
          </cell>
          <cell r="O81">
            <v>73377.3</v>
          </cell>
          <cell r="P81">
            <v>3449</v>
          </cell>
          <cell r="Q81">
            <v>1646</v>
          </cell>
          <cell r="R81">
            <v>4031</v>
          </cell>
          <cell r="T81">
            <v>0.82936273881266831</v>
          </cell>
          <cell r="U81">
            <v>0.94139623346409229</v>
          </cell>
          <cell r="V81">
            <v>1.0011500240817008</v>
          </cell>
          <cell r="W81">
            <v>0.94957478562660613</v>
          </cell>
          <cell r="X81">
            <v>0.73974868017297024</v>
          </cell>
          <cell r="Y81">
            <v>0.71733120972466313</v>
          </cell>
          <cell r="Z81">
            <v>3.7996208421899234E-2</v>
          </cell>
          <cell r="AA81">
            <v>0.26317338828377979</v>
          </cell>
          <cell r="AB81">
            <v>0.71519090978204303</v>
          </cell>
          <cell r="AC81">
            <v>4.0080882267492533E-2</v>
          </cell>
          <cell r="AD81">
            <v>1.8410397512471199E-2</v>
          </cell>
          <cell r="AE81">
            <v>4.4650967013004278E-2</v>
          </cell>
          <cell r="AG81">
            <v>95.418626055434402</v>
          </cell>
          <cell r="AH81">
            <v>72.044355083579376</v>
          </cell>
          <cell r="AI81">
            <v>28.563063219416311</v>
          </cell>
          <cell r="AJ81">
            <v>95.779070498271082</v>
          </cell>
          <cell r="AK81">
            <v>97.511263216020012</v>
          </cell>
          <cell r="AL81">
            <v>93.775404386748647</v>
          </cell>
          <cell r="AM81">
            <v>0.38813982024887234</v>
          </cell>
          <cell r="AN81">
            <v>2.6883753896843983</v>
          </cell>
          <cell r="AO81">
            <v>7.305836100384095</v>
          </cell>
          <cell r="AP81">
            <v>0.40943523274691923</v>
          </cell>
          <cell r="AQ81">
            <v>0.188066353933419</v>
          </cell>
          <cell r="AR81">
            <v>0.45611967694063743</v>
          </cell>
        </row>
        <row r="82">
          <cell r="E82" t="str">
            <v>?</v>
          </cell>
          <cell r="G82">
            <v>84660</v>
          </cell>
          <cell r="H82">
            <v>113760</v>
          </cell>
          <cell r="I82">
            <v>115450</v>
          </cell>
          <cell r="J82">
            <v>135806</v>
          </cell>
          <cell r="K82">
            <v>169680</v>
          </cell>
          <cell r="L82">
            <v>100491</v>
          </cell>
          <cell r="M82">
            <v>1426</v>
          </cell>
          <cell r="N82">
            <v>5957</v>
          </cell>
          <cell r="O82">
            <v>37715.800000000003</v>
          </cell>
          <cell r="P82">
            <v>2587</v>
          </cell>
          <cell r="Q82">
            <v>2623</v>
          </cell>
          <cell r="T82">
            <v>0.72368252340043593</v>
          </cell>
          <cell r="U82">
            <v>0.96591777472107598</v>
          </cell>
          <cell r="V82">
            <v>1.1347887199347337</v>
          </cell>
          <cell r="W82">
            <v>1.1993076467938923</v>
          </cell>
          <cell r="X82">
            <v>1.5004907899507443</v>
          </cell>
          <cell r="Y82">
            <v>0.91984292618629171</v>
          </cell>
          <cell r="Z82">
            <v>1.6384213247544091E-2</v>
          </cell>
          <cell r="AA82">
            <v>5.6567939453217732E-2</v>
          </cell>
          <cell r="AB82">
            <v>0.36760683910633912</v>
          </cell>
          <cell r="AC82">
            <v>3.0063566954480484E-2</v>
          </cell>
          <cell r="AD82">
            <v>2.9338075744357203E-2</v>
          </cell>
          <cell r="AE82">
            <v>0</v>
          </cell>
          <cell r="AG82">
            <v>97.735994345896586</v>
          </cell>
          <cell r="AH82">
            <v>94.143607154392356</v>
          </cell>
          <cell r="AI82">
            <v>67.60570204403497</v>
          </cell>
          <cell r="AJ82">
            <v>97.493256460521266</v>
          </cell>
          <cell r="AK82">
            <v>98.04476802251348</v>
          </cell>
          <cell r="AL82">
            <v>100</v>
          </cell>
          <cell r="AM82">
            <v>0.38197600031561529</v>
          </cell>
          <cell r="AN82">
            <v>1.318805787740517</v>
          </cell>
          <cell r="AO82">
            <v>8.5702613832588579</v>
          </cell>
          <cell r="AP82">
            <v>0.70089182110800985</v>
          </cell>
          <cell r="AQ82">
            <v>0.68397796467071237</v>
          </cell>
          <cell r="AR82">
            <v>0</v>
          </cell>
        </row>
        <row r="83">
          <cell r="E83" t="str">
            <v>?</v>
          </cell>
          <cell r="G83">
            <v>75933</v>
          </cell>
          <cell r="H83">
            <v>140642</v>
          </cell>
          <cell r="I83">
            <v>145346</v>
          </cell>
          <cell r="J83">
            <v>159022</v>
          </cell>
          <cell r="K83">
            <v>167992</v>
          </cell>
          <cell r="L83">
            <v>153666</v>
          </cell>
          <cell r="M83">
            <v>4834</v>
          </cell>
          <cell r="N83">
            <v>13889</v>
          </cell>
          <cell r="O83">
            <v>35717.599999999999</v>
          </cell>
          <cell r="P83">
            <v>3644</v>
          </cell>
          <cell r="Q83">
            <v>3614</v>
          </cell>
          <cell r="R83">
            <v>707</v>
          </cell>
          <cell r="T83">
            <v>0.64908321579689698</v>
          </cell>
          <cell r="U83">
            <v>1.1941684921969196</v>
          </cell>
          <cell r="V83">
            <v>1.4286444459734413</v>
          </cell>
          <cell r="W83">
            <v>1.4043289737453306</v>
          </cell>
          <cell r="X83">
            <v>1.4855637009983818</v>
          </cell>
          <cell r="Y83">
            <v>1.406579525483304</v>
          </cell>
          <cell r="Z83">
            <v>5.5540874360889295E-2</v>
          </cell>
          <cell r="AA83">
            <v>0.13189056757860351</v>
          </cell>
          <cell r="AB83">
            <v>0.34813086389429831</v>
          </cell>
          <cell r="AC83">
            <v>4.2346980279136789E-2</v>
          </cell>
          <cell r="AD83">
            <v>4.042234301948415E-2</v>
          </cell>
          <cell r="AE83">
            <v>7.8313653381776299E-3</v>
          </cell>
          <cell r="AG83">
            <v>91.443181242531395</v>
          </cell>
          <cell r="AH83">
            <v>88.955447372760304</v>
          </cell>
          <cell r="AI83">
            <v>75.632085024689886</v>
          </cell>
          <cell r="AJ83">
            <v>96.984539871295411</v>
          </cell>
          <cell r="AK83">
            <v>97.278989585413399</v>
          </cell>
          <cell r="AL83">
            <v>99.443233375980881</v>
          </cell>
          <cell r="AM83">
            <v>1.8675567484463524</v>
          </cell>
          <cell r="AN83">
            <v>4.4348081007397528</v>
          </cell>
          <cell r="AO83">
            <v>11.705868006033413</v>
          </cell>
          <cell r="AP83">
            <v>1.4239132838052109</v>
          </cell>
          <cell r="AQ83">
            <v>1.3591975344776013</v>
          </cell>
          <cell r="AR83">
            <v>0.26332893306342087</v>
          </cell>
        </row>
        <row r="84">
          <cell r="E84" t="str">
            <v>?</v>
          </cell>
          <cell r="G84">
            <v>74976</v>
          </cell>
          <cell r="H84">
            <v>133404</v>
          </cell>
          <cell r="I84">
            <v>110856</v>
          </cell>
          <cell r="J84">
            <v>136134</v>
          </cell>
          <cell r="K84">
            <v>100590</v>
          </cell>
          <cell r="L84">
            <v>105138</v>
          </cell>
          <cell r="M84">
            <v>17403</v>
          </cell>
          <cell r="N84">
            <v>62095</v>
          </cell>
          <cell r="O84">
            <v>53944.6</v>
          </cell>
          <cell r="P84">
            <v>10339</v>
          </cell>
          <cell r="Q84">
            <v>16545</v>
          </cell>
          <cell r="R84">
            <v>17282</v>
          </cell>
          <cell r="T84">
            <v>0.64090267983074756</v>
          </cell>
          <cell r="U84">
            <v>1.1327118039635233</v>
          </cell>
          <cell r="V84">
            <v>1.0896330735130779</v>
          </cell>
          <cell r="W84">
            <v>1.20220422653373</v>
          </cell>
          <cell r="X84">
            <v>0.88952362424060205</v>
          </cell>
          <cell r="Y84">
            <v>0.96237917398945516</v>
          </cell>
          <cell r="Z84">
            <v>0.19995404147756649</v>
          </cell>
          <cell r="AA84">
            <v>0.58965690789786052</v>
          </cell>
          <cell r="AB84">
            <v>0.52578505275921017</v>
          </cell>
          <cell r="AC84">
            <v>0.12014967867892297</v>
          </cell>
          <cell r="AD84">
            <v>0.18505469431581772</v>
          </cell>
          <cell r="AE84">
            <v>0.19143091340082855</v>
          </cell>
          <cell r="AG84">
            <v>68.801184989525836</v>
          </cell>
          <cell r="AH84">
            <v>47.942900759525486</v>
          </cell>
          <cell r="AI84">
            <v>51.746595662333327</v>
          </cell>
          <cell r="AJ84">
            <v>90.005884522187557</v>
          </cell>
          <cell r="AK84">
            <v>79.196202408474392</v>
          </cell>
          <cell r="AL84">
            <v>80.108576892071639</v>
          </cell>
          <cell r="AM84">
            <v>5.9786572812450682</v>
          </cell>
          <cell r="AN84">
            <v>17.630834264660351</v>
          </cell>
          <cell r="AO84">
            <v>15.721055752710816</v>
          </cell>
          <cell r="AP84">
            <v>3.5924942850109409</v>
          </cell>
          <cell r="AQ84">
            <v>5.5331644583136486</v>
          </cell>
          <cell r="AR84">
            <v>5.7238144115614835</v>
          </cell>
        </row>
        <row r="85">
          <cell r="E85" t="str">
            <v>?</v>
          </cell>
          <cell r="G85">
            <v>58121</v>
          </cell>
          <cell r="H85">
            <v>75688</v>
          </cell>
          <cell r="I85">
            <v>166308</v>
          </cell>
          <cell r="J85">
            <v>222415</v>
          </cell>
          <cell r="K85">
            <v>167257</v>
          </cell>
          <cell r="L85">
            <v>112286</v>
          </cell>
          <cell r="N85">
            <v>10515</v>
          </cell>
          <cell r="O85">
            <v>31672.9</v>
          </cell>
          <cell r="P85">
            <v>9846</v>
          </cell>
          <cell r="Q85">
            <v>1456</v>
          </cell>
          <cell r="R85">
            <v>2069</v>
          </cell>
          <cell r="T85">
            <v>0.49682437919391376</v>
          </cell>
          <cell r="U85">
            <v>0.64265457571280593</v>
          </cell>
          <cell r="V85">
            <v>1.6346855126453503</v>
          </cell>
          <cell r="W85">
            <v>1.9641548257195087</v>
          </cell>
          <cell r="X85">
            <v>1.4790640502993377</v>
          </cell>
          <cell r="Y85">
            <v>1.0278082893966023</v>
          </cell>
          <cell r="Z85">
            <v>0</v>
          </cell>
          <cell r="AA85">
            <v>9.985091209511239E-2</v>
          </cell>
          <cell r="AB85">
            <v>0.30870814497720234</v>
          </cell>
          <cell r="AC85">
            <v>0.11442051806486851</v>
          </cell>
          <cell r="AD85">
            <v>1.6285260497058363E-2</v>
          </cell>
          <cell r="AE85">
            <v>2.291809743237555E-2</v>
          </cell>
          <cell r="AG85">
            <v>100</v>
          </cell>
          <cell r="AH85">
            <v>84.462740036611137</v>
          </cell>
          <cell r="AI85">
            <v>81.115135444148422</v>
          </cell>
          <cell r="AJ85">
            <v>94.174567271042193</v>
          </cell>
          <cell r="AK85">
            <v>98.898948257598278</v>
          </cell>
          <cell r="AL85">
            <v>97.77019725674424</v>
          </cell>
          <cell r="AM85">
            <v>0</v>
          </cell>
          <cell r="AN85">
            <v>7.2298575044559747</v>
          </cell>
          <cell r="AO85">
            <v>22.352483836343037</v>
          </cell>
          <cell r="AP85">
            <v>8.284792034819306</v>
          </cell>
          <cell r="AQ85">
            <v>1.1791591117818252</v>
          </cell>
          <cell r="AR85">
            <v>1.6594197812783342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51"/>
  <sheetViews>
    <sheetView tabSelected="1" zoomScaleNormal="100" workbookViewId="0">
      <pane xSplit="7" ySplit="3" topLeftCell="H4" activePane="bottomRight" state="frozen"/>
      <selection pane="topRight" activeCell="H1" sqref="H1"/>
      <selection pane="bottomLeft" activeCell="A4" sqref="A4"/>
      <selection pane="bottomRight" activeCell="U12" sqref="U12"/>
    </sheetView>
  </sheetViews>
  <sheetFormatPr defaultRowHeight="15" x14ac:dyDescent="0.25"/>
  <cols>
    <col min="2" max="2" width="7.5703125" customWidth="1"/>
    <col min="3" max="3" width="21.5703125" customWidth="1"/>
    <col min="8" max="8" width="4" bestFit="1" customWidth="1"/>
    <col min="9" max="9" width="6.42578125" customWidth="1"/>
    <col min="10" max="11" width="4.140625" bestFit="1" customWidth="1"/>
    <col min="12" max="13" width="5.5703125" bestFit="1" customWidth="1"/>
    <col min="14" max="14" width="3.140625" bestFit="1" customWidth="1"/>
    <col min="15" max="15" width="5.28515625" customWidth="1"/>
    <col min="16" max="17" width="4.140625" bestFit="1" customWidth="1"/>
    <col min="18" max="18" width="6.85546875" customWidth="1"/>
    <col min="19" max="21" width="5.7109375" customWidth="1"/>
    <col min="22" max="22" width="7.5703125" customWidth="1"/>
    <col min="23" max="23" width="3.140625" bestFit="1" customWidth="1"/>
    <col min="24" max="24" width="5.5703125" bestFit="1" customWidth="1"/>
    <col min="25" max="26" width="4.140625" bestFit="1" customWidth="1"/>
    <col min="27" max="28" width="5.5703125" bestFit="1" customWidth="1"/>
    <col min="29" max="29" width="3.140625" bestFit="1" customWidth="1"/>
    <col min="30" max="30" width="5.5703125" bestFit="1" customWidth="1"/>
    <col min="31" max="32" width="4.140625" bestFit="1" customWidth="1"/>
    <col min="33" max="34" width="5.5703125" bestFit="1" customWidth="1"/>
    <col min="35" max="35" width="4.28515625" bestFit="1" customWidth="1"/>
    <col min="36" max="36" width="4.28515625" customWidth="1"/>
    <col min="37" max="37" width="7.5703125" bestFit="1" customWidth="1"/>
    <col min="38" max="38" width="3.140625" bestFit="1" customWidth="1"/>
    <col min="39" max="41" width="4.140625" bestFit="1" customWidth="1"/>
    <col min="42" max="43" width="5.5703125" bestFit="1" customWidth="1"/>
    <col min="44" max="44" width="3.140625" bestFit="1" customWidth="1"/>
    <col min="45" max="47" width="4.140625" bestFit="1" customWidth="1"/>
    <col min="48" max="48" width="5.5703125" bestFit="1" customWidth="1"/>
    <col min="49" max="49" width="3.7109375" customWidth="1"/>
    <col min="50" max="50" width="4.28515625" bestFit="1" customWidth="1"/>
    <col min="51" max="51" width="7.5703125" bestFit="1" customWidth="1"/>
    <col min="52" max="52" width="3.140625" bestFit="1" customWidth="1"/>
    <col min="53" max="53" width="5.5703125" bestFit="1" customWidth="1"/>
    <col min="54" max="57" width="4.140625" bestFit="1" customWidth="1"/>
    <col min="58" max="58" width="3.140625" bestFit="1" customWidth="1"/>
    <col min="59" max="59" width="5.5703125" bestFit="1" customWidth="1"/>
    <col min="60" max="63" width="4.140625" bestFit="1" customWidth="1"/>
    <col min="64" max="64" width="4.28515625" bestFit="1" customWidth="1"/>
    <col min="65" max="65" width="7.5703125" bestFit="1" customWidth="1"/>
    <col min="66" max="66" width="4.85546875" customWidth="1"/>
    <col min="67" max="67" width="5.5703125" bestFit="1" customWidth="1"/>
    <col min="68" max="68" width="5" customWidth="1"/>
    <col min="69" max="69" width="4.28515625" customWidth="1"/>
    <col min="70" max="70" width="4.140625" bestFit="1" customWidth="1"/>
    <col min="71" max="71" width="5.5703125" bestFit="1" customWidth="1"/>
    <col min="72" max="72" width="3.85546875" customWidth="1"/>
    <col min="73" max="74" width="5.5703125" bestFit="1" customWidth="1"/>
    <col min="75" max="76" width="4.140625" bestFit="1" customWidth="1"/>
    <col min="77" max="77" width="5.5703125" bestFit="1" customWidth="1"/>
    <col min="78" max="78" width="4.28515625" bestFit="1" customWidth="1"/>
    <col min="79" max="79" width="4.28515625" customWidth="1"/>
    <col min="80" max="80" width="7.5703125" bestFit="1" customWidth="1"/>
    <col min="81" max="81" width="7.42578125" customWidth="1"/>
    <col min="82" max="83" width="5.5703125" bestFit="1" customWidth="1"/>
    <col min="84" max="84" width="6.85546875" customWidth="1"/>
    <col min="85" max="85" width="4.140625" bestFit="1" customWidth="1"/>
    <col min="86" max="86" width="5.5703125" bestFit="1" customWidth="1"/>
    <col min="87" max="87" width="3.140625" bestFit="1" customWidth="1"/>
    <col min="88" max="89" width="5.5703125" bestFit="1" customWidth="1"/>
    <col min="90" max="91" width="4.140625" bestFit="1" customWidth="1"/>
    <col min="92" max="92" width="5.5703125" bestFit="1" customWidth="1"/>
    <col min="93" max="94" width="4.42578125" customWidth="1"/>
    <col min="95" max="95" width="7.5703125" bestFit="1" customWidth="1"/>
    <col min="96" max="96" width="3.140625" bestFit="1" customWidth="1"/>
    <col min="97" max="98" width="5.5703125" bestFit="1" customWidth="1"/>
    <col min="99" max="99" width="5.85546875" customWidth="1"/>
    <col min="100" max="100" width="4.140625" bestFit="1" customWidth="1"/>
    <col min="101" max="101" width="5.5703125" bestFit="1" customWidth="1"/>
    <col min="102" max="102" width="3.140625" bestFit="1" customWidth="1"/>
    <col min="103" max="104" width="5.5703125" bestFit="1" customWidth="1"/>
    <col min="105" max="106" width="4.140625" bestFit="1" customWidth="1"/>
    <col min="107" max="107" width="5.5703125" bestFit="1" customWidth="1"/>
    <col min="108" max="108" width="4.28515625" bestFit="1" customWidth="1"/>
    <col min="109" max="109" width="4.28515625" customWidth="1"/>
    <col min="110" max="110" width="7.5703125" bestFit="1" customWidth="1"/>
  </cols>
  <sheetData>
    <row r="1" spans="1:110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/>
      <c r="H1" s="35" t="s">
        <v>6</v>
      </c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7"/>
      <c r="W1" s="42" t="s">
        <v>7</v>
      </c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4"/>
      <c r="AL1" s="35" t="s">
        <v>8</v>
      </c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7"/>
      <c r="AZ1" s="42" t="s">
        <v>9</v>
      </c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3"/>
      <c r="BM1" s="44"/>
      <c r="BN1" s="35" t="s">
        <v>10</v>
      </c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7"/>
      <c r="CC1" s="42" t="s">
        <v>11</v>
      </c>
      <c r="CD1" s="43"/>
      <c r="CE1" s="43"/>
      <c r="CF1" s="43"/>
      <c r="CG1" s="43"/>
      <c r="CH1" s="43"/>
      <c r="CI1" s="43"/>
      <c r="CJ1" s="43"/>
      <c r="CK1" s="43"/>
      <c r="CL1" s="43"/>
      <c r="CM1" s="43"/>
      <c r="CN1" s="43"/>
      <c r="CO1" s="43"/>
      <c r="CP1" s="43"/>
      <c r="CQ1" s="44"/>
      <c r="CR1" s="35" t="s">
        <v>12</v>
      </c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7"/>
    </row>
    <row r="2" spans="1:110" ht="42.75" customHeight="1" x14ac:dyDescent="0.25">
      <c r="A2" s="7"/>
      <c r="B2" s="7"/>
      <c r="C2" s="7"/>
      <c r="D2" s="7"/>
      <c r="E2" s="7"/>
      <c r="F2" s="7"/>
      <c r="G2" s="7"/>
      <c r="H2" s="38" t="s">
        <v>13</v>
      </c>
      <c r="I2" s="39"/>
      <c r="J2" s="39"/>
      <c r="K2" s="39"/>
      <c r="L2" s="39"/>
      <c r="M2" s="39"/>
      <c r="N2" s="40" t="s">
        <v>14</v>
      </c>
      <c r="O2" s="40"/>
      <c r="P2" s="40"/>
      <c r="Q2" s="40"/>
      <c r="R2" s="40"/>
      <c r="S2" s="40"/>
      <c r="T2" s="39" t="s">
        <v>15</v>
      </c>
      <c r="U2" s="34"/>
      <c r="V2" s="41" t="s">
        <v>85</v>
      </c>
      <c r="W2" s="38" t="s">
        <v>13</v>
      </c>
      <c r="X2" s="39"/>
      <c r="Y2" s="39"/>
      <c r="Z2" s="39"/>
      <c r="AA2" s="39"/>
      <c r="AB2" s="39"/>
      <c r="AC2" s="40" t="s">
        <v>14</v>
      </c>
      <c r="AD2" s="40"/>
      <c r="AE2" s="40"/>
      <c r="AF2" s="40"/>
      <c r="AG2" s="40"/>
      <c r="AH2" s="40"/>
      <c r="AI2" s="39" t="s">
        <v>17</v>
      </c>
      <c r="AJ2" s="34"/>
      <c r="AK2" s="41" t="s">
        <v>85</v>
      </c>
      <c r="AL2" s="38" t="s">
        <v>13</v>
      </c>
      <c r="AM2" s="39"/>
      <c r="AN2" s="39"/>
      <c r="AO2" s="39"/>
      <c r="AP2" s="39"/>
      <c r="AQ2" s="39"/>
      <c r="AR2" s="40" t="s">
        <v>14</v>
      </c>
      <c r="AS2" s="40"/>
      <c r="AT2" s="40"/>
      <c r="AU2" s="40"/>
      <c r="AV2" s="40"/>
      <c r="AW2" s="40"/>
      <c r="AX2" s="39" t="s">
        <v>18</v>
      </c>
      <c r="AY2" s="41" t="s">
        <v>16</v>
      </c>
      <c r="AZ2" s="38" t="s">
        <v>13</v>
      </c>
      <c r="BA2" s="39"/>
      <c r="BB2" s="39"/>
      <c r="BC2" s="39"/>
      <c r="BD2" s="39"/>
      <c r="BE2" s="39"/>
      <c r="BF2" s="40" t="s">
        <v>14</v>
      </c>
      <c r="BG2" s="40"/>
      <c r="BH2" s="40"/>
      <c r="BI2" s="40"/>
      <c r="BJ2" s="40"/>
      <c r="BK2" s="40"/>
      <c r="BL2" s="39" t="s">
        <v>19</v>
      </c>
      <c r="BM2" s="41" t="s">
        <v>16</v>
      </c>
      <c r="BN2" s="38" t="s">
        <v>13</v>
      </c>
      <c r="BO2" s="39"/>
      <c r="BP2" s="39"/>
      <c r="BQ2" s="39"/>
      <c r="BR2" s="39"/>
      <c r="BS2" s="39"/>
      <c r="BT2" s="40" t="s">
        <v>14</v>
      </c>
      <c r="BU2" s="40"/>
      <c r="BV2" s="40"/>
      <c r="BW2" s="40"/>
      <c r="BX2" s="40"/>
      <c r="BY2" s="40"/>
      <c r="BZ2" s="39" t="s">
        <v>10</v>
      </c>
      <c r="CA2" s="34"/>
      <c r="CB2" s="41" t="s">
        <v>16</v>
      </c>
      <c r="CC2" s="38" t="s">
        <v>13</v>
      </c>
      <c r="CD2" s="39"/>
      <c r="CE2" s="39"/>
      <c r="CF2" s="39"/>
      <c r="CG2" s="39"/>
      <c r="CH2" s="39"/>
      <c r="CI2" s="40" t="s">
        <v>14</v>
      </c>
      <c r="CJ2" s="40"/>
      <c r="CK2" s="40"/>
      <c r="CL2" s="40"/>
      <c r="CM2" s="40"/>
      <c r="CN2" s="40"/>
      <c r="CO2" s="39" t="s">
        <v>11</v>
      </c>
      <c r="CP2" s="34"/>
      <c r="CQ2" s="41" t="s">
        <v>16</v>
      </c>
      <c r="CR2" s="38" t="s">
        <v>13</v>
      </c>
      <c r="CS2" s="39"/>
      <c r="CT2" s="39"/>
      <c r="CU2" s="39"/>
      <c r="CV2" s="39"/>
      <c r="CW2" s="39"/>
      <c r="CX2" s="40" t="s">
        <v>14</v>
      </c>
      <c r="CY2" s="40"/>
      <c r="CZ2" s="40"/>
      <c r="DA2" s="40"/>
      <c r="DB2" s="40"/>
      <c r="DC2" s="40"/>
      <c r="DD2" s="39" t="s">
        <v>12</v>
      </c>
      <c r="DE2" s="34"/>
      <c r="DF2" s="41" t="s">
        <v>16</v>
      </c>
    </row>
    <row r="3" spans="1:110" x14ac:dyDescent="0.25">
      <c r="A3" s="8" t="s">
        <v>20</v>
      </c>
      <c r="B3" s="8" t="s">
        <v>21</v>
      </c>
      <c r="C3" s="8" t="s">
        <v>22</v>
      </c>
      <c r="D3" s="8" t="s">
        <v>23</v>
      </c>
      <c r="E3" s="8" t="s">
        <v>24</v>
      </c>
      <c r="F3" s="8" t="s">
        <v>25</v>
      </c>
      <c r="G3" s="8" t="s">
        <v>26</v>
      </c>
      <c r="H3" s="9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 s="39"/>
      <c r="U3" s="34"/>
      <c r="V3" s="41"/>
      <c r="W3" s="9" t="s">
        <v>27</v>
      </c>
      <c r="X3" t="s">
        <v>28</v>
      </c>
      <c r="Y3" t="s">
        <v>29</v>
      </c>
      <c r="Z3" t="s">
        <v>30</v>
      </c>
      <c r="AA3" t="s">
        <v>31</v>
      </c>
      <c r="AB3" t="s">
        <v>32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s="39"/>
      <c r="AJ3" s="34"/>
      <c r="AK3" s="41"/>
      <c r="AL3" s="9" t="s">
        <v>27</v>
      </c>
      <c r="AM3" t="s">
        <v>28</v>
      </c>
      <c r="AN3" t="s">
        <v>29</v>
      </c>
      <c r="AO3" t="s">
        <v>30</v>
      </c>
      <c r="AP3" t="s">
        <v>31</v>
      </c>
      <c r="AQ3" t="s">
        <v>32</v>
      </c>
      <c r="AR3" t="s">
        <v>27</v>
      </c>
      <c r="AS3" t="s">
        <v>28</v>
      </c>
      <c r="AT3" t="s">
        <v>29</v>
      </c>
      <c r="AU3" t="s">
        <v>30</v>
      </c>
      <c r="AV3" t="s">
        <v>31</v>
      </c>
      <c r="AW3" t="s">
        <v>32</v>
      </c>
      <c r="AX3" s="39"/>
      <c r="AY3" s="41"/>
      <c r="AZ3" s="9" t="s">
        <v>27</v>
      </c>
      <c r="BA3" t="s">
        <v>28</v>
      </c>
      <c r="BB3" t="s">
        <v>29</v>
      </c>
      <c r="BC3" t="s">
        <v>30</v>
      </c>
      <c r="BD3" t="s">
        <v>31</v>
      </c>
      <c r="BE3" t="s">
        <v>32</v>
      </c>
      <c r="BF3" t="s">
        <v>27</v>
      </c>
      <c r="BG3" t="s">
        <v>28</v>
      </c>
      <c r="BH3" t="s">
        <v>29</v>
      </c>
      <c r="BI3" t="s">
        <v>30</v>
      </c>
      <c r="BJ3" t="s">
        <v>31</v>
      </c>
      <c r="BK3" t="s">
        <v>32</v>
      </c>
      <c r="BL3" s="39"/>
      <c r="BM3" s="41"/>
      <c r="BN3" s="9" t="s">
        <v>27</v>
      </c>
      <c r="BO3" t="s">
        <v>28</v>
      </c>
      <c r="BP3" t="s">
        <v>29</v>
      </c>
      <c r="BQ3" t="s">
        <v>30</v>
      </c>
      <c r="BR3" t="s">
        <v>31</v>
      </c>
      <c r="BS3" t="s">
        <v>32</v>
      </c>
      <c r="BT3" t="s">
        <v>27</v>
      </c>
      <c r="BU3" t="s">
        <v>28</v>
      </c>
      <c r="BV3" t="s">
        <v>29</v>
      </c>
      <c r="BW3" t="s">
        <v>30</v>
      </c>
      <c r="BX3" t="s">
        <v>31</v>
      </c>
      <c r="BY3" t="s">
        <v>32</v>
      </c>
      <c r="BZ3" s="39"/>
      <c r="CA3" s="34"/>
      <c r="CB3" s="41"/>
      <c r="CC3" s="9" t="s">
        <v>27</v>
      </c>
      <c r="CD3" t="s">
        <v>28</v>
      </c>
      <c r="CE3" t="s">
        <v>29</v>
      </c>
      <c r="CF3" t="s">
        <v>30</v>
      </c>
      <c r="CG3" t="s">
        <v>31</v>
      </c>
      <c r="CH3" t="s">
        <v>32</v>
      </c>
      <c r="CI3" t="s">
        <v>27</v>
      </c>
      <c r="CJ3" t="s">
        <v>28</v>
      </c>
      <c r="CK3" t="s">
        <v>29</v>
      </c>
      <c r="CL3" t="s">
        <v>30</v>
      </c>
      <c r="CM3" t="s">
        <v>31</v>
      </c>
      <c r="CN3" t="s">
        <v>32</v>
      </c>
      <c r="CO3" s="39"/>
      <c r="CP3" s="34"/>
      <c r="CQ3" s="41"/>
      <c r="CR3" s="9" t="s">
        <v>27</v>
      </c>
      <c r="CS3" t="s">
        <v>28</v>
      </c>
      <c r="CT3" t="s">
        <v>29</v>
      </c>
      <c r="CU3" t="s">
        <v>30</v>
      </c>
      <c r="CV3" t="s">
        <v>31</v>
      </c>
      <c r="CW3" t="s">
        <v>32</v>
      </c>
      <c r="CX3" t="s">
        <v>27</v>
      </c>
      <c r="CY3" t="s">
        <v>28</v>
      </c>
      <c r="CZ3" t="s">
        <v>29</v>
      </c>
      <c r="DA3" t="s">
        <v>30</v>
      </c>
      <c r="DB3" t="s">
        <v>31</v>
      </c>
      <c r="DC3" t="s">
        <v>32</v>
      </c>
      <c r="DD3" s="39"/>
      <c r="DE3" s="34"/>
      <c r="DF3" s="41"/>
    </row>
    <row r="4" spans="1:110" x14ac:dyDescent="0.25">
      <c r="A4" s="5">
        <v>1</v>
      </c>
      <c r="B4" s="5">
        <v>9.6999999999999993</v>
      </c>
      <c r="C4" s="5" t="s">
        <v>33</v>
      </c>
      <c r="D4">
        <v>162</v>
      </c>
      <c r="E4">
        <v>15.12</v>
      </c>
      <c r="F4">
        <v>0.56000000000000005</v>
      </c>
      <c r="G4">
        <v>997</v>
      </c>
      <c r="H4" s="9"/>
      <c r="I4" t="e">
        <f>VLOOKUP($C4,[1]B10_updated!$E$5:$AR$84,29,FALSE)</f>
        <v>#N/A</v>
      </c>
      <c r="L4" t="e">
        <f>VLOOKUP($C4,[1]B13!$E$5:$Z$27,17,FALSE)</f>
        <v>#N/A</v>
      </c>
      <c r="M4" t="e">
        <f>VLOOKUP($C4,'[1]B14 (2)'!$E$5:$AR$85,29,FALSE)</f>
        <v>#N/A</v>
      </c>
      <c r="O4" t="e">
        <f>VLOOKUP($C4,[1]B10_updated!$E$5:$AR$84,35,FALSE)</f>
        <v>#N/A</v>
      </c>
      <c r="R4" t="e">
        <f>VLOOKUP($C4,[1]B13!$E$5:$Z$27,20,FALSE)</f>
        <v>#N/A</v>
      </c>
      <c r="S4" t="e">
        <f>VLOOKUP($C4,'[1]B14 (2)'!$E$5:$AR$85,35,FALSE)</f>
        <v>#N/A</v>
      </c>
      <c r="T4" t="e">
        <f t="array" ref="T4">AVERAGE(IF(ISNUMBER(H4:M4),H4:M4))</f>
        <v>#DIV/0!</v>
      </c>
      <c r="U4" t="e" cm="1">
        <f t="array" ref="U4">IF(COUNT(H4:M4)=1,0,_xlfn.STDEV.P(IF(ISNUMBER(H4:M4),H4:M4)))</f>
        <v>#DIV/0!</v>
      </c>
      <c r="V4" s="10" t="e">
        <f t="array" ref="V4">MAX(IF(COUNT(H4:M4)=1,0,_xlfn.STDEV.S(IF(ISNUMBER(H4:M4),H4:M4))),IF(ISNUMBER(N4:S4),N4:S4))</f>
        <v>#DIV/0!</v>
      </c>
      <c r="W4" s="9"/>
      <c r="X4" t="e">
        <f>VLOOKUP($C4,[1]B10_updated!$E$5:$AR$84,30,FALSE)</f>
        <v>#N/A</v>
      </c>
      <c r="AA4" t="e">
        <f>VLOOKUP($C4,[1]B13!$E$5:$Z$27,18,FALSE)</f>
        <v>#N/A</v>
      </c>
      <c r="AB4" t="e">
        <f>VLOOKUP($C4,'[1]B14 (2)'!$E$5:$AR$85,30,FALSE)</f>
        <v>#N/A</v>
      </c>
      <c r="AD4" t="e">
        <f>VLOOKUP($C4,[1]B10_updated!$E$5:$AR$84,36,FALSE)</f>
        <v>#N/A</v>
      </c>
      <c r="AG4" t="e">
        <f>VLOOKUP($C4,[1]B13!$E$5:$Z$27,21,FALSE)</f>
        <v>#N/A</v>
      </c>
      <c r="AH4" t="e">
        <f>VLOOKUP($C4,'[1]B14 (2)'!$E$5:$AR$85,36,FALSE)</f>
        <v>#N/A</v>
      </c>
      <c r="AI4" t="e">
        <f t="array" ref="AI4">AVERAGE(IF(ISNUMBER(W4:AB4),W4:AB4))</f>
        <v>#DIV/0!</v>
      </c>
      <c r="AJ4" t="e" cm="1">
        <f t="array" ref="AJ4">IF(COUNT(W4:AB4)=1,0,_xlfn.STDEV.P(IF(ISNUMBER(W4:AB4),W4:AB4)))</f>
        <v>#DIV/0!</v>
      </c>
      <c r="AK4" s="10" t="e">
        <f t="array" ref="AK4">MAX(IF(COUNT(W4:AB4)=1,0,_xlfn.STDEV.S(IF(ISNUMBER(W4:AB4),W4:AB4))),IF(ISNUMBER(AC4:AH4),AC4:AH4))</f>
        <v>#DIV/0!</v>
      </c>
      <c r="AL4" s="9"/>
      <c r="AP4" t="e">
        <f>VLOOKUP($C4,[1]B13!$E$5:$Z$27,19,FALSE)</f>
        <v>#N/A</v>
      </c>
      <c r="AQ4" t="e">
        <f>VLOOKUP($C4,'[1]B14 (2)'!$E$5:$AR$85,31,FALSE)</f>
        <v>#N/A</v>
      </c>
      <c r="AV4" t="e">
        <f>VLOOKUP($C4,[1]B13!$E$5:$Z$27,22,FALSE)</f>
        <v>#N/A</v>
      </c>
      <c r="AW4" t="e">
        <f>VLOOKUP($C4,'[1]B14 (2)'!$E$5:$AR$85,37,FALSE)</f>
        <v>#N/A</v>
      </c>
      <c r="AX4" t="e">
        <f t="array" ref="AX4">AVERAGE(IF(ISNUMBER(AL4:AQ4),AL4:AQ4))</f>
        <v>#DIV/0!</v>
      </c>
      <c r="AY4" s="10" t="e">
        <f t="array" ref="AY4">MAX(IF(COUNT(AL4:AQ4)=1,0,_xlfn.STDEV.S(IF(ISNUMBER(AL4:AQ4),AL4:AQ4))),IF(ISNUMBER(AR4:AW4),AR4:AW4))</f>
        <v>#DIV/0!</v>
      </c>
      <c r="AZ4" s="9"/>
      <c r="BA4" t="e">
        <f>VLOOKUP($C4,[1]B10_updated!$E$5:$AR$84,31,FALSE)</f>
        <v>#N/A</v>
      </c>
      <c r="BG4" t="e">
        <f>VLOOKUP($C4,[1]B10_updated!$E$5:$AR$84,37,FALSE)</f>
        <v>#N/A</v>
      </c>
      <c r="BL4" t="e">
        <f t="array" ref="BL4">AVERAGE(IF(ISNUMBER(AZ4:BE4),AZ4:BE4))</f>
        <v>#DIV/0!</v>
      </c>
      <c r="BM4" s="10" t="e">
        <f t="array" ref="BM4">MAX(IF(COUNT(AZ4:BE4)=1,0,_xlfn.STDEV.S(IF(ISNUMBER(AZ4:BE4),AZ4:BE4))),IF(ISNUMBER(BF4:BK4),BF4:BK4))</f>
        <v>#DIV/0!</v>
      </c>
      <c r="BN4" s="9">
        <f>VLOOKUP($C4,[1]B8!$E$5:$Z$23,17,FALSE)</f>
        <v>100</v>
      </c>
      <c r="BO4" t="e">
        <f>VLOOKUP($C4,[1]B10_updated!$E$5:$AR$84,32,FALSE)</f>
        <v>#N/A</v>
      </c>
      <c r="BP4" t="e">
        <f>VLOOKUP($C4,[1]B11!$E$5:$Z$207,17,FALSE)</f>
        <v>#N/A</v>
      </c>
      <c r="BQ4">
        <f>VLOOKUP($C4,[1]B12!$E$5:$Z$52,17,FALSE)</f>
        <v>99.118106326998429</v>
      </c>
      <c r="BS4" t="e">
        <f>VLOOKUP($C4,'[1]B14 (2)'!$E$5:$AR$85,32,FALSE)</f>
        <v>#N/A</v>
      </c>
      <c r="BT4">
        <f>VLOOKUP($C4,[1]B8!$E$5:$Z$23,20,FALSE)</f>
        <v>0</v>
      </c>
      <c r="BU4" t="e">
        <f>VLOOKUP($C4,[1]B10_updated!$E$5:$AR$84,38,FALSE)</f>
        <v>#N/A</v>
      </c>
      <c r="BV4" t="e">
        <f>VLOOKUP($C4,[1]B11!$E$5:$Z$207,20,FALSE)</f>
        <v>#N/A</v>
      </c>
      <c r="BW4">
        <f>VLOOKUP($C4,[1]B12!$E$5:$Z$52,20,FALSE)</f>
        <v>6.9497429228281019E-2</v>
      </c>
      <c r="BY4" t="e">
        <f>VLOOKUP($C4,'[1]B14 (2)'!$E$5:$AR$85,38,FALSE)</f>
        <v>#N/A</v>
      </c>
      <c r="BZ4">
        <f t="array" ref="BZ4">AVERAGE(IF(ISNUMBER(BN4:BS4),BN4:BS4))</f>
        <v>99.559053163499215</v>
      </c>
      <c r="CA4" cm="1">
        <f t="array" ref="CA4">IF(COUNT(BN4:BS4)=1,0,_xlfn.STDEV.P(IF(ISNUMBER(BN4:BS4),BN4:BS4)))</f>
        <v>0.44094683650078537</v>
      </c>
      <c r="CB4" s="10">
        <f t="array" ref="CB4">MAX(IF(COUNT(BN4:BS4)=1,0,_xlfn.STDEV.S(IF(ISNUMBER(BN4:BS4),BN4:BS4))),IF(ISNUMBER(BT4:BY4),BT4:BY4))</f>
        <v>0.62359299646492239</v>
      </c>
      <c r="CC4" s="9">
        <f>VLOOKUP($C4,[1]B8!$E$5:$Z$23,18,FALSE)</f>
        <v>76.784427157451248</v>
      </c>
      <c r="CD4" t="e">
        <f>VLOOKUP($C4,[1]B10_updated!$E$5:$AR$84,33,FALSE)</f>
        <v>#N/A</v>
      </c>
      <c r="CE4" t="e">
        <f>VLOOKUP($C4,[1]B11!$E$5:$Z$207,18,FALSE)</f>
        <v>#N/A</v>
      </c>
      <c r="CF4">
        <f>VLOOKUP($C4,[1]B12!$E$5:$Z$52,18,FALSE)</f>
        <v>83.353329066799532</v>
      </c>
      <c r="CH4" t="e">
        <f>VLOOKUP($C4,'[1]B14 (2)'!$E$5:$AR$85,33,FALSE)</f>
        <v>#N/A</v>
      </c>
      <c r="CI4">
        <f>VLOOKUP($C4,[1]B8!$E$5:$Z$23,21,FALSE)</f>
        <v>4.692817262144279E-2</v>
      </c>
      <c r="CJ4" t="e">
        <f>VLOOKUP($C4,[1]B10_updated!$E$5:$AR$84,39,FALSE)</f>
        <v>#N/A</v>
      </c>
      <c r="CK4" t="e">
        <f>VLOOKUP($C4,[1]B11!$E$5:$Z$207,21,FALSE)</f>
        <v>#N/A</v>
      </c>
      <c r="CL4">
        <f>VLOOKUP($C4,[1]B12!$E$5:$Z$52,21,FALSE)</f>
        <v>1.4301820316357827</v>
      </c>
      <c r="CN4" t="e">
        <f>VLOOKUP($C4,'[1]B14 (2)'!$E$5:$AR$85,39,FALSE)</f>
        <v>#N/A</v>
      </c>
      <c r="CO4">
        <f t="array" ref="CO4">AVERAGE(IF(ISNUMBER(CC4:CH4),CC4:CH4))</f>
        <v>80.06887811212539</v>
      </c>
      <c r="CP4" cm="1">
        <f t="array" ref="CP4">IF(COUNT(CC4:CH4)=1,0,_xlfn.STDEV.P(IF(ISNUMBER(CC4:CH4),CC4:CH4)))</f>
        <v>3.2844509546741421</v>
      </c>
      <c r="CQ4" s="10">
        <f t="array" ref="CQ4">MAX(IF(COUNT(CC4:CH4)=1,0,_xlfn.STDEV.S(IF(ISNUMBER(CC4:CH4),CC4:CH4))),IF(ISNUMBER(CI4:CN4),CI4:CN4))</f>
        <v>4.6449150850494316</v>
      </c>
      <c r="CR4" s="9"/>
      <c r="CS4" t="e">
        <f>VLOOKUP($C4,[1]B10_updated!$E$5:$AR$84,34,FALSE)</f>
        <v>#N/A</v>
      </c>
      <c r="CT4" t="e">
        <f>VLOOKUP($C4,[1]B11!$E$5:$Z$207,19,FALSE)</f>
        <v>#N/A</v>
      </c>
      <c r="CU4">
        <f>VLOOKUP($C4,[1]B12!$E$5:$Z$52,19,FALSE)</f>
        <v>78.354724586604902</v>
      </c>
      <c r="CW4" t="e">
        <f>VLOOKUP($C4,'[1]B14 (2)'!$E$5:$AR$85,34,FALSE)</f>
        <v>#N/A</v>
      </c>
      <c r="CY4" t="e">
        <f>VLOOKUP($C4,[1]B10_updated!$E$5:$AR$84,40,FALSE)</f>
        <v>#N/A</v>
      </c>
      <c r="CZ4" t="e">
        <f>VLOOKUP($C4,[1]B11!$E$5:$Z$207,22,FALSE)</f>
        <v>#N/A</v>
      </c>
      <c r="DA4">
        <f>VLOOKUP($C4,[1]B12!$E$5:$Z$52,22,FALSE)</f>
        <v>2.024732696946705</v>
      </c>
      <c r="DC4" t="e">
        <f>VLOOKUP($C4,'[1]B14 (2)'!$E$5:$AR$85,40,FALSE)</f>
        <v>#N/A</v>
      </c>
      <c r="DD4">
        <f t="array" ref="DD4">AVERAGE(IF(ISNUMBER(CR4:CW4),CR4:CW4))</f>
        <v>78.354724586604902</v>
      </c>
      <c r="DE4" cm="1">
        <f t="array" ref="DE4">IF(COUNT(CR4:CW4)=1,0,_xlfn.STDEV.P(IF(ISNUMBER(CR4:CW4),CR4:CW4)))</f>
        <v>0</v>
      </c>
      <c r="DF4" s="10">
        <f t="array" ref="DF4">MAX(IF(COUNT(CR4:CW4)=1,0,_xlfn.STDEV.S(IF(ISNUMBER(CR4:CW4),CR4:CW4))),IF(ISNUMBER(CX4:DC4),CX4:DC4))</f>
        <v>2.024732696946705</v>
      </c>
    </row>
    <row r="5" spans="1:110" x14ac:dyDescent="0.25">
      <c r="A5" s="3">
        <v>2</v>
      </c>
      <c r="B5" s="3">
        <v>6.5</v>
      </c>
      <c r="C5" s="3" t="s">
        <v>34</v>
      </c>
      <c r="D5">
        <v>130</v>
      </c>
      <c r="E5">
        <v>4.4000000000000004</v>
      </c>
      <c r="F5">
        <v>2.42</v>
      </c>
      <c r="G5">
        <v>2.82</v>
      </c>
      <c r="H5" s="9"/>
      <c r="I5" t="e">
        <f>VLOOKUP($C5,[1]B10_updated!$E$5:$AR$84,29,FALSE)</f>
        <v>#N/A</v>
      </c>
      <c r="L5" t="e">
        <f>VLOOKUP($C5,[1]B13!$E$5:$Z$27,17,FALSE)</f>
        <v>#N/A</v>
      </c>
      <c r="M5" t="e">
        <f>VLOOKUP($C5,'[1]B14 (2)'!$E$5:$AR$85,29,FALSE)</f>
        <v>#N/A</v>
      </c>
      <c r="O5" t="e">
        <f>VLOOKUP($C5,[1]B10_updated!$E$5:$AR$84,35,FALSE)</f>
        <v>#N/A</v>
      </c>
      <c r="R5" t="e">
        <f>VLOOKUP($C5,[1]B13!$E$5:$Z$27,20,FALSE)</f>
        <v>#N/A</v>
      </c>
      <c r="S5" t="e">
        <f>VLOOKUP($C5,'[1]B14 (2)'!$E$5:$AR$85,35,FALSE)</f>
        <v>#N/A</v>
      </c>
      <c r="T5" t="e">
        <f t="array" ref="T5">AVERAGE(IF(ISNUMBER(H5:M5),H5:M5))</f>
        <v>#DIV/0!</v>
      </c>
      <c r="U5" t="e" cm="1">
        <f t="array" ref="U5">IF(COUNT(H5:M5)=1,0,_xlfn.STDEV.P(IF(ISNUMBER(H5:M5),H5:M5)))</f>
        <v>#DIV/0!</v>
      </c>
      <c r="V5" s="10" t="e">
        <f t="array" ref="V5">MAX(IF(COUNT(H5:M5)=1,0,_xlfn.STDEV.S(IF(ISNUMBER(H5:M5),H5:M5))),IF(ISNUMBER(N5:S5),N5:S5))</f>
        <v>#DIV/0!</v>
      </c>
      <c r="W5" s="9"/>
      <c r="X5" t="e">
        <f>VLOOKUP($C5,[1]B10_updated!$E$5:$AR$84,30,FALSE)</f>
        <v>#N/A</v>
      </c>
      <c r="AA5" t="e">
        <f>VLOOKUP($C5,[1]B13!$E$5:$Z$27,18,FALSE)</f>
        <v>#N/A</v>
      </c>
      <c r="AB5" t="e">
        <f>VLOOKUP($C5,'[1]B14 (2)'!$E$5:$AR$85,30,FALSE)</f>
        <v>#N/A</v>
      </c>
      <c r="AD5" t="e">
        <f>VLOOKUP($C5,[1]B10_updated!$E$5:$AR$84,36,FALSE)</f>
        <v>#N/A</v>
      </c>
      <c r="AG5" t="e">
        <f>VLOOKUP($C5,[1]B13!$E$5:$Z$27,21,FALSE)</f>
        <v>#N/A</v>
      </c>
      <c r="AH5" t="e">
        <f>VLOOKUP($C5,'[1]B14 (2)'!$E$5:$AR$85,36,FALSE)</f>
        <v>#N/A</v>
      </c>
      <c r="AI5" t="e">
        <f t="array" ref="AI5">AVERAGE(IF(ISNUMBER(W5:AB5),W5:AB5))</f>
        <v>#DIV/0!</v>
      </c>
      <c r="AJ5" t="e" cm="1">
        <f t="array" ref="AJ5">IF(COUNT(W5:AB5)=1,0,_xlfn.STDEV.P(IF(ISNUMBER(W5:AB5),W5:AB5)))</f>
        <v>#DIV/0!</v>
      </c>
      <c r="AK5" s="10" t="e">
        <f t="array" ref="AK5">MAX(IF(COUNT(W5:AB5)=1,0,_xlfn.STDEV.S(IF(ISNUMBER(W5:AB5),W5:AB5))),IF(ISNUMBER(AC5:AH5),AC5:AH5))</f>
        <v>#DIV/0!</v>
      </c>
      <c r="AL5" s="9"/>
      <c r="AP5" t="e">
        <f>VLOOKUP($C5,[1]B13!$E$5:$Z$27,19,FALSE)</f>
        <v>#N/A</v>
      </c>
      <c r="AQ5" t="e">
        <f>VLOOKUP($C5,'[1]B14 (2)'!$E$5:$AR$85,31,FALSE)</f>
        <v>#N/A</v>
      </c>
      <c r="AV5" t="e">
        <f>VLOOKUP($C5,[1]B13!$E$5:$Z$27,22,FALSE)</f>
        <v>#N/A</v>
      </c>
      <c r="AW5" t="e">
        <f>VLOOKUP($C5,'[1]B14 (2)'!$E$5:$AR$85,37,FALSE)</f>
        <v>#N/A</v>
      </c>
      <c r="AX5" t="e">
        <f t="array" ref="AX5">AVERAGE(IF(ISNUMBER(AL5:AQ5),AL5:AQ5))</f>
        <v>#DIV/0!</v>
      </c>
      <c r="AY5" s="10" t="e">
        <f t="array" ref="AY5">MAX(IF(COUNT(AL5:AQ5)=1,0,_xlfn.STDEV.S(IF(ISNUMBER(AL5:AQ5),AL5:AQ5))),IF(ISNUMBER(AR5:AW5),AR5:AW5))</f>
        <v>#DIV/0!</v>
      </c>
      <c r="AZ5" s="9"/>
      <c r="BA5" t="e">
        <f>VLOOKUP($C5,[1]B10_updated!$E$5:$AR$84,31,FALSE)</f>
        <v>#N/A</v>
      </c>
      <c r="BG5" t="e">
        <f>VLOOKUP($C5,[1]B10_updated!$E$5:$AR$84,37,FALSE)</f>
        <v>#N/A</v>
      </c>
      <c r="BL5" t="e">
        <f t="array" ref="BL5">AVERAGE(IF(ISNUMBER(AZ5:BE5),AZ5:BE5))</f>
        <v>#DIV/0!</v>
      </c>
      <c r="BM5" s="10" t="e">
        <f t="array" ref="BM5">MAX(IF(COUNT(AZ5:BE5)=1,0,_xlfn.STDEV.S(IF(ISNUMBER(AZ5:BE5),AZ5:BE5))),IF(ISNUMBER(BF5:BK5),BF5:BK5))</f>
        <v>#DIV/0!</v>
      </c>
      <c r="BN5" s="9" t="e">
        <f>VLOOKUP($C5,[1]B8!$E$5:$Z$23,17,FALSE)</f>
        <v>#N/A</v>
      </c>
      <c r="BO5" t="e">
        <f>VLOOKUP($C5,[1]B10_updated!$E$5:$AR$84,32,FALSE)</f>
        <v>#N/A</v>
      </c>
      <c r="BP5">
        <f>VLOOKUP($C5,[1]B11!$E$5:$Z$207,17,FALSE)</f>
        <v>97.571093802421373</v>
      </c>
      <c r="BQ5" t="e">
        <f>VLOOKUP($C5,[1]B12!$E$5:$Z$52,17,FALSE)</f>
        <v>#N/A</v>
      </c>
      <c r="BS5" t="e">
        <f>VLOOKUP($C5,'[1]B14 (2)'!$E$5:$AR$85,32,FALSE)</f>
        <v>#N/A</v>
      </c>
      <c r="BT5" t="e">
        <f>VLOOKUP($C5,[1]B8!$E$5:$Z$23,20,FALSE)</f>
        <v>#N/A</v>
      </c>
      <c r="BU5" t="e">
        <f>VLOOKUP($C5,[1]B10_updated!$E$5:$AR$84,38,FALSE)</f>
        <v>#N/A</v>
      </c>
      <c r="BV5">
        <f>VLOOKUP($C5,[1]B11!$E$5:$Z$207,20,FALSE)</f>
        <v>0.16674614765529439</v>
      </c>
      <c r="BW5" t="e">
        <f>VLOOKUP($C5,[1]B12!$E$5:$Z$52,20,FALSE)</f>
        <v>#N/A</v>
      </c>
      <c r="BY5" t="e">
        <f>VLOOKUP($C5,'[1]B14 (2)'!$E$5:$AR$85,38,FALSE)</f>
        <v>#N/A</v>
      </c>
      <c r="BZ5">
        <f t="array" ref="BZ5">AVERAGE(IF(ISNUMBER(BN5:BS5),BN5:BS5))</f>
        <v>97.571093802421373</v>
      </c>
      <c r="CA5" cm="1">
        <f t="array" ref="CA5">IF(COUNT(BN5:BS5)=1,0,_xlfn.STDEV.P(IF(ISNUMBER(BN5:BS5),BN5:BS5)))</f>
        <v>0</v>
      </c>
      <c r="CB5" s="10">
        <f t="array" ref="CB5">MAX(IF(COUNT(BN5:BS5)=1,0,_xlfn.STDEV.S(IF(ISNUMBER(BN5:BS5),BN5:BS5))),IF(ISNUMBER(BT5:BY5),BT5:BY5))</f>
        <v>0.16674614765529439</v>
      </c>
      <c r="CC5" s="9" t="e">
        <f>VLOOKUP($C5,[1]B8!$E$5:$Z$23,18,FALSE)</f>
        <v>#N/A</v>
      </c>
      <c r="CD5" t="e">
        <f>VLOOKUP($C5,[1]B10_updated!$E$5:$AR$84,33,FALSE)</f>
        <v>#N/A</v>
      </c>
      <c r="CE5">
        <f>VLOOKUP($C5,[1]B11!$E$5:$Z$207,18,FALSE)</f>
        <v>96.130417438460356</v>
      </c>
      <c r="CF5" t="e">
        <f>VLOOKUP($C5,[1]B12!$E$5:$Z$52,18,FALSE)</f>
        <v>#N/A</v>
      </c>
      <c r="CH5" t="e">
        <f>VLOOKUP($C5,'[1]B14 (2)'!$E$5:$AR$85,33,FALSE)</f>
        <v>#N/A</v>
      </c>
      <c r="CI5" t="e">
        <f>VLOOKUP($C5,[1]B8!$E$5:$Z$23,21,FALSE)</f>
        <v>#N/A</v>
      </c>
      <c r="CJ5" t="e">
        <f>VLOOKUP($C5,[1]B10_updated!$E$5:$AR$84,39,FALSE)</f>
        <v>#N/A</v>
      </c>
      <c r="CK5">
        <f>VLOOKUP($C5,[1]B11!$E$5:$Z$207,21,FALSE)</f>
        <v>0.29853787185950603</v>
      </c>
      <c r="CL5" t="e">
        <f>VLOOKUP($C5,[1]B12!$E$5:$Z$52,21,FALSE)</f>
        <v>#N/A</v>
      </c>
      <c r="CN5" t="e">
        <f>VLOOKUP($C5,'[1]B14 (2)'!$E$5:$AR$85,39,FALSE)</f>
        <v>#N/A</v>
      </c>
      <c r="CO5">
        <f t="array" ref="CO5">AVERAGE(IF(ISNUMBER(CC5:CH5),CC5:CH5))</f>
        <v>96.130417438460356</v>
      </c>
      <c r="CP5" cm="1">
        <f t="array" ref="CP5">IF(COUNT(CC5:CH5)=1,0,_xlfn.STDEV.P(IF(ISNUMBER(CC5:CH5),CC5:CH5)))</f>
        <v>0</v>
      </c>
      <c r="CQ5" s="10">
        <f t="array" ref="CQ5">MAX(IF(COUNT(CC5:CH5)=1,0,_xlfn.STDEV.S(IF(ISNUMBER(CC5:CH5),CC5:CH5))),IF(ISNUMBER(CI5:CN5),CI5:CN5))</f>
        <v>0.29853787185950603</v>
      </c>
      <c r="CR5" s="9"/>
      <c r="CS5" t="e">
        <f>VLOOKUP($C5,[1]B10_updated!$E$5:$AR$84,34,FALSE)</f>
        <v>#N/A</v>
      </c>
      <c r="CT5">
        <f>VLOOKUP($C5,[1]B11!$E$5:$Z$207,19,FALSE)</f>
        <v>92.861153800758487</v>
      </c>
      <c r="CU5" t="e">
        <f>VLOOKUP($C5,[1]B12!$E$5:$Z$52,19,FALSE)</f>
        <v>#N/A</v>
      </c>
      <c r="CW5" t="e">
        <f>VLOOKUP($C5,'[1]B14 (2)'!$E$5:$AR$85,34,FALSE)</f>
        <v>#N/A</v>
      </c>
      <c r="CY5" t="e">
        <f>VLOOKUP($C5,[1]B10_updated!$E$5:$AR$84,40,FALSE)</f>
        <v>#N/A</v>
      </c>
      <c r="CZ5">
        <f>VLOOKUP($C5,[1]B11!$E$5:$Z$207,22,FALSE)</f>
        <v>0.56077306153636786</v>
      </c>
      <c r="DA5" t="e">
        <f>VLOOKUP($C5,[1]B12!$E$5:$Z$52,22,FALSE)</f>
        <v>#N/A</v>
      </c>
      <c r="DC5" t="e">
        <f>VLOOKUP($C5,'[1]B14 (2)'!$E$5:$AR$85,40,FALSE)</f>
        <v>#N/A</v>
      </c>
      <c r="DD5">
        <f t="array" ref="DD5">AVERAGE(IF(ISNUMBER(CR5:CW5),CR5:CW5))</f>
        <v>92.861153800758487</v>
      </c>
      <c r="DE5" cm="1">
        <f t="array" ref="DE5">IF(COUNT(CR5:CW5)=1,0,_xlfn.STDEV.P(IF(ISNUMBER(CR5:CW5),CR5:CW5)))</f>
        <v>0</v>
      </c>
      <c r="DF5" s="10">
        <f t="array" ref="DF5">MAX(IF(COUNT(CR5:CW5)=1,0,_xlfn.STDEV.S(IF(ISNUMBER(CR5:CW5),CR5:CW5))),IF(ISNUMBER(CX5:DC5),CX5:DC5))</f>
        <v>0.56077306153636786</v>
      </c>
    </row>
    <row r="6" spans="1:110" x14ac:dyDescent="0.25">
      <c r="A6" s="5">
        <v>3</v>
      </c>
      <c r="B6" s="5">
        <v>9.5</v>
      </c>
      <c r="C6" s="5" t="s">
        <v>35</v>
      </c>
      <c r="D6">
        <v>132</v>
      </c>
      <c r="E6">
        <v>4.34</v>
      </c>
      <c r="F6">
        <v>-0.28999999999999998</v>
      </c>
      <c r="G6">
        <v>638</v>
      </c>
      <c r="H6" s="9"/>
      <c r="I6" t="e">
        <f>VLOOKUP($C6,[1]B10_updated!$E$5:$AR$84,29,FALSE)</f>
        <v>#N/A</v>
      </c>
      <c r="L6" t="e">
        <f>VLOOKUP($C6,[1]B13!$E$5:$Z$27,17,FALSE)</f>
        <v>#N/A</v>
      </c>
      <c r="M6" t="e">
        <f>VLOOKUP($C6,'[1]B14 (2)'!$E$5:$AR$85,29,FALSE)</f>
        <v>#N/A</v>
      </c>
      <c r="O6" t="e">
        <f>VLOOKUP($C6,[1]B10_updated!$E$5:$AR$84,35,FALSE)</f>
        <v>#N/A</v>
      </c>
      <c r="R6" t="e">
        <f>VLOOKUP($C6,[1]B13!$E$5:$Z$27,20,FALSE)</f>
        <v>#N/A</v>
      </c>
      <c r="S6" t="e">
        <f>VLOOKUP($C6,'[1]B14 (2)'!$E$5:$AR$85,35,FALSE)</f>
        <v>#N/A</v>
      </c>
      <c r="T6" t="e">
        <f t="array" ref="T6">AVERAGE(IF(ISNUMBER(H6:M6),H6:M6))</f>
        <v>#DIV/0!</v>
      </c>
      <c r="U6" t="e" cm="1">
        <f t="array" ref="U6">IF(COUNT(H6:M6)=1,0,_xlfn.STDEV.P(IF(ISNUMBER(H6:M6),H6:M6)))</f>
        <v>#DIV/0!</v>
      </c>
      <c r="V6" s="10" t="e">
        <f t="array" ref="V6">MAX(IF(COUNT(H6:M6)=1,0,_xlfn.STDEV.S(IF(ISNUMBER(H6:M6),H6:M6))),IF(ISNUMBER(N6:S6),N6:S6))</f>
        <v>#DIV/0!</v>
      </c>
      <c r="W6" s="9"/>
      <c r="X6" t="e">
        <f>VLOOKUP($C6,[1]B10_updated!$E$5:$AR$84,30,FALSE)</f>
        <v>#N/A</v>
      </c>
      <c r="AA6" t="e">
        <f>VLOOKUP($C6,[1]B13!$E$5:$Z$27,18,FALSE)</f>
        <v>#N/A</v>
      </c>
      <c r="AB6" t="e">
        <f>VLOOKUP($C6,'[1]B14 (2)'!$E$5:$AR$85,30,FALSE)</f>
        <v>#N/A</v>
      </c>
      <c r="AD6" t="e">
        <f>VLOOKUP($C6,[1]B10_updated!$E$5:$AR$84,36,FALSE)</f>
        <v>#N/A</v>
      </c>
      <c r="AG6" t="e">
        <f>VLOOKUP($C6,[1]B13!$E$5:$Z$27,21,FALSE)</f>
        <v>#N/A</v>
      </c>
      <c r="AH6" t="e">
        <f>VLOOKUP($C6,'[1]B14 (2)'!$E$5:$AR$85,36,FALSE)</f>
        <v>#N/A</v>
      </c>
      <c r="AI6" t="e">
        <f t="array" ref="AI6">AVERAGE(IF(ISNUMBER(W6:AB6),W6:AB6))</f>
        <v>#DIV/0!</v>
      </c>
      <c r="AJ6" t="e" cm="1">
        <f t="array" ref="AJ6">IF(COUNT(W6:AB6)=1,0,_xlfn.STDEV.P(IF(ISNUMBER(W6:AB6),W6:AB6)))</f>
        <v>#DIV/0!</v>
      </c>
      <c r="AK6" s="10" t="e">
        <f t="array" ref="AK6">MAX(IF(COUNT(W6:AB6)=1,0,_xlfn.STDEV.S(IF(ISNUMBER(W6:AB6),W6:AB6))),IF(ISNUMBER(AC6:AH6),AC6:AH6))</f>
        <v>#DIV/0!</v>
      </c>
      <c r="AL6" s="9"/>
      <c r="AP6" t="e">
        <f>VLOOKUP($C6,[1]B13!$E$5:$Z$27,19,FALSE)</f>
        <v>#N/A</v>
      </c>
      <c r="AQ6" t="e">
        <f>VLOOKUP($C6,'[1]B14 (2)'!$E$5:$AR$85,31,FALSE)</f>
        <v>#N/A</v>
      </c>
      <c r="AV6" t="e">
        <f>VLOOKUP($C6,[1]B13!$E$5:$Z$27,22,FALSE)</f>
        <v>#N/A</v>
      </c>
      <c r="AW6" t="e">
        <f>VLOOKUP($C6,'[1]B14 (2)'!$E$5:$AR$85,37,FALSE)</f>
        <v>#N/A</v>
      </c>
      <c r="AX6" t="e">
        <f t="array" ref="AX6">AVERAGE(IF(ISNUMBER(AL6:AQ6),AL6:AQ6))</f>
        <v>#DIV/0!</v>
      </c>
      <c r="AY6" s="10" t="e">
        <f t="array" ref="AY6">MAX(IF(COUNT(AL6:AQ6)=1,0,_xlfn.STDEV.S(IF(ISNUMBER(AL6:AQ6),AL6:AQ6))),IF(ISNUMBER(AR6:AW6),AR6:AW6))</f>
        <v>#DIV/0!</v>
      </c>
      <c r="AZ6" s="9"/>
      <c r="BA6" t="e">
        <f>VLOOKUP($C6,[1]B10_updated!$E$5:$AR$84,31,FALSE)</f>
        <v>#N/A</v>
      </c>
      <c r="BG6" t="e">
        <f>VLOOKUP($C6,[1]B10_updated!$E$5:$AR$84,37,FALSE)</f>
        <v>#N/A</v>
      </c>
      <c r="BL6" t="e">
        <f t="array" ref="BL6">AVERAGE(IF(ISNUMBER(AZ6:BE6),AZ6:BE6))</f>
        <v>#DIV/0!</v>
      </c>
      <c r="BM6" s="10" t="e">
        <f t="array" ref="BM6">MAX(IF(COUNT(AZ6:BE6)=1,0,_xlfn.STDEV.S(IF(ISNUMBER(AZ6:BE6),AZ6:BE6))),IF(ISNUMBER(BF6:BK6),BF6:BK6))</f>
        <v>#DIV/0!</v>
      </c>
      <c r="BN6" s="9" t="e">
        <f>VLOOKUP($C6,[1]B8!$E$5:$Z$23,17,FALSE)</f>
        <v>#N/A</v>
      </c>
      <c r="BO6" t="e">
        <f>VLOOKUP($C6,[1]B10_updated!$E$5:$AR$84,32,FALSE)</f>
        <v>#N/A</v>
      </c>
      <c r="BP6">
        <f>VLOOKUP($C6,[1]B11!$E$5:$Z$207,17,FALSE)</f>
        <v>96.325662800370438</v>
      </c>
      <c r="BQ6" t="e">
        <f>VLOOKUP($C6,[1]B12!$E$5:$Z$52,17,FALSE)</f>
        <v>#N/A</v>
      </c>
      <c r="BS6" t="e">
        <f>VLOOKUP($C6,'[1]B14 (2)'!$E$5:$AR$85,32,FALSE)</f>
        <v>#N/A</v>
      </c>
      <c r="BT6" t="e">
        <f>VLOOKUP($C6,[1]B8!$E$5:$Z$23,20,FALSE)</f>
        <v>#N/A</v>
      </c>
      <c r="BU6" t="e">
        <f>VLOOKUP($C6,[1]B10_updated!$E$5:$AR$84,38,FALSE)</f>
        <v>#N/A</v>
      </c>
      <c r="BV6">
        <f>VLOOKUP($C6,[1]B11!$E$5:$Z$207,20,FALSE)</f>
        <v>0.29639797685467312</v>
      </c>
      <c r="BW6" t="e">
        <f>VLOOKUP($C6,[1]B12!$E$5:$Z$52,20,FALSE)</f>
        <v>#N/A</v>
      </c>
      <c r="BY6" t="e">
        <f>VLOOKUP($C6,'[1]B14 (2)'!$E$5:$AR$85,38,FALSE)</f>
        <v>#N/A</v>
      </c>
      <c r="BZ6">
        <f t="array" ref="BZ6">AVERAGE(IF(ISNUMBER(BN6:BS6),BN6:BS6))</f>
        <v>96.325662800370438</v>
      </c>
      <c r="CA6" cm="1">
        <f t="array" ref="CA6">IF(COUNT(BN6:BS6)=1,0,_xlfn.STDEV.P(IF(ISNUMBER(BN6:BS6),BN6:BS6)))</f>
        <v>0</v>
      </c>
      <c r="CB6" s="10">
        <f t="array" ref="CB6">MAX(IF(COUNT(BN6:BS6)=1,0,_xlfn.STDEV.S(IF(ISNUMBER(BN6:BS6),BN6:BS6))),IF(ISNUMBER(BT6:BY6),BT6:BY6))</f>
        <v>0.29639797685467312</v>
      </c>
      <c r="CC6" s="9" t="e">
        <f>VLOOKUP($C6,[1]B8!$E$5:$Z$23,18,FALSE)</f>
        <v>#N/A</v>
      </c>
      <c r="CD6" t="e">
        <f>VLOOKUP($C6,[1]B10_updated!$E$5:$AR$84,33,FALSE)</f>
        <v>#N/A</v>
      </c>
      <c r="CE6">
        <f>VLOOKUP($C6,[1]B11!$E$5:$Z$207,18,FALSE)</f>
        <v>94.762621379164344</v>
      </c>
      <c r="CF6" t="e">
        <f>VLOOKUP($C6,[1]B12!$E$5:$Z$52,18,FALSE)</f>
        <v>#N/A</v>
      </c>
      <c r="CH6" t="e">
        <f>VLOOKUP($C6,'[1]B14 (2)'!$E$5:$AR$85,33,FALSE)</f>
        <v>#N/A</v>
      </c>
      <c r="CI6" t="e">
        <f>VLOOKUP($C6,[1]B8!$E$5:$Z$23,21,FALSE)</f>
        <v>#N/A</v>
      </c>
      <c r="CJ6" t="e">
        <f>VLOOKUP($C6,[1]B10_updated!$E$5:$AR$84,39,FALSE)</f>
        <v>#N/A</v>
      </c>
      <c r="CK6">
        <f>VLOOKUP($C6,[1]B11!$E$5:$Z$207,21,FALSE)</f>
        <v>0.49087244768139282</v>
      </c>
      <c r="CL6" t="e">
        <f>VLOOKUP($C6,[1]B12!$E$5:$Z$52,21,FALSE)</f>
        <v>#N/A</v>
      </c>
      <c r="CN6" t="e">
        <f>VLOOKUP($C6,'[1]B14 (2)'!$E$5:$AR$85,39,FALSE)</f>
        <v>#N/A</v>
      </c>
      <c r="CO6">
        <f t="array" ref="CO6">AVERAGE(IF(ISNUMBER(CC6:CH6),CC6:CH6))</f>
        <v>94.762621379164344</v>
      </c>
      <c r="CP6" cm="1">
        <f t="array" ref="CP6">IF(COUNT(CC6:CH6)=1,0,_xlfn.STDEV.P(IF(ISNUMBER(CC6:CH6),CC6:CH6)))</f>
        <v>0</v>
      </c>
      <c r="CQ6" s="10">
        <f t="array" ref="CQ6">MAX(IF(COUNT(CC6:CH6)=1,0,_xlfn.STDEV.S(IF(ISNUMBER(CC6:CH6),CC6:CH6))),IF(ISNUMBER(CI6:CN6),CI6:CN6))</f>
        <v>0.49087244768139282</v>
      </c>
      <c r="CR6" s="9"/>
      <c r="CS6" t="e">
        <f>VLOOKUP($C6,[1]B10_updated!$E$5:$AR$84,34,FALSE)</f>
        <v>#N/A</v>
      </c>
      <c r="CT6">
        <f>VLOOKUP($C6,[1]B11!$E$5:$Z$207,19,FALSE)</f>
        <v>91.298151347812805</v>
      </c>
      <c r="CU6" t="e">
        <f>VLOOKUP($C6,[1]B12!$E$5:$Z$52,19,FALSE)</f>
        <v>#N/A</v>
      </c>
      <c r="CW6" t="e">
        <f>VLOOKUP($C6,'[1]B14 (2)'!$E$5:$AR$85,34,FALSE)</f>
        <v>#N/A</v>
      </c>
      <c r="CY6" t="e">
        <f>VLOOKUP($C6,[1]B10_updated!$E$5:$AR$84,40,FALSE)</f>
        <v>#N/A</v>
      </c>
      <c r="CZ6">
        <f>VLOOKUP($C6,[1]B11!$E$5:$Z$207,22,FALSE)</f>
        <v>0.81633319851261232</v>
      </c>
      <c r="DA6" t="e">
        <f>VLOOKUP($C6,[1]B12!$E$5:$Z$52,22,FALSE)</f>
        <v>#N/A</v>
      </c>
      <c r="DC6" t="e">
        <f>VLOOKUP($C6,'[1]B14 (2)'!$E$5:$AR$85,40,FALSE)</f>
        <v>#N/A</v>
      </c>
      <c r="DD6">
        <f t="array" ref="DD6">AVERAGE(IF(ISNUMBER(CR6:CW6),CR6:CW6))</f>
        <v>91.298151347812805</v>
      </c>
      <c r="DE6" cm="1">
        <f t="array" ref="DE6">IF(COUNT(CR6:CW6)=1,0,_xlfn.STDEV.P(IF(ISNUMBER(CR6:CW6),CR6:CW6)))</f>
        <v>0</v>
      </c>
      <c r="DF6" s="10">
        <f t="array" ref="DF6">MAX(IF(COUNT(CR6:CW6)=1,0,_xlfn.STDEV.S(IF(ISNUMBER(CR6:CW6),CR6:CW6))),IF(ISNUMBER(CX6:DC6),CX6:DC6))</f>
        <v>0.81633319851261232</v>
      </c>
    </row>
    <row r="7" spans="1:110" x14ac:dyDescent="0.25">
      <c r="A7" s="3">
        <v>4</v>
      </c>
      <c r="B7" s="3">
        <v>10.6</v>
      </c>
      <c r="C7" s="3" t="s">
        <v>36</v>
      </c>
      <c r="D7">
        <v>136</v>
      </c>
      <c r="E7">
        <v>3.96</v>
      </c>
      <c r="F7">
        <v>2.46</v>
      </c>
      <c r="G7">
        <v>1.18</v>
      </c>
      <c r="H7" s="9"/>
      <c r="I7" t="e">
        <f>VLOOKUP($C7,[1]B10_updated!$E$5:$AR$84,29,FALSE)</f>
        <v>#N/A</v>
      </c>
      <c r="L7" t="e">
        <f>VLOOKUP($C7,[1]B13!$E$5:$Z$27,17,FALSE)</f>
        <v>#N/A</v>
      </c>
      <c r="M7" t="e">
        <f>VLOOKUP($C7,'[1]B14 (2)'!$E$5:$AR$85,29,FALSE)</f>
        <v>#N/A</v>
      </c>
      <c r="O7" t="e">
        <f>VLOOKUP($C7,[1]B10_updated!$E$5:$AR$84,35,FALSE)</f>
        <v>#N/A</v>
      </c>
      <c r="R7" t="e">
        <f>VLOOKUP($C7,[1]B13!$E$5:$Z$27,20,FALSE)</f>
        <v>#N/A</v>
      </c>
      <c r="S7" t="e">
        <f>VLOOKUP($C7,'[1]B14 (2)'!$E$5:$AR$85,35,FALSE)</f>
        <v>#N/A</v>
      </c>
      <c r="T7" t="e">
        <f t="array" ref="T7">AVERAGE(IF(ISNUMBER(H7:M7),H7:M7))</f>
        <v>#DIV/0!</v>
      </c>
      <c r="U7" t="e" cm="1">
        <f t="array" ref="U7">IF(COUNT(H7:M7)=1,0,_xlfn.STDEV.P(IF(ISNUMBER(H7:M7),H7:M7)))</f>
        <v>#DIV/0!</v>
      </c>
      <c r="V7" s="10" t="e">
        <f t="array" ref="V7">MAX(IF(COUNT(H7:M7)=1,0,_xlfn.STDEV.S(IF(ISNUMBER(H7:M7),H7:M7))),IF(ISNUMBER(N7:S7),N7:S7))</f>
        <v>#DIV/0!</v>
      </c>
      <c r="W7" s="9"/>
      <c r="X7" t="e">
        <f>VLOOKUP($C7,[1]B10_updated!$E$5:$AR$84,30,FALSE)</f>
        <v>#N/A</v>
      </c>
      <c r="AA7" t="e">
        <f>VLOOKUP($C7,[1]B13!$E$5:$Z$27,18,FALSE)</f>
        <v>#N/A</v>
      </c>
      <c r="AB7" t="e">
        <f>VLOOKUP($C7,'[1]B14 (2)'!$E$5:$AR$85,30,FALSE)</f>
        <v>#N/A</v>
      </c>
      <c r="AD7" t="e">
        <f>VLOOKUP($C7,[1]B10_updated!$E$5:$AR$84,36,FALSE)</f>
        <v>#N/A</v>
      </c>
      <c r="AG7" t="e">
        <f>VLOOKUP($C7,[1]B13!$E$5:$Z$27,21,FALSE)</f>
        <v>#N/A</v>
      </c>
      <c r="AH7" t="e">
        <f>VLOOKUP($C7,'[1]B14 (2)'!$E$5:$AR$85,36,FALSE)</f>
        <v>#N/A</v>
      </c>
      <c r="AI7" t="e">
        <f t="array" ref="AI7">AVERAGE(IF(ISNUMBER(W7:AB7),W7:AB7))</f>
        <v>#DIV/0!</v>
      </c>
      <c r="AJ7" t="e" cm="1">
        <f t="array" ref="AJ7">IF(COUNT(W7:AB7)=1,0,_xlfn.STDEV.P(IF(ISNUMBER(W7:AB7),W7:AB7)))</f>
        <v>#DIV/0!</v>
      </c>
      <c r="AK7" s="10" t="e">
        <f t="array" ref="AK7">MAX(IF(COUNT(W7:AB7)=1,0,_xlfn.STDEV.S(IF(ISNUMBER(W7:AB7),W7:AB7))),IF(ISNUMBER(AC7:AH7),AC7:AH7))</f>
        <v>#DIV/0!</v>
      </c>
      <c r="AL7" s="9"/>
      <c r="AP7" t="e">
        <f>VLOOKUP($C7,[1]B13!$E$5:$Z$27,19,FALSE)</f>
        <v>#N/A</v>
      </c>
      <c r="AQ7" t="e">
        <f>VLOOKUP($C7,'[1]B14 (2)'!$E$5:$AR$85,31,FALSE)</f>
        <v>#N/A</v>
      </c>
      <c r="AV7" t="e">
        <f>VLOOKUP($C7,[1]B13!$E$5:$Z$27,22,FALSE)</f>
        <v>#N/A</v>
      </c>
      <c r="AW7" t="e">
        <f>VLOOKUP($C7,'[1]B14 (2)'!$E$5:$AR$85,37,FALSE)</f>
        <v>#N/A</v>
      </c>
      <c r="AX7" t="e">
        <f t="array" ref="AX7">AVERAGE(IF(ISNUMBER(AL7:AQ7),AL7:AQ7))</f>
        <v>#DIV/0!</v>
      </c>
      <c r="AY7" s="10" t="e">
        <f t="array" ref="AY7">MAX(IF(COUNT(AL7:AQ7)=1,0,_xlfn.STDEV.S(IF(ISNUMBER(AL7:AQ7),AL7:AQ7))),IF(ISNUMBER(AR7:AW7),AR7:AW7))</f>
        <v>#DIV/0!</v>
      </c>
      <c r="AZ7" s="9"/>
      <c r="BA7" t="e">
        <f>VLOOKUP($C7,[1]B10_updated!$E$5:$AR$84,31,FALSE)</f>
        <v>#N/A</v>
      </c>
      <c r="BG7" t="e">
        <f>VLOOKUP($C7,[1]B10_updated!$E$5:$AR$84,37,FALSE)</f>
        <v>#N/A</v>
      </c>
      <c r="BL7" t="e">
        <f t="array" ref="BL7">AVERAGE(IF(ISNUMBER(AZ7:BE7),AZ7:BE7))</f>
        <v>#DIV/0!</v>
      </c>
      <c r="BM7" s="10" t="e">
        <f t="array" ref="BM7">MAX(IF(COUNT(AZ7:BE7)=1,0,_xlfn.STDEV.S(IF(ISNUMBER(AZ7:BE7),AZ7:BE7))),IF(ISNUMBER(BF7:BK7),BF7:BK7))</f>
        <v>#DIV/0!</v>
      </c>
      <c r="BN7" s="9" t="e">
        <f>VLOOKUP($C7,[1]B8!$E$5:$Z$23,17,FALSE)</f>
        <v>#N/A</v>
      </c>
      <c r="BO7" t="e">
        <f>VLOOKUP($C7,[1]B10_updated!$E$5:$AR$84,32,FALSE)</f>
        <v>#N/A</v>
      </c>
      <c r="BP7">
        <f>VLOOKUP($C7,[1]B11!$E$5:$Z$207,17,FALSE)</f>
        <v>96.755106509804108</v>
      </c>
      <c r="BQ7">
        <f>VLOOKUP($C7,[1]B12!$E$5:$Z$52,17,FALSE)</f>
        <v>98.793878619275318</v>
      </c>
      <c r="BS7" t="e">
        <f>VLOOKUP($C7,'[1]B14 (2)'!$E$5:$AR$85,32,FALSE)</f>
        <v>#N/A</v>
      </c>
      <c r="BT7" t="e">
        <f>VLOOKUP($C7,[1]B8!$E$5:$Z$23,20,FALSE)</f>
        <v>#N/A</v>
      </c>
      <c r="BU7" t="e">
        <f>VLOOKUP($C7,[1]B10_updated!$E$5:$AR$84,38,FALSE)</f>
        <v>#N/A</v>
      </c>
      <c r="BV7">
        <f>VLOOKUP($C7,[1]B11!$E$5:$Z$207,20,FALSE)</f>
        <v>0.21964614938063384</v>
      </c>
      <c r="BW7">
        <f>VLOOKUP($C7,[1]B12!$E$5:$Z$52,20,FALSE)</f>
        <v>0.45058300073185109</v>
      </c>
      <c r="BY7" t="e">
        <f>VLOOKUP($C7,'[1]B14 (2)'!$E$5:$AR$85,38,FALSE)</f>
        <v>#N/A</v>
      </c>
      <c r="BZ7">
        <f t="array" ref="BZ7">AVERAGE(IF(ISNUMBER(BN7:BS7),BN7:BS7))</f>
        <v>97.774492564539713</v>
      </c>
      <c r="CA7" cm="1">
        <f t="array" ref="CA7">IF(COUNT(BN7:BS7)=1,0,_xlfn.STDEV.P(IF(ISNUMBER(BN7:BS7),BN7:BS7)))</f>
        <v>1.0193860547356053</v>
      </c>
      <c r="CB7" s="10">
        <f t="array" ref="CB7">MAX(IF(COUNT(BN7:BS7)=1,0,_xlfn.STDEV.S(IF(ISNUMBER(BN7:BS7),BN7:BS7))),IF(ISNUMBER(BT7:BY7),BT7:BY7))</f>
        <v>1.4416295839010953</v>
      </c>
      <c r="CC7" s="9" t="e">
        <f>VLOOKUP($C7,[1]B8!$E$5:$Z$23,18,FALSE)</f>
        <v>#N/A</v>
      </c>
      <c r="CD7" t="e">
        <f>VLOOKUP($C7,[1]B10_updated!$E$5:$AR$84,33,FALSE)</f>
        <v>#N/A</v>
      </c>
      <c r="CE7">
        <f>VLOOKUP($C7,[1]B11!$E$5:$Z$207,18,FALSE)</f>
        <v>93.773253720938101</v>
      </c>
      <c r="CF7">
        <f>VLOOKUP($C7,[1]B12!$E$5:$Z$52,18,FALSE)</f>
        <v>95.698131651132002</v>
      </c>
      <c r="CH7" t="e">
        <f>VLOOKUP($C7,'[1]B14 (2)'!$E$5:$AR$85,33,FALSE)</f>
        <v>#N/A</v>
      </c>
      <c r="CI7" t="e">
        <f>VLOOKUP($C7,[1]B8!$E$5:$Z$23,21,FALSE)</f>
        <v>#N/A</v>
      </c>
      <c r="CJ7" t="e">
        <f>VLOOKUP($C7,[1]B10_updated!$E$5:$AR$84,39,FALSE)</f>
        <v>#N/A</v>
      </c>
      <c r="CK7">
        <f>VLOOKUP($C7,[1]B11!$E$5:$Z$207,21,FALSE)</f>
        <v>0.46911320256017791</v>
      </c>
      <c r="CL7">
        <f>VLOOKUP($C7,[1]B12!$E$5:$Z$52,21,FALSE)</f>
        <v>2.991513058721722</v>
      </c>
      <c r="CN7" t="e">
        <f>VLOOKUP($C7,'[1]B14 (2)'!$E$5:$AR$85,39,FALSE)</f>
        <v>#N/A</v>
      </c>
      <c r="CO7">
        <f t="array" ref="CO7">AVERAGE(IF(ISNUMBER(CC7:CH7),CC7:CH7))</f>
        <v>94.735692686035051</v>
      </c>
      <c r="CP7" cm="1">
        <f t="array" ref="CP7">IF(COUNT(CC7:CH7)=1,0,_xlfn.STDEV.P(IF(ISNUMBER(CC7:CH7),CC7:CH7)))</f>
        <v>0.96243896509695048</v>
      </c>
      <c r="CQ7" s="10">
        <f t="array" ref="CQ7">MAX(IF(COUNT(CC7:CH7)=1,0,_xlfn.STDEV.S(IF(ISNUMBER(CC7:CH7),CC7:CH7))),IF(ISNUMBER(CI7:CN7),CI7:CN7))</f>
        <v>2.991513058721722</v>
      </c>
      <c r="CR7" s="9"/>
      <c r="CS7" t="e">
        <f>VLOOKUP($C7,[1]B10_updated!$E$5:$AR$84,34,FALSE)</f>
        <v>#N/A</v>
      </c>
      <c r="CT7">
        <f>VLOOKUP($C7,[1]B11!$E$5:$Z$207,19,FALSE)</f>
        <v>86.373331411332174</v>
      </c>
      <c r="CU7">
        <f>VLOOKUP($C7,[1]B12!$E$5:$Z$52,19,FALSE)</f>
        <v>88.391500248375166</v>
      </c>
      <c r="CW7" t="e">
        <f>VLOOKUP($C7,'[1]B14 (2)'!$E$5:$AR$85,34,FALSE)</f>
        <v>#N/A</v>
      </c>
      <c r="CY7" t="e">
        <f>VLOOKUP($C7,[1]B10_updated!$E$5:$AR$84,40,FALSE)</f>
        <v>#N/A</v>
      </c>
      <c r="CZ7">
        <f>VLOOKUP($C7,[1]B11!$E$5:$Z$207,22,FALSE)</f>
        <v>1.0581720557572065</v>
      </c>
      <c r="DA7">
        <f>VLOOKUP($C7,[1]B12!$E$5:$Z$52,22,FALSE)</f>
        <v>16.640459970934696</v>
      </c>
      <c r="DC7" t="e">
        <f>VLOOKUP($C7,'[1]B14 (2)'!$E$5:$AR$85,40,FALSE)</f>
        <v>#N/A</v>
      </c>
      <c r="DD7">
        <f t="array" ref="DD7">AVERAGE(IF(ISNUMBER(CR7:CW7),CR7:CW7))</f>
        <v>87.38241582985367</v>
      </c>
      <c r="DE7" cm="1">
        <f t="array" ref="DE7">IF(COUNT(CR7:CW7)=1,0,_xlfn.STDEV.P(IF(ISNUMBER(CR7:CW7),CR7:CW7)))</f>
        <v>1.0090844185214962</v>
      </c>
      <c r="DF7" s="10">
        <f t="array" ref="DF7">MAX(IF(COUNT(CR7:CW7)=1,0,_xlfn.STDEV.S(IF(ISNUMBER(CR7:CW7),CR7:CW7))),IF(ISNUMBER(CX7:DC7),CX7:DC7))</f>
        <v>16.640459970934696</v>
      </c>
    </row>
    <row r="8" spans="1:110" x14ac:dyDescent="0.25">
      <c r="A8" s="3">
        <v>5</v>
      </c>
      <c r="B8" s="3">
        <v>10.5</v>
      </c>
      <c r="C8" s="3" t="s">
        <v>37</v>
      </c>
      <c r="D8">
        <v>132</v>
      </c>
      <c r="E8">
        <v>4.71</v>
      </c>
      <c r="F8">
        <v>0.62</v>
      </c>
      <c r="G8">
        <v>69.7</v>
      </c>
      <c r="H8" s="9"/>
      <c r="I8" t="e">
        <f>VLOOKUP($C8,[1]B10_updated!$E$5:$AR$84,29,FALSE)</f>
        <v>#N/A</v>
      </c>
      <c r="L8" t="e">
        <f>VLOOKUP($C8,[1]B13!$E$5:$Z$27,17,FALSE)</f>
        <v>#N/A</v>
      </c>
      <c r="M8" t="e">
        <f>VLOOKUP($C8,'[1]B14 (2)'!$E$5:$AR$85,29,FALSE)</f>
        <v>#N/A</v>
      </c>
      <c r="O8" t="e">
        <f>VLOOKUP($C8,[1]B10_updated!$E$5:$AR$84,35,FALSE)</f>
        <v>#N/A</v>
      </c>
      <c r="R8" t="e">
        <f>VLOOKUP($C8,[1]B13!$E$5:$Z$27,20,FALSE)</f>
        <v>#N/A</v>
      </c>
      <c r="S8" t="e">
        <f>VLOOKUP($C8,'[1]B14 (2)'!$E$5:$AR$85,35,FALSE)</f>
        <v>#N/A</v>
      </c>
      <c r="T8" t="e">
        <f t="array" ref="T8">AVERAGE(IF(ISNUMBER(H8:M8),H8:M8))</f>
        <v>#DIV/0!</v>
      </c>
      <c r="U8" t="e" cm="1">
        <f t="array" ref="U8">IF(COUNT(H8:M8)=1,0,_xlfn.STDEV.P(IF(ISNUMBER(H8:M8),H8:M8)))</f>
        <v>#DIV/0!</v>
      </c>
      <c r="V8" s="10" t="e">
        <f t="array" ref="V8">MAX(IF(COUNT(H8:M8)=1,0,_xlfn.STDEV.S(IF(ISNUMBER(H8:M8),H8:M8))),IF(ISNUMBER(N8:S8),N8:S8))</f>
        <v>#DIV/0!</v>
      </c>
      <c r="W8" s="9"/>
      <c r="X8" t="e">
        <f>VLOOKUP($C8,[1]B10_updated!$E$5:$AR$84,30,FALSE)</f>
        <v>#N/A</v>
      </c>
      <c r="AA8" t="e">
        <f>VLOOKUP($C8,[1]B13!$E$5:$Z$27,18,FALSE)</f>
        <v>#N/A</v>
      </c>
      <c r="AB8" t="e">
        <f>VLOOKUP($C8,'[1]B14 (2)'!$E$5:$AR$85,30,FALSE)</f>
        <v>#N/A</v>
      </c>
      <c r="AD8" t="e">
        <f>VLOOKUP($C8,[1]B10_updated!$E$5:$AR$84,36,FALSE)</f>
        <v>#N/A</v>
      </c>
      <c r="AG8" t="e">
        <f>VLOOKUP($C8,[1]B13!$E$5:$Z$27,21,FALSE)</f>
        <v>#N/A</v>
      </c>
      <c r="AH8" t="e">
        <f>VLOOKUP($C8,'[1]B14 (2)'!$E$5:$AR$85,36,FALSE)</f>
        <v>#N/A</v>
      </c>
      <c r="AI8" t="e">
        <f t="array" ref="AI8">AVERAGE(IF(ISNUMBER(W8:AB8),W8:AB8))</f>
        <v>#DIV/0!</v>
      </c>
      <c r="AJ8" t="e" cm="1">
        <f t="array" ref="AJ8">IF(COUNT(W8:AB8)=1,0,_xlfn.STDEV.P(IF(ISNUMBER(W8:AB8),W8:AB8)))</f>
        <v>#DIV/0!</v>
      </c>
      <c r="AK8" s="10" t="e">
        <f t="array" ref="AK8">MAX(IF(COUNT(W8:AB8)=1,0,_xlfn.STDEV.S(IF(ISNUMBER(W8:AB8),W8:AB8))),IF(ISNUMBER(AC8:AH8),AC8:AH8))</f>
        <v>#DIV/0!</v>
      </c>
      <c r="AL8" s="9"/>
      <c r="AP8" t="e">
        <f>VLOOKUP($C8,[1]B13!$E$5:$Z$27,19,FALSE)</f>
        <v>#N/A</v>
      </c>
      <c r="AQ8" t="e">
        <f>VLOOKUP($C8,'[1]B14 (2)'!$E$5:$AR$85,31,FALSE)</f>
        <v>#N/A</v>
      </c>
      <c r="AV8" t="e">
        <f>VLOOKUP($C8,[1]B13!$E$5:$Z$27,22,FALSE)</f>
        <v>#N/A</v>
      </c>
      <c r="AW8" t="e">
        <f>VLOOKUP($C8,'[1]B14 (2)'!$E$5:$AR$85,37,FALSE)</f>
        <v>#N/A</v>
      </c>
      <c r="AX8" t="e">
        <f t="array" ref="AX8">AVERAGE(IF(ISNUMBER(AL8:AQ8),AL8:AQ8))</f>
        <v>#DIV/0!</v>
      </c>
      <c r="AY8" s="10" t="e">
        <f t="array" ref="AY8">MAX(IF(COUNT(AL8:AQ8)=1,0,_xlfn.STDEV.S(IF(ISNUMBER(AL8:AQ8),AL8:AQ8))),IF(ISNUMBER(AR8:AW8),AR8:AW8))</f>
        <v>#DIV/0!</v>
      </c>
      <c r="AZ8" s="9"/>
      <c r="BA8" t="e">
        <f>VLOOKUP($C8,[1]B10_updated!$E$5:$AR$84,31,FALSE)</f>
        <v>#N/A</v>
      </c>
      <c r="BG8" t="e">
        <f>VLOOKUP($C8,[1]B10_updated!$E$5:$AR$84,37,FALSE)</f>
        <v>#N/A</v>
      </c>
      <c r="BL8" t="e">
        <f t="array" ref="BL8">AVERAGE(IF(ISNUMBER(AZ8:BE8),AZ8:BE8))</f>
        <v>#DIV/0!</v>
      </c>
      <c r="BM8" s="10" t="e">
        <f t="array" ref="BM8">MAX(IF(COUNT(AZ8:BE8)=1,0,_xlfn.STDEV.S(IF(ISNUMBER(AZ8:BE8),AZ8:BE8))),IF(ISNUMBER(BF8:BK8),BF8:BK8))</f>
        <v>#DIV/0!</v>
      </c>
      <c r="BN8" s="9" t="e">
        <f>VLOOKUP($C8,[1]B8!$E$5:$Z$23,17,FALSE)</f>
        <v>#N/A</v>
      </c>
      <c r="BO8" t="e">
        <f>VLOOKUP($C8,[1]B10_updated!$E$5:$AR$84,32,FALSE)</f>
        <v>#N/A</v>
      </c>
      <c r="BP8">
        <f>VLOOKUP($C8,[1]B11!$E$5:$Z$207,17,FALSE)</f>
        <v>98.142391127216584</v>
      </c>
      <c r="BQ8" t="e">
        <f>VLOOKUP($C8,[1]B12!$E$5:$Z$52,17,FALSE)</f>
        <v>#N/A</v>
      </c>
      <c r="BS8" t="e">
        <f>VLOOKUP($C8,'[1]B14 (2)'!$E$5:$AR$85,32,FALSE)</f>
        <v>#N/A</v>
      </c>
      <c r="BT8" t="e">
        <f>VLOOKUP($C8,[1]B8!$E$5:$Z$23,20,FALSE)</f>
        <v>#N/A</v>
      </c>
      <c r="BU8" t="e">
        <f>VLOOKUP($C8,[1]B10_updated!$E$5:$AR$84,38,FALSE)</f>
        <v>#N/A</v>
      </c>
      <c r="BV8">
        <f>VLOOKUP($C8,[1]B11!$E$5:$Z$207,20,FALSE)</f>
        <v>0.16811676265427114</v>
      </c>
      <c r="BW8" t="e">
        <f>VLOOKUP($C8,[1]B12!$E$5:$Z$52,20,FALSE)</f>
        <v>#N/A</v>
      </c>
      <c r="BY8" t="e">
        <f>VLOOKUP($C8,'[1]B14 (2)'!$E$5:$AR$85,38,FALSE)</f>
        <v>#N/A</v>
      </c>
      <c r="BZ8">
        <f t="array" ref="BZ8">AVERAGE(IF(ISNUMBER(BN8:BS8),BN8:BS8))</f>
        <v>98.142391127216584</v>
      </c>
      <c r="CA8" cm="1">
        <f t="array" ref="CA8">IF(COUNT(BN8:BS8)=1,0,_xlfn.STDEV.P(IF(ISNUMBER(BN8:BS8),BN8:BS8)))</f>
        <v>0</v>
      </c>
      <c r="CB8" s="10">
        <f t="array" ref="CB8">MAX(IF(COUNT(BN8:BS8)=1,0,_xlfn.STDEV.S(IF(ISNUMBER(BN8:BS8),BN8:BS8))),IF(ISNUMBER(BT8:BY8),BT8:BY8))</f>
        <v>0.16811676265427114</v>
      </c>
      <c r="CC8" s="9" t="e">
        <f>VLOOKUP($C8,[1]B8!$E$5:$Z$23,18,FALSE)</f>
        <v>#N/A</v>
      </c>
      <c r="CD8" t="e">
        <f>VLOOKUP($C8,[1]B10_updated!$E$5:$AR$84,33,FALSE)</f>
        <v>#N/A</v>
      </c>
      <c r="CE8">
        <f>VLOOKUP($C8,[1]B11!$E$5:$Z$207,18,FALSE)</f>
        <v>97.793067057195685</v>
      </c>
      <c r="CF8" t="e">
        <f>VLOOKUP($C8,[1]B12!$E$5:$Z$52,18,FALSE)</f>
        <v>#N/A</v>
      </c>
      <c r="CH8" t="e">
        <f>VLOOKUP($C8,'[1]B14 (2)'!$E$5:$AR$85,33,FALSE)</f>
        <v>#N/A</v>
      </c>
      <c r="CI8" t="e">
        <f>VLOOKUP($C8,[1]B8!$E$5:$Z$23,21,FALSE)</f>
        <v>#N/A</v>
      </c>
      <c r="CJ8" t="e">
        <f>VLOOKUP($C8,[1]B10_updated!$E$5:$AR$84,39,FALSE)</f>
        <v>#N/A</v>
      </c>
      <c r="CK8">
        <f>VLOOKUP($C8,[1]B11!$E$5:$Z$207,21,FALSE)</f>
        <v>0.23676904029992707</v>
      </c>
      <c r="CL8" t="e">
        <f>VLOOKUP($C8,[1]B12!$E$5:$Z$52,21,FALSE)</f>
        <v>#N/A</v>
      </c>
      <c r="CN8" t="e">
        <f>VLOOKUP($C8,'[1]B14 (2)'!$E$5:$AR$85,39,FALSE)</f>
        <v>#N/A</v>
      </c>
      <c r="CO8">
        <f t="array" ref="CO8">AVERAGE(IF(ISNUMBER(CC8:CH8),CC8:CH8))</f>
        <v>97.793067057195685</v>
      </c>
      <c r="CP8" cm="1">
        <f t="array" ref="CP8">IF(COUNT(CC8:CH8)=1,0,_xlfn.STDEV.P(IF(ISNUMBER(CC8:CH8),CC8:CH8)))</f>
        <v>0</v>
      </c>
      <c r="CQ8" s="10">
        <f t="array" ref="CQ8">MAX(IF(COUNT(CC8:CH8)=1,0,_xlfn.STDEV.S(IF(ISNUMBER(CC8:CH8),CC8:CH8))),IF(ISNUMBER(CI8:CN8),CI8:CN8))</f>
        <v>0.23676904029992707</v>
      </c>
      <c r="CR8" s="9"/>
      <c r="CS8" t="e">
        <f>VLOOKUP($C8,[1]B10_updated!$E$5:$AR$84,34,FALSE)</f>
        <v>#N/A</v>
      </c>
      <c r="CT8">
        <f>VLOOKUP($C8,[1]B11!$E$5:$Z$207,19,FALSE)</f>
        <v>93.49896886667176</v>
      </c>
      <c r="CU8" t="e">
        <f>VLOOKUP($C8,[1]B12!$E$5:$Z$52,19,FALSE)</f>
        <v>#N/A</v>
      </c>
      <c r="CW8" t="e">
        <f>VLOOKUP($C8,'[1]B14 (2)'!$E$5:$AR$85,34,FALSE)</f>
        <v>#N/A</v>
      </c>
      <c r="CY8" t="e">
        <f>VLOOKUP($C8,[1]B10_updated!$E$5:$AR$84,40,FALSE)</f>
        <v>#N/A</v>
      </c>
      <c r="CZ8">
        <f>VLOOKUP($C8,[1]B11!$E$5:$Z$207,22,FALSE)</f>
        <v>0.69799119415584487</v>
      </c>
      <c r="DA8" t="e">
        <f>VLOOKUP($C8,[1]B12!$E$5:$Z$52,22,FALSE)</f>
        <v>#N/A</v>
      </c>
      <c r="DC8" t="e">
        <f>VLOOKUP($C8,'[1]B14 (2)'!$E$5:$AR$85,40,FALSE)</f>
        <v>#N/A</v>
      </c>
      <c r="DD8">
        <f t="array" ref="DD8">AVERAGE(IF(ISNUMBER(CR8:CW8),CR8:CW8))</f>
        <v>93.49896886667176</v>
      </c>
      <c r="DE8" cm="1">
        <f t="array" ref="DE8">IF(COUNT(CR8:CW8)=1,0,_xlfn.STDEV.P(IF(ISNUMBER(CR8:CW8),CR8:CW8)))</f>
        <v>0</v>
      </c>
      <c r="DF8" s="10">
        <f t="array" ref="DF8">MAX(IF(COUNT(CR8:CW8)=1,0,_xlfn.STDEV.S(IF(ISNUMBER(CR8:CW8),CR8:CW8))),IF(ISNUMBER(CX8:DC8),CX8:DC8))</f>
        <v>0.69799119415584487</v>
      </c>
    </row>
    <row r="9" spans="1:110" x14ac:dyDescent="0.25">
      <c r="A9" s="5">
        <v>6</v>
      </c>
      <c r="B9" s="5">
        <v>8.8000000000000007</v>
      </c>
      <c r="C9" s="5" t="s">
        <v>38</v>
      </c>
      <c r="D9">
        <v>134</v>
      </c>
      <c r="E9">
        <v>14.01</v>
      </c>
      <c r="F9">
        <v>-1.48</v>
      </c>
      <c r="G9">
        <v>1000</v>
      </c>
      <c r="H9" s="9"/>
      <c r="I9" t="e">
        <f>VLOOKUP($C9,[1]B10_updated!$E$5:$AR$84,29,FALSE)</f>
        <v>#N/A</v>
      </c>
      <c r="L9" t="e">
        <f>VLOOKUP($C9,[1]B13!$E$5:$Z$27,17,FALSE)</f>
        <v>#N/A</v>
      </c>
      <c r="M9" t="e">
        <f>VLOOKUP($C9,'[1]B14 (2)'!$E$5:$AR$85,29,FALSE)</f>
        <v>#N/A</v>
      </c>
      <c r="O9" t="e">
        <f>VLOOKUP($C9,[1]B10_updated!$E$5:$AR$84,35,FALSE)</f>
        <v>#N/A</v>
      </c>
      <c r="R9" t="e">
        <f>VLOOKUP($C9,[1]B13!$E$5:$Z$27,20,FALSE)</f>
        <v>#N/A</v>
      </c>
      <c r="S9" t="e">
        <f>VLOOKUP($C9,'[1]B14 (2)'!$E$5:$AR$85,35,FALSE)</f>
        <v>#N/A</v>
      </c>
      <c r="T9" t="e">
        <f t="array" ref="T9">AVERAGE(IF(ISNUMBER(H9:M9),H9:M9))</f>
        <v>#DIV/0!</v>
      </c>
      <c r="U9" t="e" cm="1">
        <f t="array" ref="U9">IF(COUNT(H9:M9)=1,0,_xlfn.STDEV.P(IF(ISNUMBER(H9:M9),H9:M9)))</f>
        <v>#DIV/0!</v>
      </c>
      <c r="V9" s="10" t="e">
        <f t="array" ref="V9">MAX(IF(COUNT(H9:M9)=1,0,_xlfn.STDEV.S(IF(ISNUMBER(H9:M9),H9:M9))),IF(ISNUMBER(N9:S9),N9:S9))</f>
        <v>#DIV/0!</v>
      </c>
      <c r="W9" s="9"/>
      <c r="X9" t="e">
        <f>VLOOKUP($C9,[1]B10_updated!$E$5:$AR$84,30,FALSE)</f>
        <v>#N/A</v>
      </c>
      <c r="AA9" t="e">
        <f>VLOOKUP($C9,[1]B13!$E$5:$Z$27,18,FALSE)</f>
        <v>#N/A</v>
      </c>
      <c r="AB9" t="e">
        <f>VLOOKUP($C9,'[1]B14 (2)'!$E$5:$AR$85,30,FALSE)</f>
        <v>#N/A</v>
      </c>
      <c r="AD9" t="e">
        <f>VLOOKUP($C9,[1]B10_updated!$E$5:$AR$84,36,FALSE)</f>
        <v>#N/A</v>
      </c>
      <c r="AG9" t="e">
        <f>VLOOKUP($C9,[1]B13!$E$5:$Z$27,21,FALSE)</f>
        <v>#N/A</v>
      </c>
      <c r="AH9" t="e">
        <f>VLOOKUP($C9,'[1]B14 (2)'!$E$5:$AR$85,36,FALSE)</f>
        <v>#N/A</v>
      </c>
      <c r="AI9" t="e">
        <f t="array" ref="AI9">AVERAGE(IF(ISNUMBER(W9:AB9),W9:AB9))</f>
        <v>#DIV/0!</v>
      </c>
      <c r="AJ9" t="e" cm="1">
        <f t="array" ref="AJ9">IF(COUNT(W9:AB9)=1,0,_xlfn.STDEV.P(IF(ISNUMBER(W9:AB9),W9:AB9)))</f>
        <v>#DIV/0!</v>
      </c>
      <c r="AK9" s="10" t="e">
        <f t="array" ref="AK9">MAX(IF(COUNT(W9:AB9)=1,0,_xlfn.STDEV.S(IF(ISNUMBER(W9:AB9),W9:AB9))),IF(ISNUMBER(AC9:AH9),AC9:AH9))</f>
        <v>#DIV/0!</v>
      </c>
      <c r="AL9" s="9"/>
      <c r="AP9" t="e">
        <f>VLOOKUP($C9,[1]B13!$E$5:$Z$27,19,FALSE)</f>
        <v>#N/A</v>
      </c>
      <c r="AQ9" t="e">
        <f>VLOOKUP($C9,'[1]B14 (2)'!$E$5:$AR$85,31,FALSE)</f>
        <v>#N/A</v>
      </c>
      <c r="AV9" t="e">
        <f>VLOOKUP($C9,[1]B13!$E$5:$Z$27,22,FALSE)</f>
        <v>#N/A</v>
      </c>
      <c r="AW9" t="e">
        <f>VLOOKUP($C9,'[1]B14 (2)'!$E$5:$AR$85,37,FALSE)</f>
        <v>#N/A</v>
      </c>
      <c r="AX9" t="e">
        <f t="array" ref="AX9">AVERAGE(IF(ISNUMBER(AL9:AQ9),AL9:AQ9))</f>
        <v>#DIV/0!</v>
      </c>
      <c r="AY9" s="10" t="e">
        <f t="array" ref="AY9">MAX(IF(COUNT(AL9:AQ9)=1,0,_xlfn.STDEV.S(IF(ISNUMBER(AL9:AQ9),AL9:AQ9))),IF(ISNUMBER(AR9:AW9),AR9:AW9))</f>
        <v>#DIV/0!</v>
      </c>
      <c r="AZ9" s="9"/>
      <c r="BA9" t="e">
        <f>VLOOKUP($C9,[1]B10_updated!$E$5:$AR$84,31,FALSE)</f>
        <v>#N/A</v>
      </c>
      <c r="BG9" t="e">
        <f>VLOOKUP($C9,[1]B10_updated!$E$5:$AR$84,37,FALSE)</f>
        <v>#N/A</v>
      </c>
      <c r="BL9" t="e">
        <f t="array" ref="BL9">AVERAGE(IF(ISNUMBER(AZ9:BE9),AZ9:BE9))</f>
        <v>#DIV/0!</v>
      </c>
      <c r="BM9" s="10" t="e">
        <f t="array" ref="BM9">MAX(IF(COUNT(AZ9:BE9)=1,0,_xlfn.STDEV.S(IF(ISNUMBER(AZ9:BE9),AZ9:BE9))),IF(ISNUMBER(BF9:BK9),BF9:BK9))</f>
        <v>#DIV/0!</v>
      </c>
      <c r="BN9" s="9" t="e">
        <f>VLOOKUP($C9,[1]B8!$E$5:$Z$23,17,FALSE)</f>
        <v>#N/A</v>
      </c>
      <c r="BO9" t="e">
        <f>VLOOKUP($C9,[1]B10_updated!$E$5:$AR$84,32,FALSE)</f>
        <v>#N/A</v>
      </c>
      <c r="BP9">
        <f>VLOOKUP($C9,[1]B11!$E$5:$Z$207,17,FALSE)</f>
        <v>71.515432690409753</v>
      </c>
      <c r="BQ9" t="e">
        <f>VLOOKUP($C9,[1]B12!$E$5:$Z$52,17,FALSE)</f>
        <v>#N/A</v>
      </c>
      <c r="BS9" t="e">
        <f>VLOOKUP($C9,'[1]B14 (2)'!$E$5:$AR$85,32,FALSE)</f>
        <v>#N/A</v>
      </c>
      <c r="BT9" t="e">
        <f>VLOOKUP($C9,[1]B8!$E$5:$Z$23,20,FALSE)</f>
        <v>#N/A</v>
      </c>
      <c r="BU9" t="e">
        <f>VLOOKUP($C9,[1]B10_updated!$E$5:$AR$84,38,FALSE)</f>
        <v>#N/A</v>
      </c>
      <c r="BV9">
        <f>VLOOKUP($C9,[1]B11!$E$5:$Z$207,20,FALSE)</f>
        <v>0.71224653270470639</v>
      </c>
      <c r="BW9" t="e">
        <f>VLOOKUP($C9,[1]B12!$E$5:$Z$52,20,FALSE)</f>
        <v>#N/A</v>
      </c>
      <c r="BY9" t="e">
        <f>VLOOKUP($C9,'[1]B14 (2)'!$E$5:$AR$85,38,FALSE)</f>
        <v>#N/A</v>
      </c>
      <c r="BZ9">
        <f t="array" ref="BZ9">AVERAGE(IF(ISNUMBER(BN9:BS9),BN9:BS9))</f>
        <v>71.515432690409753</v>
      </c>
      <c r="CA9" cm="1">
        <f t="array" ref="CA9">IF(COUNT(BN9:BS9)=1,0,_xlfn.STDEV.P(IF(ISNUMBER(BN9:BS9),BN9:BS9)))</f>
        <v>0</v>
      </c>
      <c r="CB9" s="10">
        <f t="array" ref="CB9">MAX(IF(COUNT(BN9:BS9)=1,0,_xlfn.STDEV.S(IF(ISNUMBER(BN9:BS9),BN9:BS9))),IF(ISNUMBER(BT9:BY9),BT9:BY9))</f>
        <v>0.71224653270470639</v>
      </c>
      <c r="CC9" s="9" t="e">
        <f>VLOOKUP($C9,[1]B8!$E$5:$Z$23,18,FALSE)</f>
        <v>#N/A</v>
      </c>
      <c r="CD9" t="e">
        <f>VLOOKUP($C9,[1]B10_updated!$E$5:$AR$84,33,FALSE)</f>
        <v>#N/A</v>
      </c>
      <c r="CE9">
        <f>VLOOKUP($C9,[1]B11!$E$5:$Z$207,18,FALSE)</f>
        <v>70.126595926012683</v>
      </c>
      <c r="CF9" t="e">
        <f>VLOOKUP($C9,[1]B12!$E$5:$Z$52,18,FALSE)</f>
        <v>#N/A</v>
      </c>
      <c r="CH9" t="e">
        <f>VLOOKUP($C9,'[1]B14 (2)'!$E$5:$AR$85,33,FALSE)</f>
        <v>#N/A</v>
      </c>
      <c r="CI9" t="e">
        <f>VLOOKUP($C9,[1]B8!$E$5:$Z$23,21,FALSE)</f>
        <v>#N/A</v>
      </c>
      <c r="CJ9" t="e">
        <f>VLOOKUP($C9,[1]B10_updated!$E$5:$AR$84,39,FALSE)</f>
        <v>#N/A</v>
      </c>
      <c r="CK9">
        <f>VLOOKUP($C9,[1]B11!$E$5:$Z$207,21,FALSE)</f>
        <v>0.76117856240091486</v>
      </c>
      <c r="CL9" t="e">
        <f>VLOOKUP($C9,[1]B12!$E$5:$Z$52,21,FALSE)</f>
        <v>#N/A</v>
      </c>
      <c r="CN9" t="e">
        <f>VLOOKUP($C9,'[1]B14 (2)'!$E$5:$AR$85,39,FALSE)</f>
        <v>#N/A</v>
      </c>
      <c r="CO9">
        <f t="array" ref="CO9">AVERAGE(IF(ISNUMBER(CC9:CH9),CC9:CH9))</f>
        <v>70.126595926012683</v>
      </c>
      <c r="CP9" cm="1">
        <f t="array" ref="CP9">IF(COUNT(CC9:CH9)=1,0,_xlfn.STDEV.P(IF(ISNUMBER(CC9:CH9),CC9:CH9)))</f>
        <v>0</v>
      </c>
      <c r="CQ9" s="10">
        <f t="array" ref="CQ9">MAX(IF(COUNT(CC9:CH9)=1,0,_xlfn.STDEV.S(IF(ISNUMBER(CC9:CH9),CC9:CH9))),IF(ISNUMBER(CI9:CN9),CI9:CN9))</f>
        <v>0.76117856240091486</v>
      </c>
      <c r="CR9" s="9"/>
      <c r="CS9" t="e">
        <f>VLOOKUP($C9,[1]B10_updated!$E$5:$AR$84,34,FALSE)</f>
        <v>#N/A</v>
      </c>
      <c r="CT9">
        <f>VLOOKUP($C9,[1]B11!$E$5:$Z$207,19,FALSE)</f>
        <v>53.300481748794958</v>
      </c>
      <c r="CU9" t="e">
        <f>VLOOKUP($C9,[1]B12!$E$5:$Z$52,19,FALSE)</f>
        <v>#N/A</v>
      </c>
      <c r="CW9" t="e">
        <f>VLOOKUP($C9,'[1]B14 (2)'!$E$5:$AR$85,34,FALSE)</f>
        <v>#N/A</v>
      </c>
      <c r="CY9" t="e">
        <f>VLOOKUP($C9,[1]B10_updated!$E$5:$AR$84,40,FALSE)</f>
        <v>#N/A</v>
      </c>
      <c r="CZ9">
        <f>VLOOKUP($C9,[1]B11!$E$5:$Z$207,22,FALSE)</f>
        <v>1.2285316029911082</v>
      </c>
      <c r="DA9" t="e">
        <f>VLOOKUP($C9,[1]B12!$E$5:$Z$52,22,FALSE)</f>
        <v>#N/A</v>
      </c>
      <c r="DC9" t="e">
        <f>VLOOKUP($C9,'[1]B14 (2)'!$E$5:$AR$85,40,FALSE)</f>
        <v>#N/A</v>
      </c>
      <c r="DD9">
        <f t="array" ref="DD9">AVERAGE(IF(ISNUMBER(CR9:CW9),CR9:CW9))</f>
        <v>53.300481748794958</v>
      </c>
      <c r="DE9" cm="1">
        <f t="array" ref="DE9">IF(COUNT(CR9:CW9)=1,0,_xlfn.STDEV.P(IF(ISNUMBER(CR9:CW9),CR9:CW9)))</f>
        <v>0</v>
      </c>
      <c r="DF9" s="10">
        <f t="array" ref="DF9">MAX(IF(COUNT(CR9:CW9)=1,0,_xlfn.STDEV.S(IF(ISNUMBER(CR9:CW9),CR9:CW9))),IF(ISNUMBER(CX9:DC9),CX9:DC9))</f>
        <v>1.2285316029911082</v>
      </c>
    </row>
    <row r="10" spans="1:110" x14ac:dyDescent="0.25">
      <c r="A10" s="2">
        <v>7</v>
      </c>
      <c r="B10" s="2">
        <v>7.5</v>
      </c>
      <c r="C10" s="2" t="s">
        <v>39</v>
      </c>
      <c r="D10">
        <v>99</v>
      </c>
      <c r="E10">
        <v>17</v>
      </c>
      <c r="F10">
        <v>-0.38</v>
      </c>
      <c r="G10">
        <v>999</v>
      </c>
      <c r="H10" s="9"/>
      <c r="I10" t="e">
        <f>VLOOKUP($C10,[1]B10_updated!$E$5:$AR$84,29,FALSE)</f>
        <v>#N/A</v>
      </c>
      <c r="L10" t="e">
        <f>VLOOKUP($C10,[1]B13!$E$5:$Z$27,17,FALSE)</f>
        <v>#N/A</v>
      </c>
      <c r="M10" t="e">
        <f>VLOOKUP($C10,'[1]B14 (2)'!$E$5:$AR$85,29,FALSE)</f>
        <v>#N/A</v>
      </c>
      <c r="O10" t="e">
        <f>VLOOKUP($C10,[1]B10_updated!$E$5:$AR$84,35,FALSE)</f>
        <v>#N/A</v>
      </c>
      <c r="R10" t="e">
        <f>VLOOKUP($C10,[1]B13!$E$5:$Z$27,20,FALSE)</f>
        <v>#N/A</v>
      </c>
      <c r="S10" t="e">
        <f>VLOOKUP($C10,'[1]B14 (2)'!$E$5:$AR$85,35,FALSE)</f>
        <v>#N/A</v>
      </c>
      <c r="T10" t="e">
        <f t="array" ref="T10">AVERAGE(IF(ISNUMBER(H10:M10),H10:M10))</f>
        <v>#DIV/0!</v>
      </c>
      <c r="U10" t="e" cm="1">
        <f t="array" ref="U10">IF(COUNT(H10:M10)=1,0,_xlfn.STDEV.P(IF(ISNUMBER(H10:M10),H10:M10)))</f>
        <v>#DIV/0!</v>
      </c>
      <c r="V10" s="10" t="e">
        <f t="array" ref="V10">MAX(IF(COUNT(H10:M10)=1,0,_xlfn.STDEV.S(IF(ISNUMBER(H10:M10),H10:M10))),IF(ISNUMBER(N10:S10),N10:S10))</f>
        <v>#DIV/0!</v>
      </c>
      <c r="W10" s="9"/>
      <c r="X10" t="e">
        <f>VLOOKUP($C10,[1]B10_updated!$E$5:$AR$84,30,FALSE)</f>
        <v>#N/A</v>
      </c>
      <c r="AA10" t="e">
        <f>VLOOKUP($C10,[1]B13!$E$5:$Z$27,18,FALSE)</f>
        <v>#N/A</v>
      </c>
      <c r="AB10" t="e">
        <f>VLOOKUP($C10,'[1]B14 (2)'!$E$5:$AR$85,30,FALSE)</f>
        <v>#N/A</v>
      </c>
      <c r="AD10" t="e">
        <f>VLOOKUP($C10,[1]B10_updated!$E$5:$AR$84,36,FALSE)</f>
        <v>#N/A</v>
      </c>
      <c r="AG10" t="e">
        <f>VLOOKUP($C10,[1]B13!$E$5:$Z$27,21,FALSE)</f>
        <v>#N/A</v>
      </c>
      <c r="AH10" t="e">
        <f>VLOOKUP($C10,'[1]B14 (2)'!$E$5:$AR$85,36,FALSE)</f>
        <v>#N/A</v>
      </c>
      <c r="AI10" t="e">
        <f t="array" ref="AI10">AVERAGE(IF(ISNUMBER(W10:AB10),W10:AB10))</f>
        <v>#DIV/0!</v>
      </c>
      <c r="AJ10" t="e" cm="1">
        <f t="array" ref="AJ10">IF(COUNT(W10:AB10)=1,0,_xlfn.STDEV.P(IF(ISNUMBER(W10:AB10),W10:AB10)))</f>
        <v>#DIV/0!</v>
      </c>
      <c r="AK10" s="10" t="e">
        <f t="array" ref="AK10">MAX(IF(COUNT(W10:AB10)=1,0,_xlfn.STDEV.S(IF(ISNUMBER(W10:AB10),W10:AB10))),IF(ISNUMBER(AC10:AH10),AC10:AH10))</f>
        <v>#DIV/0!</v>
      </c>
      <c r="AL10" s="9"/>
      <c r="AP10" t="e">
        <f>VLOOKUP($C10,[1]B13!$E$5:$Z$27,19,FALSE)</f>
        <v>#N/A</v>
      </c>
      <c r="AQ10" t="e">
        <f>VLOOKUP($C10,'[1]B14 (2)'!$E$5:$AR$85,31,FALSE)</f>
        <v>#N/A</v>
      </c>
      <c r="AV10" t="e">
        <f>VLOOKUP($C10,[1]B13!$E$5:$Z$27,22,FALSE)</f>
        <v>#N/A</v>
      </c>
      <c r="AW10" t="e">
        <f>VLOOKUP($C10,'[1]B14 (2)'!$E$5:$AR$85,37,FALSE)</f>
        <v>#N/A</v>
      </c>
      <c r="AX10" t="e">
        <f t="array" ref="AX10">AVERAGE(IF(ISNUMBER(AL10:AQ10),AL10:AQ10))</f>
        <v>#DIV/0!</v>
      </c>
      <c r="AY10" s="10" t="e">
        <f t="array" ref="AY10">MAX(IF(COUNT(AL10:AQ10)=1,0,_xlfn.STDEV.S(IF(ISNUMBER(AL10:AQ10),AL10:AQ10))),IF(ISNUMBER(AR10:AW10),AR10:AW10))</f>
        <v>#DIV/0!</v>
      </c>
      <c r="AZ10" s="9"/>
      <c r="BA10" t="e">
        <f>VLOOKUP($C10,[1]B10_updated!$E$5:$AR$84,31,FALSE)</f>
        <v>#N/A</v>
      </c>
      <c r="BG10" t="e">
        <f>VLOOKUP($C10,[1]B10_updated!$E$5:$AR$84,37,FALSE)</f>
        <v>#N/A</v>
      </c>
      <c r="BL10" t="e">
        <f t="array" ref="BL10">AVERAGE(IF(ISNUMBER(AZ10:BE10),AZ10:BE10))</f>
        <v>#DIV/0!</v>
      </c>
      <c r="BM10" s="10" t="e">
        <f t="array" ref="BM10">MAX(IF(COUNT(AZ10:BE10)=1,0,_xlfn.STDEV.S(IF(ISNUMBER(AZ10:BE10),AZ10:BE10))),IF(ISNUMBER(BF10:BK10),BF10:BK10))</f>
        <v>#DIV/0!</v>
      </c>
      <c r="BN10" s="9" t="e">
        <f>VLOOKUP($C10,[1]B8!$E$5:$Z$23,17,FALSE)</f>
        <v>#N/A</v>
      </c>
      <c r="BO10" t="e">
        <f>VLOOKUP($C10,[1]B10_updated!$E$5:$AR$84,32,FALSE)</f>
        <v>#N/A</v>
      </c>
      <c r="BP10">
        <f>VLOOKUP($C10,[1]B11!$E$5:$Z$207,17,FALSE)</f>
        <v>98.210694591164639</v>
      </c>
      <c r="BQ10" t="e">
        <f>VLOOKUP($C10,[1]B12!$E$5:$Z$52,17,FALSE)</f>
        <v>#N/A</v>
      </c>
      <c r="BS10" t="e">
        <f>VLOOKUP($C10,'[1]B14 (2)'!$E$5:$AR$85,32,FALSE)</f>
        <v>#N/A</v>
      </c>
      <c r="BT10" t="e">
        <f>VLOOKUP($C10,[1]B8!$E$5:$Z$23,20,FALSE)</f>
        <v>#N/A</v>
      </c>
      <c r="BU10" t="e">
        <f>VLOOKUP($C10,[1]B10_updated!$E$5:$AR$84,38,FALSE)</f>
        <v>#N/A</v>
      </c>
      <c r="BV10">
        <f>VLOOKUP($C10,[1]B11!$E$5:$Z$207,20,FALSE)</f>
        <v>0.13490702821766301</v>
      </c>
      <c r="BW10" t="e">
        <f>VLOOKUP($C10,[1]B12!$E$5:$Z$52,20,FALSE)</f>
        <v>#N/A</v>
      </c>
      <c r="BY10" t="e">
        <f>VLOOKUP($C10,'[1]B14 (2)'!$E$5:$AR$85,38,FALSE)</f>
        <v>#N/A</v>
      </c>
      <c r="BZ10">
        <f t="array" ref="BZ10">AVERAGE(IF(ISNUMBER(BN10:BS10),BN10:BS10))</f>
        <v>98.210694591164639</v>
      </c>
      <c r="CA10" cm="1">
        <f t="array" ref="CA10">IF(COUNT(BN10:BS10)=1,0,_xlfn.STDEV.P(IF(ISNUMBER(BN10:BS10),BN10:BS10)))</f>
        <v>0</v>
      </c>
      <c r="CB10" s="10">
        <f t="array" ref="CB10">MAX(IF(COUNT(BN10:BS10)=1,0,_xlfn.STDEV.S(IF(ISNUMBER(BN10:BS10),BN10:BS10))),IF(ISNUMBER(BT10:BY10),BT10:BY10))</f>
        <v>0.13490702821766301</v>
      </c>
      <c r="CC10" s="9" t="e">
        <f>VLOOKUP($C10,[1]B8!$E$5:$Z$23,18,FALSE)</f>
        <v>#N/A</v>
      </c>
      <c r="CD10" t="e">
        <f>VLOOKUP($C10,[1]B10_updated!$E$5:$AR$84,33,FALSE)</f>
        <v>#N/A</v>
      </c>
      <c r="CE10">
        <f>VLOOKUP($C10,[1]B11!$E$5:$Z$207,18,FALSE)</f>
        <v>72.381211506955083</v>
      </c>
      <c r="CF10" t="e">
        <f>VLOOKUP($C10,[1]B12!$E$5:$Z$52,18,FALSE)</f>
        <v>#N/A</v>
      </c>
      <c r="CH10" t="e">
        <f>VLOOKUP($C10,'[1]B14 (2)'!$E$5:$AR$85,33,FALSE)</f>
        <v>#N/A</v>
      </c>
      <c r="CI10" t="e">
        <f>VLOOKUP($C10,[1]B8!$E$5:$Z$23,21,FALSE)</f>
        <v>#N/A</v>
      </c>
      <c r="CJ10" t="e">
        <f>VLOOKUP($C10,[1]B10_updated!$E$5:$AR$84,39,FALSE)</f>
        <v>#N/A</v>
      </c>
      <c r="CK10">
        <f>VLOOKUP($C10,[1]B11!$E$5:$Z$207,21,FALSE)</f>
        <v>2.4039187691691208</v>
      </c>
      <c r="CL10" t="e">
        <f>VLOOKUP($C10,[1]B12!$E$5:$Z$52,21,FALSE)</f>
        <v>#N/A</v>
      </c>
      <c r="CN10" t="e">
        <f>VLOOKUP($C10,'[1]B14 (2)'!$E$5:$AR$85,39,FALSE)</f>
        <v>#N/A</v>
      </c>
      <c r="CO10">
        <f t="array" ref="CO10">AVERAGE(IF(ISNUMBER(CC10:CH10),CC10:CH10))</f>
        <v>72.381211506955083</v>
      </c>
      <c r="CP10" cm="1">
        <f t="array" ref="CP10">IF(COUNT(CC10:CH10)=1,0,_xlfn.STDEV.P(IF(ISNUMBER(CC10:CH10),CC10:CH10)))</f>
        <v>0</v>
      </c>
      <c r="CQ10" s="10">
        <f t="array" ref="CQ10">MAX(IF(COUNT(CC10:CH10)=1,0,_xlfn.STDEV.S(IF(ISNUMBER(CC10:CH10),CC10:CH10))),IF(ISNUMBER(CI10:CN10),CI10:CN10))</f>
        <v>2.4039187691691208</v>
      </c>
      <c r="CR10" s="9"/>
      <c r="CS10" t="e">
        <f>VLOOKUP($C10,[1]B10_updated!$E$5:$AR$84,34,FALSE)</f>
        <v>#N/A</v>
      </c>
      <c r="CT10">
        <f>VLOOKUP($C10,[1]B11!$E$5:$Z$207,19,FALSE)</f>
        <v>50.878430253020227</v>
      </c>
      <c r="CU10" t="e">
        <f>VLOOKUP($C10,[1]B12!$E$5:$Z$52,19,FALSE)</f>
        <v>#N/A</v>
      </c>
      <c r="CW10" t="e">
        <f>VLOOKUP($C10,'[1]B14 (2)'!$E$5:$AR$85,34,FALSE)</f>
        <v>#N/A</v>
      </c>
      <c r="CY10" t="e">
        <f>VLOOKUP($C10,[1]B10_updated!$E$5:$AR$84,40,FALSE)</f>
        <v>#N/A</v>
      </c>
      <c r="CZ10">
        <f>VLOOKUP($C10,[1]B11!$E$5:$Z$207,22,FALSE)</f>
        <v>4.243159677846962</v>
      </c>
      <c r="DA10" t="e">
        <f>VLOOKUP($C10,[1]B12!$E$5:$Z$52,22,FALSE)</f>
        <v>#N/A</v>
      </c>
      <c r="DC10" t="e">
        <f>VLOOKUP($C10,'[1]B14 (2)'!$E$5:$AR$85,40,FALSE)</f>
        <v>#N/A</v>
      </c>
      <c r="DD10">
        <f t="array" ref="DD10">AVERAGE(IF(ISNUMBER(CR10:CW10),CR10:CW10))</f>
        <v>50.878430253020227</v>
      </c>
      <c r="DE10" cm="1">
        <f t="array" ref="DE10">IF(COUNT(CR10:CW10)=1,0,_xlfn.STDEV.P(IF(ISNUMBER(CR10:CW10),CR10:CW10)))</f>
        <v>0</v>
      </c>
      <c r="DF10" s="10">
        <f t="array" ref="DF10">MAX(IF(COUNT(CR10:CW10)=1,0,_xlfn.STDEV.S(IF(ISNUMBER(CR10:CW10),CR10:CW10))),IF(ISNUMBER(CX10:DC10),CX10:DC10))</f>
        <v>4.243159677846962</v>
      </c>
    </row>
    <row r="11" spans="1:110" x14ac:dyDescent="0.25">
      <c r="A11" s="4">
        <v>8</v>
      </c>
      <c r="B11" s="4">
        <v>6</v>
      </c>
      <c r="C11" s="4" t="s">
        <v>40</v>
      </c>
      <c r="D11">
        <v>103</v>
      </c>
      <c r="E11">
        <v>19.329999999999998</v>
      </c>
      <c r="F11">
        <v>1.56</v>
      </c>
      <c r="G11">
        <v>2.06</v>
      </c>
      <c r="H11" s="9"/>
      <c r="I11" t="e">
        <f>VLOOKUP($C11,[1]B10_updated!$E$5:$AR$84,29,FALSE)</f>
        <v>#N/A</v>
      </c>
      <c r="L11" t="e">
        <f>VLOOKUP($C11,[1]B13!$E$5:$Z$27,17,FALSE)</f>
        <v>#N/A</v>
      </c>
      <c r="M11" t="e">
        <f>VLOOKUP($C11,'[1]B14 (2)'!$E$5:$AR$85,29,FALSE)</f>
        <v>#N/A</v>
      </c>
      <c r="O11" t="e">
        <f>VLOOKUP($C11,[1]B10_updated!$E$5:$AR$84,35,FALSE)</f>
        <v>#N/A</v>
      </c>
      <c r="R11" t="e">
        <f>VLOOKUP($C11,[1]B13!$E$5:$Z$27,20,FALSE)</f>
        <v>#N/A</v>
      </c>
      <c r="S11" t="e">
        <f>VLOOKUP($C11,'[1]B14 (2)'!$E$5:$AR$85,35,FALSE)</f>
        <v>#N/A</v>
      </c>
      <c r="T11" t="e">
        <f t="array" ref="T11">AVERAGE(IF(ISNUMBER(H11:M11),H11:M11))</f>
        <v>#DIV/0!</v>
      </c>
      <c r="U11" t="e" cm="1">
        <f t="array" ref="U11">IF(COUNT(H11:M11)=1,0,_xlfn.STDEV.P(IF(ISNUMBER(H11:M11),H11:M11)))</f>
        <v>#DIV/0!</v>
      </c>
      <c r="V11" s="10" t="e">
        <f t="array" ref="V11">MAX(IF(COUNT(H11:M11)=1,0,_xlfn.STDEV.S(IF(ISNUMBER(H11:M11),H11:M11))),IF(ISNUMBER(N11:S11),N11:S11))</f>
        <v>#DIV/0!</v>
      </c>
      <c r="W11" s="9"/>
      <c r="X11" t="e">
        <f>VLOOKUP($C11,[1]B10_updated!$E$5:$AR$84,30,FALSE)</f>
        <v>#N/A</v>
      </c>
      <c r="AA11" t="e">
        <f>VLOOKUP($C11,[1]B13!$E$5:$Z$27,18,FALSE)</f>
        <v>#N/A</v>
      </c>
      <c r="AB11" t="e">
        <f>VLOOKUP($C11,'[1]B14 (2)'!$E$5:$AR$85,30,FALSE)</f>
        <v>#N/A</v>
      </c>
      <c r="AD11" t="e">
        <f>VLOOKUP($C11,[1]B10_updated!$E$5:$AR$84,36,FALSE)</f>
        <v>#N/A</v>
      </c>
      <c r="AG11" t="e">
        <f>VLOOKUP($C11,[1]B13!$E$5:$Z$27,21,FALSE)</f>
        <v>#N/A</v>
      </c>
      <c r="AH11" t="e">
        <f>VLOOKUP($C11,'[1]B14 (2)'!$E$5:$AR$85,36,FALSE)</f>
        <v>#N/A</v>
      </c>
      <c r="AI11" t="e">
        <f t="array" ref="AI11">AVERAGE(IF(ISNUMBER(W11:AB11),W11:AB11))</f>
        <v>#DIV/0!</v>
      </c>
      <c r="AJ11" t="e" cm="1">
        <f t="array" ref="AJ11">IF(COUNT(W11:AB11)=1,0,_xlfn.STDEV.P(IF(ISNUMBER(W11:AB11),W11:AB11)))</f>
        <v>#DIV/0!</v>
      </c>
      <c r="AK11" s="10" t="e">
        <f t="array" ref="AK11">MAX(IF(COUNT(W11:AB11)=1,0,_xlfn.STDEV.S(IF(ISNUMBER(W11:AB11),W11:AB11))),IF(ISNUMBER(AC11:AH11),AC11:AH11))</f>
        <v>#DIV/0!</v>
      </c>
      <c r="AL11" s="9"/>
      <c r="AP11" t="e">
        <f>VLOOKUP($C11,[1]B13!$E$5:$Z$27,19,FALSE)</f>
        <v>#N/A</v>
      </c>
      <c r="AQ11" t="e">
        <f>VLOOKUP($C11,'[1]B14 (2)'!$E$5:$AR$85,31,FALSE)</f>
        <v>#N/A</v>
      </c>
      <c r="AV11" t="e">
        <f>VLOOKUP($C11,[1]B13!$E$5:$Z$27,22,FALSE)</f>
        <v>#N/A</v>
      </c>
      <c r="AW11" t="e">
        <f>VLOOKUP($C11,'[1]B14 (2)'!$E$5:$AR$85,37,FALSE)</f>
        <v>#N/A</v>
      </c>
      <c r="AX11" t="e">
        <f t="array" ref="AX11">AVERAGE(IF(ISNUMBER(AL11:AQ11),AL11:AQ11))</f>
        <v>#DIV/0!</v>
      </c>
      <c r="AY11" s="10" t="e">
        <f t="array" ref="AY11">MAX(IF(COUNT(AL11:AQ11)=1,0,_xlfn.STDEV.S(IF(ISNUMBER(AL11:AQ11),AL11:AQ11))),IF(ISNUMBER(AR11:AW11),AR11:AW11))</f>
        <v>#DIV/0!</v>
      </c>
      <c r="AZ11" s="9"/>
      <c r="BA11" t="e">
        <f>VLOOKUP($C11,[1]B10_updated!$E$5:$AR$84,31,FALSE)</f>
        <v>#N/A</v>
      </c>
      <c r="BG11" t="e">
        <f>VLOOKUP($C11,[1]B10_updated!$E$5:$AR$84,37,FALSE)</f>
        <v>#N/A</v>
      </c>
      <c r="BL11" t="e">
        <f t="array" ref="BL11">AVERAGE(IF(ISNUMBER(AZ11:BE11),AZ11:BE11))</f>
        <v>#DIV/0!</v>
      </c>
      <c r="BM11" s="10" t="e">
        <f t="array" ref="BM11">MAX(IF(COUNT(AZ11:BE11)=1,0,_xlfn.STDEV.S(IF(ISNUMBER(AZ11:BE11),AZ11:BE11))),IF(ISNUMBER(BF11:BK11),BF11:BK11))</f>
        <v>#DIV/0!</v>
      </c>
      <c r="BN11" s="9" t="e">
        <f>VLOOKUP($C11,[1]B8!$E$5:$Z$23,17,FALSE)</f>
        <v>#N/A</v>
      </c>
      <c r="BO11" t="e">
        <f>VLOOKUP($C11,[1]B10_updated!$E$5:$AR$84,32,FALSE)</f>
        <v>#N/A</v>
      </c>
      <c r="BP11">
        <f>VLOOKUP($C11,[1]B11!$E$5:$Z$207,17,FALSE)</f>
        <v>96.561376379904075</v>
      </c>
      <c r="BQ11" t="e">
        <f>VLOOKUP($C11,[1]B12!$E$5:$Z$52,17,FALSE)</f>
        <v>#N/A</v>
      </c>
      <c r="BS11" t="e">
        <f>VLOOKUP($C11,'[1]B14 (2)'!$E$5:$AR$85,32,FALSE)</f>
        <v>#N/A</v>
      </c>
      <c r="BT11" t="e">
        <f>VLOOKUP($C11,[1]B8!$E$5:$Z$23,20,FALSE)</f>
        <v>#N/A</v>
      </c>
      <c r="BU11" t="e">
        <f>VLOOKUP($C11,[1]B10_updated!$E$5:$AR$84,38,FALSE)</f>
        <v>#N/A</v>
      </c>
      <c r="BV11">
        <f>VLOOKUP($C11,[1]B11!$E$5:$Z$207,20,FALSE)</f>
        <v>0.61890373173276803</v>
      </c>
      <c r="BW11" t="e">
        <f>VLOOKUP($C11,[1]B12!$E$5:$Z$52,20,FALSE)</f>
        <v>#N/A</v>
      </c>
      <c r="BY11" t="e">
        <f>VLOOKUP($C11,'[1]B14 (2)'!$E$5:$AR$85,38,FALSE)</f>
        <v>#N/A</v>
      </c>
      <c r="BZ11">
        <f t="array" ref="BZ11">AVERAGE(IF(ISNUMBER(BN11:BS11),BN11:BS11))</f>
        <v>96.561376379904075</v>
      </c>
      <c r="CA11" cm="1">
        <f t="array" ref="CA11">IF(COUNT(BN11:BS11)=1,0,_xlfn.STDEV.P(IF(ISNUMBER(BN11:BS11),BN11:BS11)))</f>
        <v>0</v>
      </c>
      <c r="CB11" s="10">
        <f t="array" ref="CB11">MAX(IF(COUNT(BN11:BS11)=1,0,_xlfn.STDEV.S(IF(ISNUMBER(BN11:BS11),BN11:BS11))),IF(ISNUMBER(BT11:BY11),BT11:BY11))</f>
        <v>0.61890373173276803</v>
      </c>
      <c r="CC11" s="9" t="e">
        <f>VLOOKUP($C11,[1]B8!$E$5:$Z$23,18,FALSE)</f>
        <v>#N/A</v>
      </c>
      <c r="CD11" t="e">
        <f>VLOOKUP($C11,[1]B10_updated!$E$5:$AR$84,33,FALSE)</f>
        <v>#N/A</v>
      </c>
      <c r="CE11">
        <f>VLOOKUP($C11,[1]B11!$E$5:$Z$207,18,FALSE)</f>
        <v>69.286562845117089</v>
      </c>
      <c r="CF11" t="e">
        <f>VLOOKUP($C11,[1]B12!$E$5:$Z$52,18,FALSE)</f>
        <v>#N/A</v>
      </c>
      <c r="CH11" t="e">
        <f>VLOOKUP($C11,'[1]B14 (2)'!$E$5:$AR$85,33,FALSE)</f>
        <v>#N/A</v>
      </c>
      <c r="CI11" t="e">
        <f>VLOOKUP($C11,[1]B8!$E$5:$Z$23,21,FALSE)</f>
        <v>#N/A</v>
      </c>
      <c r="CJ11" t="e">
        <f>VLOOKUP($C11,[1]B10_updated!$E$5:$AR$84,39,FALSE)</f>
        <v>#N/A</v>
      </c>
      <c r="CK11">
        <f>VLOOKUP($C11,[1]B11!$E$5:$Z$207,21,FALSE)</f>
        <v>7.7093303658757915</v>
      </c>
      <c r="CL11" t="e">
        <f>VLOOKUP($C11,[1]B12!$E$5:$Z$52,21,FALSE)</f>
        <v>#N/A</v>
      </c>
      <c r="CN11" t="e">
        <f>VLOOKUP($C11,'[1]B14 (2)'!$E$5:$AR$85,39,FALSE)</f>
        <v>#N/A</v>
      </c>
      <c r="CO11">
        <f t="array" ref="CO11">AVERAGE(IF(ISNUMBER(CC11:CH11),CC11:CH11))</f>
        <v>69.286562845117089</v>
      </c>
      <c r="CP11" cm="1">
        <f t="array" ref="CP11">IF(COUNT(CC11:CH11)=1,0,_xlfn.STDEV.P(IF(ISNUMBER(CC11:CH11),CC11:CH11)))</f>
        <v>0</v>
      </c>
      <c r="CQ11" s="10">
        <f t="array" ref="CQ11">MAX(IF(COUNT(CC11:CH11)=1,0,_xlfn.STDEV.S(IF(ISNUMBER(CC11:CH11),CC11:CH11))),IF(ISNUMBER(CI11:CN11),CI11:CN11))</f>
        <v>7.7093303658757915</v>
      </c>
      <c r="CR11" s="9"/>
      <c r="CS11" t="e">
        <f>VLOOKUP($C11,[1]B10_updated!$E$5:$AR$84,34,FALSE)</f>
        <v>#N/A</v>
      </c>
      <c r="CT11">
        <f>VLOOKUP($C11,[1]B11!$E$5:$Z$207,19,FALSE)</f>
        <v>38.79484598464677</v>
      </c>
      <c r="CU11" t="e">
        <f>VLOOKUP($C11,[1]B12!$E$5:$Z$52,19,FALSE)</f>
        <v>#N/A</v>
      </c>
      <c r="CW11" t="e">
        <f>VLOOKUP($C11,'[1]B14 (2)'!$E$5:$AR$85,34,FALSE)</f>
        <v>#N/A</v>
      </c>
      <c r="CY11" t="e">
        <f>VLOOKUP($C11,[1]B10_updated!$E$5:$AR$84,40,FALSE)</f>
        <v>#N/A</v>
      </c>
      <c r="CZ11">
        <f>VLOOKUP($C11,[1]B11!$E$5:$Z$207,22,FALSE)</f>
        <v>16.545386800353615</v>
      </c>
      <c r="DA11" t="e">
        <f>VLOOKUP($C11,[1]B12!$E$5:$Z$52,22,FALSE)</f>
        <v>#N/A</v>
      </c>
      <c r="DC11" t="e">
        <f>VLOOKUP($C11,'[1]B14 (2)'!$E$5:$AR$85,40,FALSE)</f>
        <v>#N/A</v>
      </c>
      <c r="DD11">
        <f t="array" ref="DD11">AVERAGE(IF(ISNUMBER(CR11:CW11),CR11:CW11))</f>
        <v>38.79484598464677</v>
      </c>
      <c r="DE11" cm="1">
        <f t="array" ref="DE11">IF(COUNT(CR11:CW11)=1,0,_xlfn.STDEV.P(IF(ISNUMBER(CR11:CW11),CR11:CW11)))</f>
        <v>0</v>
      </c>
      <c r="DF11" s="10">
        <f t="array" ref="DF11">MAX(IF(COUNT(CR11:CW11)=1,0,_xlfn.STDEV.S(IF(ISNUMBER(CR11:CW11),CR11:CW11))),IF(ISNUMBER(CX11:DC11),CX11:DC11))</f>
        <v>16.545386800353615</v>
      </c>
    </row>
    <row r="12" spans="1:110" x14ac:dyDescent="0.25">
      <c r="A12" s="4">
        <v>9</v>
      </c>
      <c r="B12" s="4">
        <v>3.9</v>
      </c>
      <c r="C12" s="4" t="s">
        <v>41</v>
      </c>
      <c r="D12">
        <v>104</v>
      </c>
      <c r="E12">
        <v>20</v>
      </c>
      <c r="F12">
        <v>2.95</v>
      </c>
      <c r="G12">
        <v>0.3</v>
      </c>
      <c r="H12" s="9"/>
      <c r="I12" t="e">
        <f>VLOOKUP($C12,[1]B10_updated!$E$5:$AR$84,29,FALSE)</f>
        <v>#N/A</v>
      </c>
      <c r="L12">
        <f>VLOOKUP($C12,[1]B13!$E$5:$Z$27,17,FALSE)</f>
        <v>24.567267259500355</v>
      </c>
      <c r="M12" t="e">
        <f>VLOOKUP($C12,'[1]B14 (2)'!$E$5:$AR$85,29,FALSE)</f>
        <v>#N/A</v>
      </c>
      <c r="O12" t="e">
        <f>VLOOKUP($C12,[1]B10_updated!$E$5:$AR$84,35,FALSE)</f>
        <v>#N/A</v>
      </c>
      <c r="R12">
        <f>VLOOKUP($C12,[1]B13!$E$5:$Z$27,20,FALSE)</f>
        <v>17.729588673974575</v>
      </c>
      <c r="S12" t="e">
        <f>VLOOKUP($C12,'[1]B14 (2)'!$E$5:$AR$85,35,FALSE)</f>
        <v>#N/A</v>
      </c>
      <c r="T12">
        <f t="array" ref="T12">AVERAGE(IF(ISNUMBER(H12:M12),H12:M12))</f>
        <v>24.567267259500355</v>
      </c>
      <c r="U12" cm="1">
        <f t="array" ref="U12">IF(COUNT(H12:M12)=1,0,_xlfn.STDEV.P(IF(ISNUMBER(H12:M12),H12:M12)))</f>
        <v>0</v>
      </c>
      <c r="V12" s="10">
        <f t="array" ref="V12">MAX(IF(COUNT(H12:M12)=1,0,_xlfn.STDEV.S(IF(ISNUMBER(H12:M12),H12:M12))),IF(ISNUMBER(N12:S12),N12:S12))</f>
        <v>17.729588673974575</v>
      </c>
      <c r="W12" s="9"/>
      <c r="X12" t="e">
        <f>VLOOKUP($C12,[1]B10_updated!$E$5:$AR$84,30,FALSE)</f>
        <v>#N/A</v>
      </c>
      <c r="AA12" s="11">
        <v>0</v>
      </c>
      <c r="AB12" t="e">
        <f>VLOOKUP($C12,'[1]B14 (2)'!$E$5:$AR$85,30,FALSE)</f>
        <v>#N/A</v>
      </c>
      <c r="AD12" t="e">
        <f>VLOOKUP($C12,[1]B10_updated!$E$5:$AR$84,36,FALSE)</f>
        <v>#N/A</v>
      </c>
      <c r="AG12">
        <f>VLOOKUP($C12,[1]B13!$E$5:$Z$27,21,FALSE)</f>
        <v>23.81738136658284</v>
      </c>
      <c r="AH12" t="e">
        <f>VLOOKUP($C12,'[1]B14 (2)'!$E$5:$AR$85,36,FALSE)</f>
        <v>#N/A</v>
      </c>
      <c r="AI12">
        <f t="array" ref="AI12">AVERAGE(IF(ISNUMBER(W12:AB12),W12:AB12))</f>
        <v>0</v>
      </c>
      <c r="AJ12" cm="1">
        <f t="array" ref="AJ12">IF(COUNT(W12:AB12)=1,0,_xlfn.STDEV.P(IF(ISNUMBER(W12:AB12),W12:AB12)))</f>
        <v>0</v>
      </c>
      <c r="AK12" s="10">
        <f t="array" ref="AK12">MAX(IF(COUNT(W12:AB12)=1,0,_xlfn.STDEV.S(IF(ISNUMBER(W12:AB12),W12:AB12))),IF(ISNUMBER(AC12:AH12),AC12:AH12))</f>
        <v>23.81738136658284</v>
      </c>
      <c r="AL12" s="9"/>
      <c r="AP12">
        <f>VLOOKUP($C12,[1]B13!$E$5:$Z$27,19,FALSE)</f>
        <v>11.638342003615666</v>
      </c>
      <c r="AQ12" t="e">
        <f>VLOOKUP($C12,'[1]B14 (2)'!$E$5:$AR$85,31,FALSE)</f>
        <v>#N/A</v>
      </c>
      <c r="AV12">
        <f>VLOOKUP($C12,[1]B13!$E$5:$Z$27,22,FALSE)</f>
        <v>31.827312366283042</v>
      </c>
      <c r="AW12" t="e">
        <f>VLOOKUP($C12,'[1]B14 (2)'!$E$5:$AR$85,37,FALSE)</f>
        <v>#N/A</v>
      </c>
      <c r="AX12">
        <f t="array" ref="AX12">AVERAGE(IF(ISNUMBER(AL12:AQ12),AL12:AQ12))</f>
        <v>11.638342003615666</v>
      </c>
      <c r="AY12" s="10">
        <f t="array" ref="AY12">MAX(IF(COUNT(AL12:AQ12)=1,0,_xlfn.STDEV.S(IF(ISNUMBER(AL12:AQ12),AL12:AQ12))),IF(ISNUMBER(AR12:AW12),AR12:AW12))</f>
        <v>31.827312366283042</v>
      </c>
      <c r="AZ12" s="9"/>
      <c r="BA12" t="e">
        <f>VLOOKUP($C12,[1]B10_updated!$E$5:$AR$84,31,FALSE)</f>
        <v>#N/A</v>
      </c>
      <c r="BG12" t="e">
        <f>VLOOKUP($C12,[1]B10_updated!$E$5:$AR$84,37,FALSE)</f>
        <v>#N/A</v>
      </c>
      <c r="BL12" t="e">
        <f t="array" ref="BL12">AVERAGE(IF(ISNUMBER(AZ12:BE12),AZ12:BE12))</f>
        <v>#DIV/0!</v>
      </c>
      <c r="BM12" s="10" t="e">
        <f t="array" ref="BM12">MAX(IF(COUNT(AZ12:BE12)=1,0,_xlfn.STDEV.S(IF(ISNUMBER(AZ12:BE12),AZ12:BE12))),IF(ISNUMBER(BF12:BK12),BF12:BK12))</f>
        <v>#DIV/0!</v>
      </c>
      <c r="BN12" s="9" t="e">
        <f>VLOOKUP($C12,[1]B8!$E$5:$Z$23,17,FALSE)</f>
        <v>#N/A</v>
      </c>
      <c r="BO12" t="e">
        <f>VLOOKUP($C12,[1]B10_updated!$E$5:$AR$84,32,FALSE)</f>
        <v>#N/A</v>
      </c>
      <c r="BP12" t="e">
        <f>VLOOKUP($C12,[1]B11!$E$5:$Z$207,17,FALSE)</f>
        <v>#N/A</v>
      </c>
      <c r="BQ12" t="e">
        <f>VLOOKUP($C12,[1]B12!$E$5:$Z$52,17,FALSE)</f>
        <v>#N/A</v>
      </c>
      <c r="BS12" t="e">
        <f>VLOOKUP($C12,'[1]B14 (2)'!$E$5:$AR$85,32,FALSE)</f>
        <v>#N/A</v>
      </c>
      <c r="BT12" t="e">
        <f>VLOOKUP($C12,[1]B8!$E$5:$Z$23,20,FALSE)</f>
        <v>#N/A</v>
      </c>
      <c r="BU12" t="e">
        <f>VLOOKUP($C12,[1]B10_updated!$E$5:$AR$84,38,FALSE)</f>
        <v>#N/A</v>
      </c>
      <c r="BV12" t="e">
        <f>VLOOKUP($C12,[1]B11!$E$5:$Z$207,20,FALSE)</f>
        <v>#N/A</v>
      </c>
      <c r="BW12" t="e">
        <f>VLOOKUP($C12,[1]B12!$E$5:$Z$52,20,FALSE)</f>
        <v>#N/A</v>
      </c>
      <c r="BY12" t="e">
        <f>VLOOKUP($C12,'[1]B14 (2)'!$E$5:$AR$85,38,FALSE)</f>
        <v>#N/A</v>
      </c>
      <c r="BZ12" t="e">
        <f t="array" ref="BZ12">AVERAGE(IF(ISNUMBER(BN12:BS12),BN12:BS12))</f>
        <v>#DIV/0!</v>
      </c>
      <c r="CA12" t="e" cm="1">
        <f t="array" ref="CA12">IF(COUNT(BN12:BS12)=1,0,_xlfn.STDEV.P(IF(ISNUMBER(BN12:BS12),BN12:BS12)))</f>
        <v>#DIV/0!</v>
      </c>
      <c r="CB12" s="10" t="e">
        <f t="array" ref="CB12">MAX(IF(COUNT(BN12:BS12)=1,0,_xlfn.STDEV.S(IF(ISNUMBER(BN12:BS12),BN12:BS12))),IF(ISNUMBER(BT12:BY12),BT12:BY12))</f>
        <v>#DIV/0!</v>
      </c>
      <c r="CC12" s="9" t="e">
        <f>VLOOKUP($C12,[1]B8!$E$5:$Z$23,18,FALSE)</f>
        <v>#N/A</v>
      </c>
      <c r="CD12" t="e">
        <f>VLOOKUP($C12,[1]B10_updated!$E$5:$AR$84,33,FALSE)</f>
        <v>#N/A</v>
      </c>
      <c r="CE12" t="e">
        <f>VLOOKUP($C12,[1]B11!$E$5:$Z$207,18,FALSE)</f>
        <v>#N/A</v>
      </c>
      <c r="CF12" t="e">
        <f>VLOOKUP($C12,[1]B12!$E$5:$Z$52,18,FALSE)</f>
        <v>#N/A</v>
      </c>
      <c r="CH12" t="e">
        <f>VLOOKUP($C12,'[1]B14 (2)'!$E$5:$AR$85,33,FALSE)</f>
        <v>#N/A</v>
      </c>
      <c r="CI12" t="e">
        <f>VLOOKUP($C12,[1]B8!$E$5:$Z$23,21,FALSE)</f>
        <v>#N/A</v>
      </c>
      <c r="CJ12" t="e">
        <f>VLOOKUP($C12,[1]B10_updated!$E$5:$AR$84,39,FALSE)</f>
        <v>#N/A</v>
      </c>
      <c r="CK12" t="e">
        <f>VLOOKUP($C12,[1]B11!$E$5:$Z$207,21,FALSE)</f>
        <v>#N/A</v>
      </c>
      <c r="CL12" t="e">
        <f>VLOOKUP($C12,[1]B12!$E$5:$Z$52,21,FALSE)</f>
        <v>#N/A</v>
      </c>
      <c r="CN12" t="e">
        <f>VLOOKUP($C12,'[1]B14 (2)'!$E$5:$AR$85,39,FALSE)</f>
        <v>#N/A</v>
      </c>
      <c r="CO12" t="e">
        <f t="array" ref="CO12">AVERAGE(IF(ISNUMBER(CC12:CH12),CC12:CH12))</f>
        <v>#DIV/0!</v>
      </c>
      <c r="CP12" t="e" cm="1">
        <f t="array" ref="CP12">IF(COUNT(CC12:CH12)=1,0,_xlfn.STDEV.P(IF(ISNUMBER(CC12:CH12),CC12:CH12)))</f>
        <v>#DIV/0!</v>
      </c>
      <c r="CQ12" s="10" t="e">
        <f t="array" ref="CQ12">MAX(IF(COUNT(CC12:CH12)=1,0,_xlfn.STDEV.S(IF(ISNUMBER(CC12:CH12),CC12:CH12))),IF(ISNUMBER(CI12:CN12),CI12:CN12))</f>
        <v>#DIV/0!</v>
      </c>
      <c r="CR12" s="9"/>
      <c r="CS12" t="e">
        <f>VLOOKUP($C12,[1]B10_updated!$E$5:$AR$84,34,FALSE)</f>
        <v>#N/A</v>
      </c>
      <c r="CT12" t="e">
        <f>VLOOKUP($C12,[1]B11!$E$5:$Z$207,19,FALSE)</f>
        <v>#N/A</v>
      </c>
      <c r="CU12" t="e">
        <f>VLOOKUP($C12,[1]B12!$E$5:$Z$52,19,FALSE)</f>
        <v>#N/A</v>
      </c>
      <c r="CW12" t="e">
        <f>VLOOKUP($C12,'[1]B14 (2)'!$E$5:$AR$85,34,FALSE)</f>
        <v>#N/A</v>
      </c>
      <c r="CY12" t="e">
        <f>VLOOKUP($C12,[1]B10_updated!$E$5:$AR$84,40,FALSE)</f>
        <v>#N/A</v>
      </c>
      <c r="CZ12" t="e">
        <f>VLOOKUP($C12,[1]B11!$E$5:$Z$207,22,FALSE)</f>
        <v>#N/A</v>
      </c>
      <c r="DA12" t="e">
        <f>VLOOKUP($C12,[1]B12!$E$5:$Z$52,22,FALSE)</f>
        <v>#N/A</v>
      </c>
      <c r="DC12" t="e">
        <f>VLOOKUP($C12,'[1]B14 (2)'!$E$5:$AR$85,40,FALSE)</f>
        <v>#N/A</v>
      </c>
      <c r="DD12" t="e">
        <f t="array" ref="DD12">AVERAGE(IF(ISNUMBER(CR12:CW12),CR12:CW12))</f>
        <v>#DIV/0!</v>
      </c>
      <c r="DE12" t="e" cm="1">
        <f t="array" ref="DE12">IF(COUNT(CR12:CW12)=1,0,_xlfn.STDEV.P(IF(ISNUMBER(CR12:CW12),CR12:CW12)))</f>
        <v>#DIV/0!</v>
      </c>
      <c r="DF12" s="10" t="e">
        <f t="array" ref="DF12">MAX(IF(COUNT(CR12:CW12)=1,0,_xlfn.STDEV.S(IF(ISNUMBER(CR12:CW12),CR12:CW12))),IF(ISNUMBER(CX12:DC12),CX12:DC12))</f>
        <v>#DIV/0!</v>
      </c>
    </row>
    <row r="13" spans="1:110" x14ac:dyDescent="0.25">
      <c r="A13" s="4">
        <v>10</v>
      </c>
      <c r="B13" s="4">
        <v>6.1</v>
      </c>
      <c r="C13" s="4" t="s">
        <v>42</v>
      </c>
      <c r="D13">
        <v>74</v>
      </c>
      <c r="E13">
        <v>17.600000000000001</v>
      </c>
      <c r="F13">
        <v>0.61</v>
      </c>
      <c r="G13">
        <v>181</v>
      </c>
      <c r="H13" s="9"/>
      <c r="I13" t="e">
        <f>VLOOKUP($C13,[1]B10_updated!$E$5:$AR$84,29,FALSE)</f>
        <v>#N/A</v>
      </c>
      <c r="L13">
        <f>VLOOKUP($C13,[1]B13!$E$5:$Z$27,17,FALSE)</f>
        <v>87.008459195486168</v>
      </c>
      <c r="M13" t="e">
        <f>VLOOKUP($C13,'[1]B14 (2)'!$E$5:$AR$85,29,FALSE)</f>
        <v>#N/A</v>
      </c>
      <c r="O13" t="e">
        <f>VLOOKUP($C13,[1]B10_updated!$E$5:$AR$84,35,FALSE)</f>
        <v>#N/A</v>
      </c>
      <c r="R13">
        <f>VLOOKUP($C13,[1]B13!$E$5:$Z$27,20,FALSE)</f>
        <v>1.3745325686322616</v>
      </c>
      <c r="S13" t="e">
        <f>VLOOKUP($C13,'[1]B14 (2)'!$E$5:$AR$85,35,FALSE)</f>
        <v>#N/A</v>
      </c>
      <c r="T13">
        <f t="array" ref="T13">AVERAGE(IF(ISNUMBER(H13:M13),H13:M13))</f>
        <v>87.008459195486168</v>
      </c>
      <c r="U13" cm="1">
        <f t="array" ref="U13">IF(COUNT(H13:M13)=1,0,_xlfn.STDEV.P(IF(ISNUMBER(H13:M13),H13:M13)))</f>
        <v>0</v>
      </c>
      <c r="V13" s="10">
        <f t="array" ref="V13">MAX(IF(COUNT(H13:M13)=1,0,_xlfn.STDEV.S(IF(ISNUMBER(H13:M13),H13:M13))),IF(ISNUMBER(N13:S13),N13:S13))</f>
        <v>1.3745325686322616</v>
      </c>
      <c r="W13" s="9"/>
      <c r="X13" t="e">
        <f>VLOOKUP($C13,[1]B10_updated!$E$5:$AR$84,30,FALSE)</f>
        <v>#N/A</v>
      </c>
      <c r="AA13">
        <f>VLOOKUP($C13,[1]B13!$E$5:$Z$27,18,FALSE)</f>
        <v>67.124376386137044</v>
      </c>
      <c r="AB13" t="e">
        <f>VLOOKUP($C13,'[1]B14 (2)'!$E$5:$AR$85,30,FALSE)</f>
        <v>#N/A</v>
      </c>
      <c r="AD13" t="e">
        <f>VLOOKUP($C13,[1]B10_updated!$E$5:$AR$84,36,FALSE)</f>
        <v>#N/A</v>
      </c>
      <c r="AG13">
        <f>VLOOKUP($C13,[1]B13!$E$5:$Z$27,21,FALSE)</f>
        <v>3.8286958728886096</v>
      </c>
      <c r="AH13" t="e">
        <f>VLOOKUP($C13,'[1]B14 (2)'!$E$5:$AR$85,36,FALSE)</f>
        <v>#N/A</v>
      </c>
      <c r="AI13">
        <f t="array" ref="AI13">AVERAGE(IF(ISNUMBER(W13:AB13),W13:AB13))</f>
        <v>67.124376386137044</v>
      </c>
      <c r="AJ13" cm="1">
        <f t="array" ref="AJ13">IF(COUNT(W13:AB13)=1,0,_xlfn.STDEV.P(IF(ISNUMBER(W13:AB13),W13:AB13)))</f>
        <v>0</v>
      </c>
      <c r="AK13" s="10">
        <f t="array" ref="AK13">MAX(IF(COUNT(W13:AB13)=1,0,_xlfn.STDEV.S(IF(ISNUMBER(W13:AB13),W13:AB13))),IF(ISNUMBER(AC13:AH13),AC13:AH13))</f>
        <v>3.8286958728886096</v>
      </c>
      <c r="AL13" s="9"/>
      <c r="AP13">
        <f>VLOOKUP($C13,[1]B13!$E$5:$Z$27,19,FALSE)</f>
        <v>47.448189674359099</v>
      </c>
      <c r="AQ13" t="e">
        <f>VLOOKUP($C13,'[1]B14 (2)'!$E$5:$AR$85,31,FALSE)</f>
        <v>#N/A</v>
      </c>
      <c r="AV13">
        <f>VLOOKUP($C13,[1]B13!$E$5:$Z$27,22,FALSE)</f>
        <v>7.0262955380350443</v>
      </c>
      <c r="AW13" t="e">
        <f>VLOOKUP($C13,'[1]B14 (2)'!$E$5:$AR$85,37,FALSE)</f>
        <v>#N/A</v>
      </c>
      <c r="AX13">
        <f t="array" ref="AX13">AVERAGE(IF(ISNUMBER(AL13:AQ13),AL13:AQ13))</f>
        <v>47.448189674359099</v>
      </c>
      <c r="AY13" s="10">
        <f t="array" ref="AY13">MAX(IF(COUNT(AL13:AQ13)=1,0,_xlfn.STDEV.S(IF(ISNUMBER(AL13:AQ13),AL13:AQ13))),IF(ISNUMBER(AR13:AW13),AR13:AW13))</f>
        <v>7.0262955380350443</v>
      </c>
      <c r="AZ13" s="9"/>
      <c r="BA13" t="e">
        <f>VLOOKUP($C13,[1]B10_updated!$E$5:$AR$84,31,FALSE)</f>
        <v>#N/A</v>
      </c>
      <c r="BG13" t="e">
        <f>VLOOKUP($C13,[1]B10_updated!$E$5:$AR$84,37,FALSE)</f>
        <v>#N/A</v>
      </c>
      <c r="BL13" t="e">
        <f t="array" ref="BL13">AVERAGE(IF(ISNUMBER(AZ13:BE13),AZ13:BE13))</f>
        <v>#DIV/0!</v>
      </c>
      <c r="BM13" s="10" t="e">
        <f t="array" ref="BM13">MAX(IF(COUNT(AZ13:BE13)=1,0,_xlfn.STDEV.S(IF(ISNUMBER(AZ13:BE13),AZ13:BE13))),IF(ISNUMBER(BF13:BK13),BF13:BK13))</f>
        <v>#DIV/0!</v>
      </c>
      <c r="BN13" s="9" t="e">
        <f>VLOOKUP($C13,[1]B8!$E$5:$Z$23,17,FALSE)</f>
        <v>#N/A</v>
      </c>
      <c r="BO13" t="e">
        <f>VLOOKUP($C13,[1]B10_updated!$E$5:$AR$84,32,FALSE)</f>
        <v>#N/A</v>
      </c>
      <c r="BP13" t="e">
        <f>VLOOKUP($C13,[1]B11!$E$5:$Z$207,17,FALSE)</f>
        <v>#N/A</v>
      </c>
      <c r="BQ13" t="e">
        <f>VLOOKUP($C13,[1]B12!$E$5:$Z$52,17,FALSE)</f>
        <v>#N/A</v>
      </c>
      <c r="BS13" t="e">
        <f>VLOOKUP($C13,'[1]B14 (2)'!$E$5:$AR$85,32,FALSE)</f>
        <v>#N/A</v>
      </c>
      <c r="BT13" t="e">
        <f>VLOOKUP($C13,[1]B8!$E$5:$Z$23,20,FALSE)</f>
        <v>#N/A</v>
      </c>
      <c r="BU13" t="e">
        <f>VLOOKUP($C13,[1]B10_updated!$E$5:$AR$84,38,FALSE)</f>
        <v>#N/A</v>
      </c>
      <c r="BV13" t="e">
        <f>VLOOKUP($C13,[1]B11!$E$5:$Z$207,20,FALSE)</f>
        <v>#N/A</v>
      </c>
      <c r="BW13" t="e">
        <f>VLOOKUP($C13,[1]B12!$E$5:$Z$52,20,FALSE)</f>
        <v>#N/A</v>
      </c>
      <c r="BY13" t="e">
        <f>VLOOKUP($C13,'[1]B14 (2)'!$E$5:$AR$85,38,FALSE)</f>
        <v>#N/A</v>
      </c>
      <c r="BZ13" t="e">
        <f t="array" ref="BZ13">AVERAGE(IF(ISNUMBER(BN13:BS13),BN13:BS13))</f>
        <v>#DIV/0!</v>
      </c>
      <c r="CA13" t="e" cm="1">
        <f t="array" ref="CA13">IF(COUNT(BN13:BS13)=1,0,_xlfn.STDEV.P(IF(ISNUMBER(BN13:BS13),BN13:BS13)))</f>
        <v>#DIV/0!</v>
      </c>
      <c r="CB13" s="10" t="e">
        <f t="array" ref="CB13">MAX(IF(COUNT(BN13:BS13)=1,0,_xlfn.STDEV.S(IF(ISNUMBER(BN13:BS13),BN13:BS13))),IF(ISNUMBER(BT13:BY13),BT13:BY13))</f>
        <v>#DIV/0!</v>
      </c>
      <c r="CC13" s="9" t="e">
        <f>VLOOKUP($C13,[1]B8!$E$5:$Z$23,18,FALSE)</f>
        <v>#N/A</v>
      </c>
      <c r="CD13" t="e">
        <f>VLOOKUP($C13,[1]B10_updated!$E$5:$AR$84,33,FALSE)</f>
        <v>#N/A</v>
      </c>
      <c r="CE13" t="e">
        <f>VLOOKUP($C13,[1]B11!$E$5:$Z$207,18,FALSE)</f>
        <v>#N/A</v>
      </c>
      <c r="CF13" t="e">
        <f>VLOOKUP($C13,[1]B12!$E$5:$Z$52,18,FALSE)</f>
        <v>#N/A</v>
      </c>
      <c r="CH13" t="e">
        <f>VLOOKUP($C13,'[1]B14 (2)'!$E$5:$AR$85,33,FALSE)</f>
        <v>#N/A</v>
      </c>
      <c r="CI13" t="e">
        <f>VLOOKUP($C13,[1]B8!$E$5:$Z$23,21,FALSE)</f>
        <v>#N/A</v>
      </c>
      <c r="CJ13" t="e">
        <f>VLOOKUP($C13,[1]B10_updated!$E$5:$AR$84,39,FALSE)</f>
        <v>#N/A</v>
      </c>
      <c r="CK13" t="e">
        <f>VLOOKUP($C13,[1]B11!$E$5:$Z$207,21,FALSE)</f>
        <v>#N/A</v>
      </c>
      <c r="CL13" t="e">
        <f>VLOOKUP($C13,[1]B12!$E$5:$Z$52,21,FALSE)</f>
        <v>#N/A</v>
      </c>
      <c r="CN13" t="e">
        <f>VLOOKUP($C13,'[1]B14 (2)'!$E$5:$AR$85,39,FALSE)</f>
        <v>#N/A</v>
      </c>
      <c r="CO13" t="e">
        <f t="array" ref="CO13">AVERAGE(IF(ISNUMBER(CC13:CH13),CC13:CH13))</f>
        <v>#DIV/0!</v>
      </c>
      <c r="CP13" t="e" cm="1">
        <f t="array" ref="CP13">IF(COUNT(CC13:CH13)=1,0,_xlfn.STDEV.P(IF(ISNUMBER(CC13:CH13),CC13:CH13)))</f>
        <v>#DIV/0!</v>
      </c>
      <c r="CQ13" s="10" t="e">
        <f t="array" ref="CQ13">MAX(IF(COUNT(CC13:CH13)=1,0,_xlfn.STDEV.S(IF(ISNUMBER(CC13:CH13),CC13:CH13))),IF(ISNUMBER(CI13:CN13),CI13:CN13))</f>
        <v>#DIV/0!</v>
      </c>
      <c r="CR13" s="9"/>
      <c r="CS13" t="e">
        <f>VLOOKUP($C13,[1]B10_updated!$E$5:$AR$84,34,FALSE)</f>
        <v>#N/A</v>
      </c>
      <c r="CT13" t="e">
        <f>VLOOKUP($C13,[1]B11!$E$5:$Z$207,19,FALSE)</f>
        <v>#N/A</v>
      </c>
      <c r="CU13" t="e">
        <f>VLOOKUP($C13,[1]B12!$E$5:$Z$52,19,FALSE)</f>
        <v>#N/A</v>
      </c>
      <c r="CW13" t="e">
        <f>VLOOKUP($C13,'[1]B14 (2)'!$E$5:$AR$85,34,FALSE)</f>
        <v>#N/A</v>
      </c>
      <c r="CY13" t="e">
        <f>VLOOKUP($C13,[1]B10_updated!$E$5:$AR$84,40,FALSE)</f>
        <v>#N/A</v>
      </c>
      <c r="CZ13" t="e">
        <f>VLOOKUP($C13,[1]B11!$E$5:$Z$207,22,FALSE)</f>
        <v>#N/A</v>
      </c>
      <c r="DA13" t="e">
        <f>VLOOKUP($C13,[1]B12!$E$5:$Z$52,22,FALSE)</f>
        <v>#N/A</v>
      </c>
      <c r="DC13" t="e">
        <f>VLOOKUP($C13,'[1]B14 (2)'!$E$5:$AR$85,40,FALSE)</f>
        <v>#N/A</v>
      </c>
      <c r="DD13" t="e">
        <f t="array" ref="DD13">AVERAGE(IF(ISNUMBER(CR13:CW13),CR13:CW13))</f>
        <v>#DIV/0!</v>
      </c>
      <c r="DE13" t="e" cm="1">
        <f t="array" ref="DE13">IF(COUNT(CR13:CW13)=1,0,_xlfn.STDEV.P(IF(ISNUMBER(CR13:CW13),CR13:CW13)))</f>
        <v>#DIV/0!</v>
      </c>
      <c r="DF13" s="10" t="e">
        <f t="array" ref="DF13">MAX(IF(COUNT(CR13:CW13)=1,0,_xlfn.STDEV.S(IF(ISNUMBER(CR13:CW13),CR13:CW13))),IF(ISNUMBER(CX13:DC13),CX13:DC13))</f>
        <v>#DIV/0!</v>
      </c>
    </row>
    <row r="14" spans="1:110" x14ac:dyDescent="0.25">
      <c r="A14" s="4">
        <v>11</v>
      </c>
      <c r="B14" s="4">
        <v>8.1</v>
      </c>
      <c r="C14" s="4" t="s">
        <v>43</v>
      </c>
      <c r="D14">
        <v>122</v>
      </c>
      <c r="E14">
        <v>15.88</v>
      </c>
      <c r="F14">
        <v>1.36</v>
      </c>
      <c r="G14">
        <v>20</v>
      </c>
      <c r="H14" s="9"/>
      <c r="I14" t="e">
        <f>VLOOKUP($C14,[1]B10_updated!$E$5:$AR$84,29,FALSE)</f>
        <v>#N/A</v>
      </c>
      <c r="L14">
        <f>VLOOKUP($C14,[1]B13!$E$5:$Z$27,17,FALSE)</f>
        <v>79.107648417982716</v>
      </c>
      <c r="M14" t="e">
        <f>VLOOKUP($C14,'[1]B14 (2)'!$E$5:$AR$85,29,FALSE)</f>
        <v>#N/A</v>
      </c>
      <c r="O14" t="e">
        <f>VLOOKUP($C14,[1]B10_updated!$E$5:$AR$84,35,FALSE)</f>
        <v>#N/A</v>
      </c>
      <c r="R14">
        <f>VLOOKUP($C14,[1]B13!$E$5:$Z$27,20,FALSE)</f>
        <v>2.1337933941391771</v>
      </c>
      <c r="S14" t="e">
        <f>VLOOKUP($C14,'[1]B14 (2)'!$E$5:$AR$85,35,FALSE)</f>
        <v>#N/A</v>
      </c>
      <c r="T14">
        <f t="array" ref="T14">AVERAGE(IF(ISNUMBER(H14:M14),H14:M14))</f>
        <v>79.107648417982716</v>
      </c>
      <c r="U14" cm="1">
        <f t="array" ref="U14">IF(COUNT(H14:M14)=1,0,_xlfn.STDEV.P(IF(ISNUMBER(H14:M14),H14:M14)))</f>
        <v>0</v>
      </c>
      <c r="V14" s="10">
        <f t="array" ref="V14">MAX(IF(COUNT(H14:M14)=1,0,_xlfn.STDEV.S(IF(ISNUMBER(H14:M14),H14:M14))),IF(ISNUMBER(N14:S14),N14:S14))</f>
        <v>2.1337933941391771</v>
      </c>
      <c r="W14" s="9"/>
      <c r="X14" t="e">
        <f>VLOOKUP($C14,[1]B10_updated!$E$5:$AR$84,30,FALSE)</f>
        <v>#N/A</v>
      </c>
      <c r="AA14">
        <f>VLOOKUP($C14,[1]B13!$E$5:$Z$27,18,FALSE)</f>
        <v>40.376119545309656</v>
      </c>
      <c r="AB14" t="e">
        <f>VLOOKUP($C14,'[1]B14 (2)'!$E$5:$AR$85,30,FALSE)</f>
        <v>#N/A</v>
      </c>
      <c r="AD14" t="e">
        <f>VLOOKUP($C14,[1]B10_updated!$E$5:$AR$84,36,FALSE)</f>
        <v>#N/A</v>
      </c>
      <c r="AG14">
        <f>VLOOKUP($C14,[1]B13!$E$5:$Z$27,21,FALSE)</f>
        <v>6.1113157569153032</v>
      </c>
      <c r="AH14" t="e">
        <f>VLOOKUP($C14,'[1]B14 (2)'!$E$5:$AR$85,36,FALSE)</f>
        <v>#N/A</v>
      </c>
      <c r="AI14">
        <f t="array" ref="AI14">AVERAGE(IF(ISNUMBER(W14:AB14),W14:AB14))</f>
        <v>40.376119545309656</v>
      </c>
      <c r="AJ14" cm="1">
        <f t="array" ref="AJ14">IF(COUNT(W14:AB14)=1,0,_xlfn.STDEV.P(IF(ISNUMBER(W14:AB14),W14:AB14)))</f>
        <v>0</v>
      </c>
      <c r="AK14" s="10">
        <f t="array" ref="AK14">MAX(IF(COUNT(W14:AB14)=1,0,_xlfn.STDEV.S(IF(ISNUMBER(W14:AB14),W14:AB14))),IF(ISNUMBER(AC14:AH14),AC14:AH14))</f>
        <v>6.1113157569153032</v>
      </c>
      <c r="AL14" s="9"/>
      <c r="AP14">
        <f>VLOOKUP($C14,[1]B13!$E$5:$Z$27,19,FALSE)</f>
        <v>27.130580104318224</v>
      </c>
      <c r="AQ14" t="e">
        <f>VLOOKUP($C14,'[1]B14 (2)'!$E$5:$AR$85,31,FALSE)</f>
        <v>#N/A</v>
      </c>
      <c r="AV14">
        <f>VLOOKUP($C14,[1]B13!$E$5:$Z$27,22,FALSE)</f>
        <v>8.9605024826864899</v>
      </c>
      <c r="AW14" t="e">
        <f>VLOOKUP($C14,'[1]B14 (2)'!$E$5:$AR$85,37,FALSE)</f>
        <v>#N/A</v>
      </c>
      <c r="AX14">
        <f t="array" ref="AX14">AVERAGE(IF(ISNUMBER(AL14:AQ14),AL14:AQ14))</f>
        <v>27.130580104318224</v>
      </c>
      <c r="AY14" s="10">
        <f t="array" ref="AY14">MAX(IF(COUNT(AL14:AQ14)=1,0,_xlfn.STDEV.S(IF(ISNUMBER(AL14:AQ14),AL14:AQ14))),IF(ISNUMBER(AR14:AW14),AR14:AW14))</f>
        <v>8.9605024826864899</v>
      </c>
      <c r="AZ14" s="9"/>
      <c r="BA14" t="e">
        <f>VLOOKUP($C14,[1]B10_updated!$E$5:$AR$84,31,FALSE)</f>
        <v>#N/A</v>
      </c>
      <c r="BG14" t="e">
        <f>VLOOKUP($C14,[1]B10_updated!$E$5:$AR$84,37,FALSE)</f>
        <v>#N/A</v>
      </c>
      <c r="BL14" t="e">
        <f t="array" ref="BL14">AVERAGE(IF(ISNUMBER(AZ14:BE14),AZ14:BE14))</f>
        <v>#DIV/0!</v>
      </c>
      <c r="BM14" s="10" t="e">
        <f t="array" ref="BM14">MAX(IF(COUNT(AZ14:BE14)=1,0,_xlfn.STDEV.S(IF(ISNUMBER(AZ14:BE14),AZ14:BE14))),IF(ISNUMBER(BF14:BK14),BF14:BK14))</f>
        <v>#DIV/0!</v>
      </c>
      <c r="BN14" s="9" t="e">
        <f>VLOOKUP($C14,[1]B8!$E$5:$Z$23,17,FALSE)</f>
        <v>#N/A</v>
      </c>
      <c r="BO14" t="e">
        <f>VLOOKUP($C14,[1]B10_updated!$E$5:$AR$84,32,FALSE)</f>
        <v>#N/A</v>
      </c>
      <c r="BP14" t="e">
        <f>VLOOKUP($C14,[1]B11!$E$5:$Z$207,17,FALSE)</f>
        <v>#N/A</v>
      </c>
      <c r="BQ14" t="e">
        <f>VLOOKUP($C14,[1]B12!$E$5:$Z$52,17,FALSE)</f>
        <v>#N/A</v>
      </c>
      <c r="BS14" t="e">
        <f>VLOOKUP($C14,'[1]B14 (2)'!$E$5:$AR$85,32,FALSE)</f>
        <v>#N/A</v>
      </c>
      <c r="BT14" t="e">
        <f>VLOOKUP($C14,[1]B8!$E$5:$Z$23,20,FALSE)</f>
        <v>#N/A</v>
      </c>
      <c r="BU14" t="e">
        <f>VLOOKUP($C14,[1]B10_updated!$E$5:$AR$84,38,FALSE)</f>
        <v>#N/A</v>
      </c>
      <c r="BV14" t="e">
        <f>VLOOKUP($C14,[1]B11!$E$5:$Z$207,20,FALSE)</f>
        <v>#N/A</v>
      </c>
      <c r="BW14" t="e">
        <f>VLOOKUP($C14,[1]B12!$E$5:$Z$52,20,FALSE)</f>
        <v>#N/A</v>
      </c>
      <c r="BY14" t="e">
        <f>VLOOKUP($C14,'[1]B14 (2)'!$E$5:$AR$85,38,FALSE)</f>
        <v>#N/A</v>
      </c>
      <c r="BZ14" t="e">
        <f t="array" ref="BZ14">AVERAGE(IF(ISNUMBER(BN14:BS14),BN14:BS14))</f>
        <v>#DIV/0!</v>
      </c>
      <c r="CA14" t="e" cm="1">
        <f t="array" ref="CA14">IF(COUNT(BN14:BS14)=1,0,_xlfn.STDEV.P(IF(ISNUMBER(BN14:BS14),BN14:BS14)))</f>
        <v>#DIV/0!</v>
      </c>
      <c r="CB14" s="10" t="e">
        <f t="array" ref="CB14">MAX(IF(COUNT(BN14:BS14)=1,0,_xlfn.STDEV.S(IF(ISNUMBER(BN14:BS14),BN14:BS14))),IF(ISNUMBER(BT14:BY14),BT14:BY14))</f>
        <v>#DIV/0!</v>
      </c>
      <c r="CC14" s="9" t="e">
        <f>VLOOKUP($C14,[1]B8!$E$5:$Z$23,18,FALSE)</f>
        <v>#N/A</v>
      </c>
      <c r="CD14" t="e">
        <f>VLOOKUP($C14,[1]B10_updated!$E$5:$AR$84,33,FALSE)</f>
        <v>#N/A</v>
      </c>
      <c r="CE14" t="e">
        <f>VLOOKUP($C14,[1]B11!$E$5:$Z$207,18,FALSE)</f>
        <v>#N/A</v>
      </c>
      <c r="CF14" t="e">
        <f>VLOOKUP($C14,[1]B12!$E$5:$Z$52,18,FALSE)</f>
        <v>#N/A</v>
      </c>
      <c r="CH14" t="e">
        <f>VLOOKUP($C14,'[1]B14 (2)'!$E$5:$AR$85,33,FALSE)</f>
        <v>#N/A</v>
      </c>
      <c r="CI14" t="e">
        <f>VLOOKUP($C14,[1]B8!$E$5:$Z$23,21,FALSE)</f>
        <v>#N/A</v>
      </c>
      <c r="CJ14" t="e">
        <f>VLOOKUP($C14,[1]B10_updated!$E$5:$AR$84,39,FALSE)</f>
        <v>#N/A</v>
      </c>
      <c r="CK14" t="e">
        <f>VLOOKUP($C14,[1]B11!$E$5:$Z$207,21,FALSE)</f>
        <v>#N/A</v>
      </c>
      <c r="CL14" t="e">
        <f>VLOOKUP($C14,[1]B12!$E$5:$Z$52,21,FALSE)</f>
        <v>#N/A</v>
      </c>
      <c r="CN14" t="e">
        <f>VLOOKUP($C14,'[1]B14 (2)'!$E$5:$AR$85,39,FALSE)</f>
        <v>#N/A</v>
      </c>
      <c r="CO14" t="e">
        <f t="array" ref="CO14">AVERAGE(IF(ISNUMBER(CC14:CH14),CC14:CH14))</f>
        <v>#DIV/0!</v>
      </c>
      <c r="CP14" t="e" cm="1">
        <f t="array" ref="CP14">IF(COUNT(CC14:CH14)=1,0,_xlfn.STDEV.P(IF(ISNUMBER(CC14:CH14),CC14:CH14)))</f>
        <v>#DIV/0!</v>
      </c>
      <c r="CQ14" s="10" t="e">
        <f t="array" ref="CQ14">MAX(IF(COUNT(CC14:CH14)=1,0,_xlfn.STDEV.S(IF(ISNUMBER(CC14:CH14),CC14:CH14))),IF(ISNUMBER(CI14:CN14),CI14:CN14))</f>
        <v>#DIV/0!</v>
      </c>
      <c r="CR14" s="9"/>
      <c r="CS14" t="e">
        <f>VLOOKUP($C14,[1]B10_updated!$E$5:$AR$84,34,FALSE)</f>
        <v>#N/A</v>
      </c>
      <c r="CT14" t="e">
        <f>VLOOKUP($C14,[1]B11!$E$5:$Z$207,19,FALSE)</f>
        <v>#N/A</v>
      </c>
      <c r="CU14" t="e">
        <f>VLOOKUP($C14,[1]B12!$E$5:$Z$52,19,FALSE)</f>
        <v>#N/A</v>
      </c>
      <c r="CW14" t="e">
        <f>VLOOKUP($C14,'[1]B14 (2)'!$E$5:$AR$85,34,FALSE)</f>
        <v>#N/A</v>
      </c>
      <c r="CY14" t="e">
        <f>VLOOKUP($C14,[1]B10_updated!$E$5:$AR$84,40,FALSE)</f>
        <v>#N/A</v>
      </c>
      <c r="CZ14" t="e">
        <f>VLOOKUP($C14,[1]B11!$E$5:$Z$207,22,FALSE)</f>
        <v>#N/A</v>
      </c>
      <c r="DA14" t="e">
        <f>VLOOKUP($C14,[1]B12!$E$5:$Z$52,22,FALSE)</f>
        <v>#N/A</v>
      </c>
      <c r="DC14" t="e">
        <f>VLOOKUP($C14,'[1]B14 (2)'!$E$5:$AR$85,40,FALSE)</f>
        <v>#N/A</v>
      </c>
      <c r="DD14" t="e">
        <f t="array" ref="DD14">AVERAGE(IF(ISNUMBER(CR14:CW14),CR14:CW14))</f>
        <v>#DIV/0!</v>
      </c>
      <c r="DE14" t="e" cm="1">
        <f t="array" ref="DE14">IF(COUNT(CR14:CW14)=1,0,_xlfn.STDEV.P(IF(ISNUMBER(CR14:CW14),CR14:CW14)))</f>
        <v>#DIV/0!</v>
      </c>
      <c r="DF14" s="10" t="e">
        <f t="array" ref="DF14">MAX(IF(COUNT(CR14:CW14)=1,0,_xlfn.STDEV.S(IF(ISNUMBER(CR14:CW14),CR14:CW14))),IF(ISNUMBER(CX14:DC14),CX14:DC14))</f>
        <v>#DIV/0!</v>
      </c>
    </row>
    <row r="15" spans="1:110" x14ac:dyDescent="0.25">
      <c r="A15" s="1">
        <v>12</v>
      </c>
      <c r="B15" s="1">
        <v>6.9</v>
      </c>
      <c r="C15" s="1" t="s">
        <v>44</v>
      </c>
      <c r="D15">
        <v>158</v>
      </c>
      <c r="E15">
        <v>5.23</v>
      </c>
      <c r="F15">
        <v>3.42</v>
      </c>
      <c r="G15">
        <v>0.28399999999999997</v>
      </c>
      <c r="H15" s="9"/>
      <c r="I15">
        <f>VLOOKUP($C15,[1]B10_updated!$E$5:$AR$84,29,FALSE)</f>
        <v>78.593877533178571</v>
      </c>
      <c r="L15" t="e">
        <f>VLOOKUP($C15,[1]B13!$E$5:$Z$27,17,FALSE)</f>
        <v>#N/A</v>
      </c>
      <c r="M15" t="e">
        <f>VLOOKUP($C15,'[1]B14 (2)'!$E$5:$AR$85,29,FALSE)</f>
        <v>#N/A</v>
      </c>
      <c r="O15">
        <f>VLOOKUP($C15,[1]B10_updated!$E$5:$AR$84,35,FALSE)</f>
        <v>0.17050037496319237</v>
      </c>
      <c r="R15" t="e">
        <f>VLOOKUP($C15,[1]B13!$E$5:$Z$27,20,FALSE)</f>
        <v>#N/A</v>
      </c>
      <c r="S15" t="e">
        <f>VLOOKUP($C15,'[1]B14 (2)'!$E$5:$AR$85,35,FALSE)</f>
        <v>#N/A</v>
      </c>
      <c r="T15">
        <f t="array" ref="T15">AVERAGE(IF(ISNUMBER(H15:M15),H15:M15))</f>
        <v>78.593877533178571</v>
      </c>
      <c r="U15" cm="1">
        <f t="array" ref="U15">IF(COUNT(H15:M15)=1,0,_xlfn.STDEV.P(IF(ISNUMBER(H15:M15),H15:M15)))</f>
        <v>0</v>
      </c>
      <c r="V15" s="10">
        <f t="array" ref="V15">MAX(IF(COUNT(H15:M15)=1,0,_xlfn.STDEV.S(IF(ISNUMBER(H15:M15),H15:M15))),IF(ISNUMBER(N15:S15),N15:S15))</f>
        <v>0.17050037496319237</v>
      </c>
      <c r="W15" s="9"/>
      <c r="X15">
        <f>VLOOKUP($C15,[1]B10_updated!$E$5:$AR$84,30,FALSE)</f>
        <v>71.306303407144227</v>
      </c>
      <c r="AA15" t="e">
        <f>VLOOKUP($C15,[1]B13!$E$5:$Z$27,18,FALSE)</f>
        <v>#N/A</v>
      </c>
      <c r="AB15" t="e">
        <f>VLOOKUP($C15,'[1]B14 (2)'!$E$5:$AR$85,30,FALSE)</f>
        <v>#N/A</v>
      </c>
      <c r="AD15">
        <f>VLOOKUP($C15,[1]B10_updated!$E$5:$AR$84,36,FALSE)</f>
        <v>0.22854611038243</v>
      </c>
      <c r="AG15" t="e">
        <f>VLOOKUP($C15,[1]B13!$E$5:$Z$27,21,FALSE)</f>
        <v>#N/A</v>
      </c>
      <c r="AH15" t="e">
        <f>VLOOKUP($C15,'[1]B14 (2)'!$E$5:$AR$85,36,FALSE)</f>
        <v>#N/A</v>
      </c>
      <c r="AI15">
        <f t="array" ref="AI15">AVERAGE(IF(ISNUMBER(W15:AB15),W15:AB15))</f>
        <v>71.306303407144227</v>
      </c>
      <c r="AJ15" cm="1">
        <f t="array" ref="AJ15">IF(COUNT(W15:AB15)=1,0,_xlfn.STDEV.P(IF(ISNUMBER(W15:AB15),W15:AB15)))</f>
        <v>0</v>
      </c>
      <c r="AK15" s="10">
        <f t="array" ref="AK15">MAX(IF(COUNT(W15:AB15)=1,0,_xlfn.STDEV.S(IF(ISNUMBER(W15:AB15),W15:AB15))),IF(ISNUMBER(AC15:AH15),AC15:AH15))</f>
        <v>0.22854611038243</v>
      </c>
      <c r="AL15" s="9"/>
      <c r="AP15" t="e">
        <f>VLOOKUP($C15,[1]B13!$E$5:$Z$27,19,FALSE)</f>
        <v>#N/A</v>
      </c>
      <c r="AQ15" t="e">
        <f>VLOOKUP($C15,'[1]B14 (2)'!$E$5:$AR$85,31,FALSE)</f>
        <v>#N/A</v>
      </c>
      <c r="AV15" t="e">
        <f>VLOOKUP($C15,[1]B13!$E$5:$Z$27,22,FALSE)</f>
        <v>#N/A</v>
      </c>
      <c r="AW15" t="e">
        <f>VLOOKUP($C15,'[1]B14 (2)'!$E$5:$AR$85,37,FALSE)</f>
        <v>#N/A</v>
      </c>
      <c r="AX15" t="e">
        <f t="array" ref="AX15">AVERAGE(IF(ISNUMBER(AL15:AQ15),AL15:AQ15))</f>
        <v>#DIV/0!</v>
      </c>
      <c r="AY15" s="10" t="e">
        <f t="array" ref="AY15">MAX(IF(COUNT(AL15:AQ15)=1,0,_xlfn.STDEV.S(IF(ISNUMBER(AL15:AQ15),AL15:AQ15))),IF(ISNUMBER(AR15:AW15),AR15:AW15))</f>
        <v>#DIV/0!</v>
      </c>
      <c r="AZ15" s="9"/>
      <c r="BA15">
        <f>VLOOKUP($C15,[1]B10_updated!$E$5:$AR$84,31,FALSE)</f>
        <v>13.261801008243221</v>
      </c>
      <c r="BG15">
        <f>VLOOKUP($C15,[1]B10_updated!$E$5:$AR$84,37,FALSE)</f>
        <v>0.69087222474078069</v>
      </c>
      <c r="BL15">
        <f t="array" ref="BL15">AVERAGE(IF(ISNUMBER(AZ15:BE15),AZ15:BE15))</f>
        <v>13.261801008243221</v>
      </c>
      <c r="BM15" s="10">
        <f t="array" ref="BM15">MAX(IF(COUNT(AZ15:BE15)=1,0,_xlfn.STDEV.S(IF(ISNUMBER(AZ15:BE15),AZ15:BE15))),IF(ISNUMBER(BF15:BK15),BF15:BK15))</f>
        <v>0.69087222474078069</v>
      </c>
      <c r="BN15" s="9" t="e">
        <f>VLOOKUP($C15,[1]B8!$E$5:$Z$23,17,FALSE)</f>
        <v>#N/A</v>
      </c>
      <c r="BO15">
        <f>VLOOKUP($C15,[1]B10_updated!$E$5:$AR$84,32,FALSE)</f>
        <v>98.087940744443756</v>
      </c>
      <c r="BP15">
        <f>VLOOKUP($C15,[1]B11!$E$5:$Z$207,17,FALSE)</f>
        <v>97.543242039963943</v>
      </c>
      <c r="BQ15">
        <f>VLOOKUP($C15,[1]B12!$E$5:$Z$52,17,FALSE)</f>
        <v>98.815438119157406</v>
      </c>
      <c r="BS15" t="e">
        <f>VLOOKUP($C15,'[1]B14 (2)'!$E$5:$AR$85,32,FALSE)</f>
        <v>#N/A</v>
      </c>
      <c r="BT15" t="e">
        <f>VLOOKUP($C15,[1]B8!$E$5:$Z$23,20,FALSE)</f>
        <v>#N/A</v>
      </c>
      <c r="BU15">
        <f>VLOOKUP($C15,[1]B10_updated!$E$5:$AR$84,38,FALSE)</f>
        <v>0.26612167336120263</v>
      </c>
      <c r="BV15">
        <f>VLOOKUP($C15,[1]B11!$E$5:$Z$207,20,FALSE)</f>
        <v>0.17358517098806053</v>
      </c>
      <c r="BW15">
        <f>VLOOKUP($C15,[1]B12!$E$5:$Z$52,20,FALSE)</f>
        <v>8.8627725994506676E-2</v>
      </c>
      <c r="BY15" t="e">
        <f>VLOOKUP($C15,'[1]B14 (2)'!$E$5:$AR$85,38,FALSE)</f>
        <v>#N/A</v>
      </c>
      <c r="BZ15">
        <f t="array" ref="BZ15">AVERAGE(IF(ISNUMBER(BN15:BS15),BN15:BS15))</f>
        <v>98.148873634521706</v>
      </c>
      <c r="CA15" cm="1">
        <f t="array" ref="CA15">IF(COUNT(BN15:BS15)=1,0,_xlfn.STDEV.P(IF(ISNUMBER(BN15:BS15),BN15:BS15)))</f>
        <v>0.5211559771627835</v>
      </c>
      <c r="CB15" s="10">
        <f t="array" ref="CB15">MAX(IF(COUNT(BN15:BS15)=1,0,_xlfn.STDEV.S(IF(ISNUMBER(BN15:BS15),BN15:BS15))),IF(ISNUMBER(BT15:BY15),BT15:BY15))</f>
        <v>0.63828311022519113</v>
      </c>
      <c r="CC15" s="9" t="e">
        <f>VLOOKUP($C15,[1]B8!$E$5:$Z$23,18,FALSE)</f>
        <v>#N/A</v>
      </c>
      <c r="CD15">
        <f>VLOOKUP($C15,[1]B10_updated!$E$5:$AR$84,33,FALSE)</f>
        <v>95.467493106413073</v>
      </c>
      <c r="CE15">
        <f>VLOOKUP($C15,[1]B11!$E$5:$Z$207,18,FALSE)</f>
        <v>97.245056082386839</v>
      </c>
      <c r="CF15">
        <f>VLOOKUP($C15,[1]B12!$E$5:$Z$52,18,FALSE)</f>
        <v>99.52149802222273</v>
      </c>
      <c r="CH15" t="e">
        <f>VLOOKUP($C15,'[1]B14 (2)'!$E$5:$AR$85,33,FALSE)</f>
        <v>#N/A</v>
      </c>
      <c r="CI15" t="e">
        <f>VLOOKUP($C15,[1]B8!$E$5:$Z$23,21,FALSE)</f>
        <v>#N/A</v>
      </c>
      <c r="CJ15">
        <f>VLOOKUP($C15,[1]B10_updated!$E$5:$AR$84,39,FALSE)</f>
        <v>0.63083731089266826</v>
      </c>
      <c r="CK15">
        <f>VLOOKUP($C15,[1]B11!$E$5:$Z$207,21,FALSE)</f>
        <v>0.22053230535402801</v>
      </c>
      <c r="CL15">
        <f>VLOOKUP($C15,[1]B12!$E$5:$Z$52,21,FALSE)</f>
        <v>3.7173183273921849E-2</v>
      </c>
      <c r="CN15" t="e">
        <f>VLOOKUP($C15,'[1]B14 (2)'!$E$5:$AR$85,39,FALSE)</f>
        <v>#N/A</v>
      </c>
      <c r="CO15">
        <f t="array" ref="CO15">AVERAGE(IF(ISNUMBER(CC15:CH15),CC15:CH15))</f>
        <v>97.411349070340876</v>
      </c>
      <c r="CP15" cm="1">
        <f t="array" ref="CP15">IF(COUNT(CC15:CH15)=1,0,_xlfn.STDEV.P(IF(ISNUMBER(CC15:CH15),CC15:CH15)))</f>
        <v>1.6592124603225125</v>
      </c>
      <c r="CQ15" s="10">
        <f t="array" ref="CQ15">MAX(IF(COUNT(CC15:CH15)=1,0,_xlfn.STDEV.S(IF(ISNUMBER(CC15:CH15),CC15:CH15))),IF(ISNUMBER(CI15:CN15),CI15:CN15))</f>
        <v>2.0321119513290173</v>
      </c>
      <c r="CR15" s="9"/>
      <c r="CS15">
        <f>VLOOKUP($C15,[1]B10_updated!$E$5:$AR$84,34,FALSE)</f>
        <v>97.058240044434172</v>
      </c>
      <c r="CT15">
        <f>VLOOKUP($C15,[1]B11!$E$5:$Z$207,19,FALSE)</f>
        <v>95.247410273071949</v>
      </c>
      <c r="CU15">
        <f>VLOOKUP($C15,[1]B12!$E$5:$Z$52,19,FALSE)</f>
        <v>99.053919993709016</v>
      </c>
      <c r="CW15" t="e">
        <f>VLOOKUP($C15,'[1]B14 (2)'!$E$5:$AR$85,34,FALSE)</f>
        <v>#N/A</v>
      </c>
      <c r="CY15">
        <f>VLOOKUP($C15,[1]B10_updated!$E$5:$AR$84,40,FALSE)</f>
        <v>0.40943609866024105</v>
      </c>
      <c r="CZ15">
        <f>VLOOKUP($C15,[1]B11!$E$5:$Z$207,22,FALSE)</f>
        <v>0.38458862537133687</v>
      </c>
      <c r="DA15">
        <f>VLOOKUP($C15,[1]B12!$E$5:$Z$52,22,FALSE)</f>
        <v>8.2696506339633408E-2</v>
      </c>
      <c r="DC15" t="e">
        <f>VLOOKUP($C15,'[1]B14 (2)'!$E$5:$AR$85,40,FALSE)</f>
        <v>#N/A</v>
      </c>
      <c r="DD15">
        <f t="array" ref="DD15">AVERAGE(IF(ISNUMBER(CR15:CW15),CR15:CW15))</f>
        <v>97.119856770405036</v>
      </c>
      <c r="DE15" cm="1">
        <f t="array" ref="DE15">IF(COUNT(CR15:CW15)=1,0,_xlfn.STDEV.P(IF(ISNUMBER(CR15:CW15),CR15:CW15)))</f>
        <v>1.5546117476754224</v>
      </c>
      <c r="DF15" s="10">
        <f t="array" ref="DF15">MAX(IF(COUNT(CR15:CW15)=1,0,_xlfn.STDEV.S(IF(ISNUMBER(CR15:CW15),CR15:CW15))),IF(ISNUMBER(CX15:DC15),CX15:DC15))</f>
        <v>1.9040027649705886</v>
      </c>
    </row>
    <row r="16" spans="1:110" x14ac:dyDescent="0.25">
      <c r="A16" s="4">
        <v>13</v>
      </c>
      <c r="B16" s="4">
        <v>8.6</v>
      </c>
      <c r="C16" s="4" t="s">
        <v>45</v>
      </c>
      <c r="D16">
        <v>173</v>
      </c>
      <c r="E16">
        <v>14.77</v>
      </c>
      <c r="F16">
        <v>2.65</v>
      </c>
      <c r="G16">
        <v>3.46</v>
      </c>
      <c r="H16" s="9"/>
      <c r="I16">
        <f>VLOOKUP($C16,[1]B10_updated!$E$5:$AR$84,29,FALSE)</f>
        <v>95.28174151867367</v>
      </c>
      <c r="L16" t="e">
        <f>VLOOKUP($C16,[1]B13!$E$5:$Z$27,17,FALSE)</f>
        <v>#N/A</v>
      </c>
      <c r="M16" t="e">
        <f>VLOOKUP($C16,'[1]B14 (2)'!$E$5:$AR$85,29,FALSE)</f>
        <v>#N/A</v>
      </c>
      <c r="O16">
        <f>VLOOKUP($C16,[1]B10_updated!$E$5:$AR$84,35,FALSE)</f>
        <v>0.43103907131659464</v>
      </c>
      <c r="R16" t="e">
        <f>VLOOKUP($C16,[1]B13!$E$5:$Z$27,20,FALSE)</f>
        <v>#N/A</v>
      </c>
      <c r="S16" t="e">
        <f>VLOOKUP($C16,'[1]B14 (2)'!$E$5:$AR$85,35,FALSE)</f>
        <v>#N/A</v>
      </c>
      <c r="T16">
        <f t="array" ref="T16">AVERAGE(IF(ISNUMBER(H16:M16),H16:M16))</f>
        <v>95.28174151867367</v>
      </c>
      <c r="U16" cm="1">
        <f t="array" ref="U16">IF(COUNT(H16:M16)=1,0,_xlfn.STDEV.P(IF(ISNUMBER(H16:M16),H16:M16)))</f>
        <v>0</v>
      </c>
      <c r="V16" s="10">
        <f t="array" ref="V16">MAX(IF(COUNT(H16:M16)=1,0,_xlfn.STDEV.S(IF(ISNUMBER(H16:M16),H16:M16))),IF(ISNUMBER(N16:S16),N16:S16))</f>
        <v>0.43103907131659464</v>
      </c>
      <c r="W16" s="9"/>
      <c r="X16">
        <f>VLOOKUP($C16,[1]B10_updated!$E$5:$AR$84,30,FALSE)</f>
        <v>90.272532387290212</v>
      </c>
      <c r="AA16" t="e">
        <f>VLOOKUP($C16,[1]B13!$E$5:$Z$27,18,FALSE)</f>
        <v>#N/A</v>
      </c>
      <c r="AB16" t="e">
        <f>VLOOKUP($C16,'[1]B14 (2)'!$E$5:$AR$85,30,FALSE)</f>
        <v>#N/A</v>
      </c>
      <c r="AD16">
        <f>VLOOKUP($C16,[1]B10_updated!$E$5:$AR$84,36,FALSE)</f>
        <v>0.88865809760935588</v>
      </c>
      <c r="AG16" t="e">
        <f>VLOOKUP($C16,[1]B13!$E$5:$Z$27,21,FALSE)</f>
        <v>#N/A</v>
      </c>
      <c r="AH16" t="e">
        <f>VLOOKUP($C16,'[1]B14 (2)'!$E$5:$AR$85,36,FALSE)</f>
        <v>#N/A</v>
      </c>
      <c r="AI16">
        <f t="array" ref="AI16">AVERAGE(IF(ISNUMBER(W16:AB16),W16:AB16))</f>
        <v>90.272532387290212</v>
      </c>
      <c r="AJ16" cm="1">
        <f t="array" ref="AJ16">IF(COUNT(W16:AB16)=1,0,_xlfn.STDEV.P(IF(ISNUMBER(W16:AB16),W16:AB16)))</f>
        <v>0</v>
      </c>
      <c r="AK16" s="10">
        <f t="array" ref="AK16">MAX(IF(COUNT(W16:AB16)=1,0,_xlfn.STDEV.S(IF(ISNUMBER(W16:AB16),W16:AB16))),IF(ISNUMBER(AC16:AH16),AC16:AH16))</f>
        <v>0.88865809760935588</v>
      </c>
      <c r="AL16" s="9"/>
      <c r="AP16" t="e">
        <f>VLOOKUP($C16,[1]B13!$E$5:$Z$27,19,FALSE)</f>
        <v>#N/A</v>
      </c>
      <c r="AQ16" t="e">
        <f>VLOOKUP($C16,'[1]B14 (2)'!$E$5:$AR$85,31,FALSE)</f>
        <v>#N/A</v>
      </c>
      <c r="AV16" t="e">
        <f>VLOOKUP($C16,[1]B13!$E$5:$Z$27,22,FALSE)</f>
        <v>#N/A</v>
      </c>
      <c r="AW16" t="e">
        <f>VLOOKUP($C16,'[1]B14 (2)'!$E$5:$AR$85,37,FALSE)</f>
        <v>#N/A</v>
      </c>
      <c r="AX16" t="e">
        <f t="array" ref="AX16">AVERAGE(IF(ISNUMBER(AL16:AQ16),AL16:AQ16))</f>
        <v>#DIV/0!</v>
      </c>
      <c r="AY16" s="10" t="e">
        <f t="array" ref="AY16">MAX(IF(COUNT(AL16:AQ16)=1,0,_xlfn.STDEV.S(IF(ISNUMBER(AL16:AQ16),AL16:AQ16))),IF(ISNUMBER(AR16:AW16),AR16:AW16))</f>
        <v>#DIV/0!</v>
      </c>
      <c r="AZ16" s="9"/>
      <c r="BA16">
        <f>VLOOKUP($C16,[1]B10_updated!$E$5:$AR$84,31,FALSE)</f>
        <v>61.447223329819749</v>
      </c>
      <c r="BG16">
        <f>VLOOKUP($C16,[1]B10_updated!$E$5:$AR$84,37,FALSE)</f>
        <v>3.5220098937689355</v>
      </c>
      <c r="BL16">
        <f t="array" ref="BL16">AVERAGE(IF(ISNUMBER(AZ16:BE16),AZ16:BE16))</f>
        <v>61.447223329819749</v>
      </c>
      <c r="BM16" s="10">
        <f t="array" ref="BM16">MAX(IF(COUNT(AZ16:BE16)=1,0,_xlfn.STDEV.S(IF(ISNUMBER(AZ16:BE16),AZ16:BE16))),IF(ISNUMBER(BF16:BK16),BF16:BK16))</f>
        <v>3.5220098937689355</v>
      </c>
      <c r="BN16" s="9" t="e">
        <f>VLOOKUP($C16,[1]B8!$E$5:$Z$23,17,FALSE)</f>
        <v>#N/A</v>
      </c>
      <c r="BO16">
        <f>VLOOKUP($C16,[1]B10_updated!$E$5:$AR$84,32,FALSE)</f>
        <v>99.165713131573369</v>
      </c>
      <c r="BP16" t="e">
        <f>VLOOKUP($C16,[1]B11!$E$5:$Z$207,17,FALSE)</f>
        <v>#N/A</v>
      </c>
      <c r="BQ16" t="e">
        <f>VLOOKUP($C16,[1]B12!$E$5:$Z$52,17,FALSE)</f>
        <v>#N/A</v>
      </c>
      <c r="BS16" t="e">
        <f>VLOOKUP($C16,'[1]B14 (2)'!$E$5:$AR$85,32,FALSE)</f>
        <v>#N/A</v>
      </c>
      <c r="BT16" t="e">
        <f>VLOOKUP($C16,[1]B8!$E$5:$Z$23,20,FALSE)</f>
        <v>#N/A</v>
      </c>
      <c r="BU16">
        <f>VLOOKUP($C16,[1]B10_updated!$E$5:$AR$84,38,FALSE)</f>
        <v>0.12450410029285977</v>
      </c>
      <c r="BV16" t="e">
        <f>VLOOKUP($C16,[1]B11!$E$5:$Z$207,20,FALSE)</f>
        <v>#N/A</v>
      </c>
      <c r="BW16" t="e">
        <f>VLOOKUP($C16,[1]B12!$E$5:$Z$52,20,FALSE)</f>
        <v>#N/A</v>
      </c>
      <c r="BY16" t="e">
        <f>VLOOKUP($C16,'[1]B14 (2)'!$E$5:$AR$85,38,FALSE)</f>
        <v>#N/A</v>
      </c>
      <c r="BZ16">
        <f t="array" ref="BZ16">AVERAGE(IF(ISNUMBER(BN16:BS16),BN16:BS16))</f>
        <v>99.165713131573369</v>
      </c>
      <c r="CA16" cm="1">
        <f t="array" ref="CA16">IF(COUNT(BN16:BS16)=1,0,_xlfn.STDEV.P(IF(ISNUMBER(BN16:BS16),BN16:BS16)))</f>
        <v>0</v>
      </c>
      <c r="CB16" s="10">
        <f t="array" ref="CB16">MAX(IF(COUNT(BN16:BS16)=1,0,_xlfn.STDEV.S(IF(ISNUMBER(BN16:BS16),BN16:BS16))),IF(ISNUMBER(BT16:BY16),BT16:BY16))</f>
        <v>0.12450410029285977</v>
      </c>
      <c r="CC16" s="9" t="e">
        <f>VLOOKUP($C16,[1]B8!$E$5:$Z$23,18,FALSE)</f>
        <v>#N/A</v>
      </c>
      <c r="CD16">
        <f>VLOOKUP($C16,[1]B10_updated!$E$5:$AR$84,33,FALSE)</f>
        <v>98.701061558090871</v>
      </c>
      <c r="CE16" t="e">
        <f>VLOOKUP($C16,[1]B11!$E$5:$Z$207,18,FALSE)</f>
        <v>#N/A</v>
      </c>
      <c r="CF16" t="e">
        <f>VLOOKUP($C16,[1]B12!$E$5:$Z$52,18,FALSE)</f>
        <v>#N/A</v>
      </c>
      <c r="CH16" t="e">
        <f>VLOOKUP($C16,'[1]B14 (2)'!$E$5:$AR$85,33,FALSE)</f>
        <v>#N/A</v>
      </c>
      <c r="CI16" t="e">
        <f>VLOOKUP($C16,[1]B8!$E$5:$Z$23,21,FALSE)</f>
        <v>#N/A</v>
      </c>
      <c r="CJ16">
        <f>VLOOKUP($C16,[1]B10_updated!$E$5:$AR$84,39,FALSE)</f>
        <v>0.19384598771246941</v>
      </c>
      <c r="CK16" t="e">
        <f>VLOOKUP($C16,[1]B11!$E$5:$Z$207,21,FALSE)</f>
        <v>#N/A</v>
      </c>
      <c r="CL16" t="e">
        <f>VLOOKUP($C16,[1]B12!$E$5:$Z$52,21,FALSE)</f>
        <v>#N/A</v>
      </c>
      <c r="CN16" t="e">
        <f>VLOOKUP($C16,'[1]B14 (2)'!$E$5:$AR$85,39,FALSE)</f>
        <v>#N/A</v>
      </c>
      <c r="CO16">
        <f t="array" ref="CO16">AVERAGE(IF(ISNUMBER(CC16:CH16),CC16:CH16))</f>
        <v>98.701061558090871</v>
      </c>
      <c r="CP16" cm="1">
        <f t="array" ref="CP16">IF(COUNT(CC16:CH16)=1,0,_xlfn.STDEV.P(IF(ISNUMBER(CC16:CH16),CC16:CH16)))</f>
        <v>0</v>
      </c>
      <c r="CQ16" s="10">
        <f t="array" ref="CQ16">MAX(IF(COUNT(CC16:CH16)=1,0,_xlfn.STDEV.S(IF(ISNUMBER(CC16:CH16),CC16:CH16))),IF(ISNUMBER(CI16:CN16),CI16:CN16))</f>
        <v>0.19384598771246941</v>
      </c>
      <c r="CR16" s="9"/>
      <c r="CS16">
        <f>VLOOKUP($C16,[1]B10_updated!$E$5:$AR$84,34,FALSE)</f>
        <v>98.944625459645195</v>
      </c>
      <c r="CT16" t="e">
        <f>VLOOKUP($C16,[1]B11!$E$5:$Z$207,19,FALSE)</f>
        <v>#N/A</v>
      </c>
      <c r="CU16" t="e">
        <f>VLOOKUP($C16,[1]B12!$E$5:$Z$52,19,FALSE)</f>
        <v>#N/A</v>
      </c>
      <c r="CW16" t="e">
        <f>VLOOKUP($C16,'[1]B14 (2)'!$E$5:$AR$85,34,FALSE)</f>
        <v>#N/A</v>
      </c>
      <c r="CY16">
        <f>VLOOKUP($C16,[1]B10_updated!$E$5:$AR$84,40,FALSE)</f>
        <v>0.1574979333747219</v>
      </c>
      <c r="CZ16" t="e">
        <f>VLOOKUP($C16,[1]B11!$E$5:$Z$207,22,FALSE)</f>
        <v>#N/A</v>
      </c>
      <c r="DA16" t="e">
        <f>VLOOKUP($C16,[1]B12!$E$5:$Z$52,22,FALSE)</f>
        <v>#N/A</v>
      </c>
      <c r="DC16" t="e">
        <f>VLOOKUP($C16,'[1]B14 (2)'!$E$5:$AR$85,40,FALSE)</f>
        <v>#N/A</v>
      </c>
      <c r="DD16">
        <f t="array" ref="DD16">AVERAGE(IF(ISNUMBER(CR16:CW16),CR16:CW16))</f>
        <v>98.944625459645195</v>
      </c>
      <c r="DE16" cm="1">
        <f t="array" ref="DE16">IF(COUNT(CR16:CW16)=1,0,_xlfn.STDEV.P(IF(ISNUMBER(CR16:CW16),CR16:CW16)))</f>
        <v>0</v>
      </c>
      <c r="DF16" s="10">
        <f t="array" ref="DF16">MAX(IF(COUNT(CR16:CW16)=1,0,_xlfn.STDEV.S(IF(ISNUMBER(CR16:CW16),CR16:CW16))),IF(ISNUMBER(CX16:DC16),CX16:DC16))</f>
        <v>0.1574979333747219</v>
      </c>
    </row>
    <row r="17" spans="1:110" x14ac:dyDescent="0.25">
      <c r="A17" s="2">
        <v>14</v>
      </c>
      <c r="B17" s="2">
        <v>20.5</v>
      </c>
      <c r="C17" s="2" t="s">
        <v>46</v>
      </c>
      <c r="D17">
        <v>284</v>
      </c>
      <c r="E17">
        <v>4.95</v>
      </c>
      <c r="F17">
        <v>7.4</v>
      </c>
      <c r="G17">
        <v>5.0000000000000001E-4</v>
      </c>
      <c r="H17" s="9"/>
      <c r="I17">
        <f>VLOOKUP($C17,[1]B10_updated!$E$5:$AR$84,29,FALSE)</f>
        <v>78.506840827774241</v>
      </c>
      <c r="L17" t="e">
        <f>VLOOKUP($C17,[1]B13!$E$5:$Z$27,17,FALSE)</f>
        <v>#N/A</v>
      </c>
      <c r="M17">
        <f>VLOOKUP($C17,'[1]B14 (2)'!$E$5:$AR$85,29,FALSE)</f>
        <v>71.95717819290806</v>
      </c>
      <c r="O17">
        <f>VLOOKUP($C17,[1]B10_updated!$E$5:$AR$84,35,FALSE)</f>
        <v>1.1938374005102683</v>
      </c>
      <c r="R17" t="e">
        <f>VLOOKUP($C17,[1]B13!$E$5:$Z$27,20,FALSE)</f>
        <v>#N/A</v>
      </c>
      <c r="S17">
        <f>VLOOKUP($C17,'[1]B14 (2)'!$E$5:$AR$85,35,FALSE)</f>
        <v>10.418675809377486</v>
      </c>
      <c r="T17">
        <f t="array" ref="T17">AVERAGE(IF(ISNUMBER(H17:M17),H17:M17))</f>
        <v>75.232009510341157</v>
      </c>
      <c r="U17" cm="1">
        <f t="array" ref="U17">IF(COUNT(H17:M17)=1,0,_xlfn.STDEV.P(IF(ISNUMBER(H17:M17),H17:M17)))</f>
        <v>3.2748313174330903</v>
      </c>
      <c r="V17" s="10">
        <f t="array" ref="V17">MAX(IF(COUNT(H17:M17)=1,0,_xlfn.STDEV.S(IF(ISNUMBER(H17:M17),H17:M17))),IF(ISNUMBER(N17:S17),N17:S17))</f>
        <v>10.418675809377486</v>
      </c>
      <c r="W17" s="9"/>
      <c r="X17">
        <f>VLOOKUP($C17,[1]B10_updated!$E$5:$AR$84,30,FALSE)</f>
        <v>76.152995833581386</v>
      </c>
      <c r="AA17" t="e">
        <f>VLOOKUP($C17,[1]B13!$E$5:$Z$27,18,FALSE)</f>
        <v>#N/A</v>
      </c>
      <c r="AB17">
        <f>VLOOKUP($C17,'[1]B14 (2)'!$E$5:$AR$85,30,FALSE)</f>
        <v>48.743777294694283</v>
      </c>
      <c r="AD17">
        <f>VLOOKUP($C17,[1]B10_updated!$E$5:$AR$84,36,FALSE)</f>
        <v>1.3245817069453425</v>
      </c>
      <c r="AG17" t="e">
        <f>VLOOKUP($C17,[1]B13!$E$5:$Z$27,21,FALSE)</f>
        <v>#N/A</v>
      </c>
      <c r="AH17">
        <f>VLOOKUP($C17,'[1]B14 (2)'!$E$5:$AR$85,36,FALSE)</f>
        <v>11.184905156933706</v>
      </c>
      <c r="AI17">
        <f t="array" ref="AI17">AVERAGE(IF(ISNUMBER(W17:AB17),W17:AB17))</f>
        <v>62.448386564137834</v>
      </c>
      <c r="AJ17" cm="1">
        <f t="array" ref="AJ17">IF(COUNT(W17:AB17)=1,0,_xlfn.STDEV.P(IF(ISNUMBER(W17:AB17),W17:AB17)))</f>
        <v>13.704609269443536</v>
      </c>
      <c r="AK17" s="10">
        <f t="array" ref="AK17">MAX(IF(COUNT(W17:AB17)=1,0,_xlfn.STDEV.S(IF(ISNUMBER(W17:AB17),W17:AB17))),IF(ISNUMBER(AC17:AH17),AC17:AH17))</f>
        <v>19.381244295871081</v>
      </c>
      <c r="AL17" s="9"/>
      <c r="AP17" t="e">
        <f>VLOOKUP($C17,[1]B13!$E$5:$Z$27,19,FALSE)</f>
        <v>#N/A</v>
      </c>
      <c r="AQ17">
        <f>VLOOKUP($C17,'[1]B14 (2)'!$E$5:$AR$85,31,FALSE)</f>
        <v>44.937032950598706</v>
      </c>
      <c r="AV17" t="e">
        <f>VLOOKUP($C17,[1]B13!$E$5:$Z$27,22,FALSE)</f>
        <v>#N/A</v>
      </c>
      <c r="AW17">
        <f>VLOOKUP($C17,'[1]B14 (2)'!$E$5:$AR$85,37,FALSE)</f>
        <v>14.159065175230104</v>
      </c>
      <c r="AX17">
        <f t="array" ref="AX17">AVERAGE(IF(ISNUMBER(AL17:AQ17),AL17:AQ17))</f>
        <v>44.937032950598706</v>
      </c>
      <c r="AY17" s="10">
        <f t="array" ref="AY17">MAX(IF(COUNT(AL17:AQ17)=1,0,_xlfn.STDEV.S(IF(ISNUMBER(AL17:AQ17),AL17:AQ17))),IF(ISNUMBER(AR17:AW17),AR17:AW17))</f>
        <v>14.159065175230104</v>
      </c>
      <c r="AZ17" s="9"/>
      <c r="BA17">
        <f>VLOOKUP($C17,[1]B10_updated!$E$5:$AR$84,31,FALSE)</f>
        <v>75.39412322796889</v>
      </c>
      <c r="BG17">
        <f>VLOOKUP($C17,[1]B10_updated!$E$5:$AR$84,37,FALSE)</f>
        <v>1.3667332813855295</v>
      </c>
      <c r="BL17">
        <f t="array" ref="BL17">AVERAGE(IF(ISNUMBER(AZ17:BE17),AZ17:BE17))</f>
        <v>75.39412322796889</v>
      </c>
      <c r="BM17" s="10">
        <f t="array" ref="BM17">MAX(IF(COUNT(AZ17:BE17)=1,0,_xlfn.STDEV.S(IF(ISNUMBER(AZ17:BE17),AZ17:BE17))),IF(ISNUMBER(BF17:BK17),BF17:BK17))</f>
        <v>1.3667332813855295</v>
      </c>
      <c r="BN17" s="9" t="e">
        <f>VLOOKUP($C17,[1]B8!$E$5:$Z$23,17,FALSE)</f>
        <v>#N/A</v>
      </c>
      <c r="BO17">
        <f>VLOOKUP($C17,[1]B10_updated!$E$5:$AR$84,32,FALSE)</f>
        <v>84.821337088974332</v>
      </c>
      <c r="BP17" t="e">
        <f>VLOOKUP($C17,[1]B11!$E$5:$Z$207,17,FALSE)</f>
        <v>#N/A</v>
      </c>
      <c r="BQ17" t="e">
        <f>VLOOKUP($C17,[1]B12!$E$5:$Z$52,17,FALSE)</f>
        <v>#N/A</v>
      </c>
      <c r="BS17">
        <f>VLOOKUP($C17,'[1]B14 (2)'!$E$5:$AR$85,32,FALSE)</f>
        <v>80.985627325484074</v>
      </c>
      <c r="BT17" t="e">
        <f>VLOOKUP($C17,[1]B8!$E$5:$Z$23,20,FALSE)</f>
        <v>#N/A</v>
      </c>
      <c r="BU17">
        <f>VLOOKUP($C17,[1]B10_updated!$E$5:$AR$84,38,FALSE)</f>
        <v>1.7690835502639402</v>
      </c>
      <c r="BV17" t="e">
        <f>VLOOKUP($C17,[1]B11!$E$5:$Z$207,20,FALSE)</f>
        <v>#N/A</v>
      </c>
      <c r="BW17" t="e">
        <f>VLOOKUP($C17,[1]B12!$E$5:$Z$52,20,FALSE)</f>
        <v>#N/A</v>
      </c>
      <c r="BY17">
        <f>VLOOKUP($C17,'[1]B14 (2)'!$E$5:$AR$85,38,FALSE)</f>
        <v>4.7726864119954868</v>
      </c>
      <c r="BZ17">
        <f t="array" ref="BZ17">AVERAGE(IF(ISNUMBER(BN17:BS17),BN17:BS17))</f>
        <v>82.903482207229203</v>
      </c>
      <c r="CA17" cm="1">
        <f t="array" ref="CA17">IF(COUNT(BN17:BS17)=1,0,_xlfn.STDEV.P(IF(ISNUMBER(BN17:BS17),BN17:BS17)))</f>
        <v>1.9178548817451286</v>
      </c>
      <c r="CB17" s="10">
        <f t="array" ref="CB17">MAX(IF(COUNT(BN17:BS17)=1,0,_xlfn.STDEV.S(IF(ISNUMBER(BN17:BS17),BN17:BS17))),IF(ISNUMBER(BT17:BY17),BT17:BY17))</f>
        <v>4.7726864119954868</v>
      </c>
      <c r="CC17" s="9" t="e">
        <f>VLOOKUP($C17,[1]B8!$E$5:$Z$23,18,FALSE)</f>
        <v>#N/A</v>
      </c>
      <c r="CD17">
        <f>VLOOKUP($C17,[1]B10_updated!$E$5:$AR$84,33,FALSE)</f>
        <v>84.20522509048925</v>
      </c>
      <c r="CE17" t="e">
        <f>VLOOKUP($C17,[1]B11!$E$5:$Z$207,18,FALSE)</f>
        <v>#N/A</v>
      </c>
      <c r="CF17" t="e">
        <f>VLOOKUP($C17,[1]B12!$E$5:$Z$52,18,FALSE)</f>
        <v>#N/A</v>
      </c>
      <c r="CH17">
        <f>VLOOKUP($C17,'[1]B14 (2)'!$E$5:$AR$85,33,FALSE)</f>
        <v>81.185948235758204</v>
      </c>
      <c r="CI17" t="e">
        <f>VLOOKUP($C17,[1]B8!$E$5:$Z$23,21,FALSE)</f>
        <v>#N/A</v>
      </c>
      <c r="CJ17">
        <f>VLOOKUP($C17,[1]B10_updated!$E$5:$AR$84,39,FALSE)</f>
        <v>1.8408918253425339</v>
      </c>
      <c r="CK17" t="e">
        <f>VLOOKUP($C17,[1]B11!$E$5:$Z$207,21,FALSE)</f>
        <v>#N/A</v>
      </c>
      <c r="CL17" t="e">
        <f>VLOOKUP($C17,[1]B12!$E$5:$Z$52,21,FALSE)</f>
        <v>#N/A</v>
      </c>
      <c r="CN17">
        <f>VLOOKUP($C17,'[1]B14 (2)'!$E$5:$AR$85,39,FALSE)</f>
        <v>3.7394336654478182</v>
      </c>
      <c r="CO17">
        <f t="array" ref="CO17">AVERAGE(IF(ISNUMBER(CC17:CH17),CC17:CH17))</f>
        <v>82.69558666312372</v>
      </c>
      <c r="CP17" cm="1">
        <f t="array" ref="CP17">IF(COUNT(CC17:CH17)=1,0,_xlfn.STDEV.P(IF(ISNUMBER(CC17:CH17),CC17:CH17)))</f>
        <v>1.5096384273655232</v>
      </c>
      <c r="CQ17" s="10">
        <f t="array" ref="CQ17">MAX(IF(COUNT(CC17:CH17)=1,0,_xlfn.STDEV.S(IF(ISNUMBER(CC17:CH17),CC17:CH17))),IF(ISNUMBER(CI17:CN17),CI17:CN17))</f>
        <v>3.7394336654478182</v>
      </c>
      <c r="CR17" s="9"/>
      <c r="CS17">
        <f>VLOOKUP($C17,[1]B10_updated!$E$5:$AR$84,34,FALSE)</f>
        <v>85.067111985989655</v>
      </c>
      <c r="CT17" t="e">
        <f>VLOOKUP($C17,[1]B11!$E$5:$Z$207,19,FALSE)</f>
        <v>#N/A</v>
      </c>
      <c r="CU17" t="e">
        <f>VLOOKUP($C17,[1]B12!$E$5:$Z$52,19,FALSE)</f>
        <v>#N/A</v>
      </c>
      <c r="CW17">
        <f>VLOOKUP($C17,'[1]B14 (2)'!$E$5:$AR$85,34,FALSE)</f>
        <v>84.496162773751792</v>
      </c>
      <c r="CY17">
        <f>VLOOKUP($C17,[1]B10_updated!$E$5:$AR$84,40,FALSE)</f>
        <v>1.7404383178132077</v>
      </c>
      <c r="CZ17" t="e">
        <f>VLOOKUP($C17,[1]B11!$E$5:$Z$207,22,FALSE)</f>
        <v>#N/A</v>
      </c>
      <c r="DA17" t="e">
        <f>VLOOKUP($C17,[1]B12!$E$5:$Z$52,22,FALSE)</f>
        <v>#N/A</v>
      </c>
      <c r="DC17">
        <f>VLOOKUP($C17,'[1]B14 (2)'!$E$5:$AR$85,40,FALSE)</f>
        <v>3.2297577933631683</v>
      </c>
      <c r="DD17">
        <f t="array" ref="DD17">AVERAGE(IF(ISNUMBER(CR17:CW17),CR17:CW17))</f>
        <v>84.781637379870716</v>
      </c>
      <c r="DE17" cm="1">
        <f t="array" ref="DE17">IF(COUNT(CR17:CW17)=1,0,_xlfn.STDEV.P(IF(ISNUMBER(CR17:CW17),CR17:CW17)))</f>
        <v>0.28547460611893172</v>
      </c>
      <c r="DF17" s="10">
        <f t="array" ref="DF17">MAX(IF(COUNT(CR17:CW17)=1,0,_xlfn.STDEV.S(IF(ISNUMBER(CR17:CW17),CR17:CW17))),IF(ISNUMBER(CX17:DC17),CX17:DC17))</f>
        <v>3.2297577933631683</v>
      </c>
    </row>
    <row r="18" spans="1:110" x14ac:dyDescent="0.25">
      <c r="A18" s="3">
        <v>15</v>
      </c>
      <c r="B18" s="3">
        <v>18.399999999999999</v>
      </c>
      <c r="C18" s="3" t="s">
        <v>47</v>
      </c>
      <c r="D18">
        <v>216</v>
      </c>
      <c r="E18">
        <v>4.6500000000000004</v>
      </c>
      <c r="F18">
        <v>2.7</v>
      </c>
      <c r="G18">
        <v>5.0999999999999996</v>
      </c>
      <c r="H18" s="9"/>
      <c r="I18">
        <f>VLOOKUP($C18,[1]B10_updated!$E$5:$AR$84,29,FALSE)</f>
        <v>99.373274790109235</v>
      </c>
      <c r="L18" t="e">
        <f>VLOOKUP($C18,[1]B13!$E$5:$Z$27,17,FALSE)</f>
        <v>#N/A</v>
      </c>
      <c r="M18">
        <f>VLOOKUP($C18,'[1]B14 (2)'!$E$5:$AR$85,29,FALSE)</f>
        <v>98.16111453345529</v>
      </c>
      <c r="O18">
        <f>VLOOKUP($C18,[1]B10_updated!$E$5:$AR$84,35,FALSE)</f>
        <v>1.2629798425090344E-2</v>
      </c>
      <c r="R18" t="e">
        <f>VLOOKUP($C18,[1]B13!$E$5:$Z$27,20,FALSE)</f>
        <v>#N/A</v>
      </c>
      <c r="S18">
        <f>VLOOKUP($C18,'[1]B14 (2)'!$E$5:$AR$85,35,FALSE)</f>
        <v>0.15706667467747665</v>
      </c>
      <c r="T18">
        <f t="array" ref="T18">AVERAGE(IF(ISNUMBER(H18:M18),H18:M18))</f>
        <v>98.76719466178227</v>
      </c>
      <c r="U18" cm="1">
        <f t="array" ref="U18">IF(COUNT(H18:M18)=1,0,_xlfn.STDEV.P(IF(ISNUMBER(H18:M18),H18:M18)))</f>
        <v>0.60608012832697256</v>
      </c>
      <c r="V18" s="10">
        <f t="array" ref="V18">MAX(IF(COUNT(H18:M18)=1,0,_xlfn.STDEV.S(IF(ISNUMBER(H18:M18),H18:M18))),IF(ISNUMBER(N18:S18),N18:S18))</f>
        <v>0.85712673736483047</v>
      </c>
      <c r="W18" s="9"/>
      <c r="X18">
        <f>VLOOKUP($C18,[1]B10_updated!$E$5:$AR$84,30,FALSE)</f>
        <v>99.214795214597061</v>
      </c>
      <c r="AA18" t="e">
        <f>VLOOKUP($C18,[1]B13!$E$5:$Z$27,18,FALSE)</f>
        <v>#N/A</v>
      </c>
      <c r="AB18">
        <f>VLOOKUP($C18,'[1]B14 (2)'!$E$5:$AR$85,30,FALSE)</f>
        <v>90.044800496609469</v>
      </c>
      <c r="AD18">
        <f>VLOOKUP($C18,[1]B10_updated!$E$5:$AR$84,36,FALSE)</f>
        <v>1.5823486921459833E-2</v>
      </c>
      <c r="AG18" t="e">
        <f>VLOOKUP($C18,[1]B13!$E$5:$Z$27,21,FALSE)</f>
        <v>#N/A</v>
      </c>
      <c r="AH18">
        <f>VLOOKUP($C18,'[1]B14 (2)'!$E$5:$AR$85,36,FALSE)</f>
        <v>0.75916715626652553</v>
      </c>
      <c r="AI18">
        <f t="array" ref="AI18">AVERAGE(IF(ISNUMBER(W18:AB18),W18:AB18))</f>
        <v>94.629797855603272</v>
      </c>
      <c r="AJ18" cm="1">
        <f t="array" ref="AJ18">IF(COUNT(W18:AB18)=1,0,_xlfn.STDEV.P(IF(ISNUMBER(W18:AB18),W18:AB18)))</f>
        <v>4.584997358993796</v>
      </c>
      <c r="AK18" s="10">
        <f t="array" ref="AK18">MAX(IF(COUNT(W18:AB18)=1,0,_xlfn.STDEV.S(IF(ISNUMBER(W18:AB18),W18:AB18))),IF(ISNUMBER(AC18:AH18),AC18:AH18))</f>
        <v>6.4841654485338482</v>
      </c>
      <c r="AL18" s="9"/>
      <c r="AP18" t="e">
        <f>VLOOKUP($C18,[1]B13!$E$5:$Z$27,19,FALSE)</f>
        <v>#N/A</v>
      </c>
      <c r="AQ18">
        <f>VLOOKUP($C18,'[1]B14 (2)'!$E$5:$AR$85,31,FALSE)</f>
        <v>62.509629242545863</v>
      </c>
      <c r="AV18" t="e">
        <f>VLOOKUP($C18,[1]B13!$E$5:$Z$27,22,FALSE)</f>
        <v>#N/A</v>
      </c>
      <c r="AW18">
        <f>VLOOKUP($C18,'[1]B14 (2)'!$E$5:$AR$85,37,FALSE)</f>
        <v>3.3781943809497905</v>
      </c>
      <c r="AX18">
        <f t="array" ref="AX18">AVERAGE(IF(ISNUMBER(AL18:AQ18),AL18:AQ18))</f>
        <v>62.509629242545863</v>
      </c>
      <c r="AY18" s="10">
        <f t="array" ref="AY18">MAX(IF(COUNT(AL18:AQ18)=1,0,_xlfn.STDEV.S(IF(ISNUMBER(AL18:AQ18),AL18:AQ18))),IF(ISNUMBER(AR18:AW18),AR18:AW18))</f>
        <v>3.3781943809497905</v>
      </c>
      <c r="AZ18" s="9"/>
      <c r="BA18">
        <f>VLOOKUP($C18,[1]B10_updated!$E$5:$AR$84,31,FALSE)</f>
        <v>69.944746479069721</v>
      </c>
      <c r="BG18">
        <f>VLOOKUP($C18,[1]B10_updated!$E$5:$AR$84,37,FALSE)</f>
        <v>0.60567500332482438</v>
      </c>
      <c r="BL18">
        <f t="array" ref="BL18">AVERAGE(IF(ISNUMBER(AZ18:BE18),AZ18:BE18))</f>
        <v>69.944746479069721</v>
      </c>
      <c r="BM18" s="10">
        <f t="array" ref="BM18">MAX(IF(COUNT(AZ18:BE18)=1,0,_xlfn.STDEV.S(IF(ISNUMBER(AZ18:BE18),AZ18:BE18))),IF(ISNUMBER(BF18:BK18),BF18:BK18))</f>
        <v>0.60567500332482438</v>
      </c>
      <c r="BN18" s="9" t="e">
        <f>VLOOKUP($C18,[1]B8!$E$5:$Z$23,17,FALSE)</f>
        <v>#N/A</v>
      </c>
      <c r="BO18">
        <f>VLOOKUP($C18,[1]B10_updated!$E$5:$AR$84,32,FALSE)</f>
        <v>98.85978827195602</v>
      </c>
      <c r="BP18">
        <f>VLOOKUP($C18,[1]B11!$E$5:$Z$207,17,FALSE)</f>
        <v>98.475891635656382</v>
      </c>
      <c r="BQ18" t="e">
        <f>VLOOKUP($C18,[1]B12!$E$5:$Z$52,17,FALSE)</f>
        <v>#N/A</v>
      </c>
      <c r="BS18">
        <f>VLOOKUP($C18,'[1]B14 (2)'!$E$5:$AR$85,32,FALSE)</f>
        <v>99.525086052260164</v>
      </c>
      <c r="BT18" t="e">
        <f>VLOOKUP($C18,[1]B8!$E$5:$Z$23,20,FALSE)</f>
        <v>#N/A</v>
      </c>
      <c r="BU18">
        <f>VLOOKUP($C18,[1]B10_updated!$E$5:$AR$84,38,FALSE)</f>
        <v>0.10511438606901466</v>
      </c>
      <c r="BV18">
        <f>VLOOKUP($C18,[1]B11!$E$5:$Z$207,20,FALSE)</f>
        <v>9.8563798282588433E-2</v>
      </c>
      <c r="BW18" t="e">
        <f>VLOOKUP($C18,[1]B12!$E$5:$Z$52,20,FALSE)</f>
        <v>#N/A</v>
      </c>
      <c r="BY18">
        <f>VLOOKUP($C18,'[1]B14 (2)'!$E$5:$AR$85,38,FALSE)</f>
        <v>3.7422342449379559E-2</v>
      </c>
      <c r="BZ18">
        <f t="array" ref="BZ18">AVERAGE(IF(ISNUMBER(BN18:BS18),BN18:BS18))</f>
        <v>98.953588653290865</v>
      </c>
      <c r="CA18" cm="1">
        <f t="array" ref="CA18">IF(COUNT(BN18:BS18)=1,0,_xlfn.STDEV.P(IF(ISNUMBER(BN18:BS18),BN18:BS18)))</f>
        <v>0.43343674249118774</v>
      </c>
      <c r="CB18" s="10">
        <f t="array" ref="CB18">MAX(IF(COUNT(BN18:BS18)=1,0,_xlfn.STDEV.S(IF(ISNUMBER(BN18:BS18),BN18:BS18))),IF(ISNUMBER(BT18:BY18),BT18:BY18))</f>
        <v>0.53084942743875896</v>
      </c>
      <c r="CC18" s="9" t="e">
        <f>VLOOKUP($C18,[1]B8!$E$5:$Z$23,18,FALSE)</f>
        <v>#N/A</v>
      </c>
      <c r="CD18">
        <f>VLOOKUP($C18,[1]B10_updated!$E$5:$AR$84,33,FALSE)</f>
        <v>99.340690634414159</v>
      </c>
      <c r="CE18">
        <f>VLOOKUP($C18,[1]B11!$E$5:$Z$207,18,FALSE)</f>
        <v>98.91787591497993</v>
      </c>
      <c r="CF18" t="e">
        <f>VLOOKUP($C18,[1]B12!$E$5:$Z$52,18,FALSE)</f>
        <v>#N/A</v>
      </c>
      <c r="CH18">
        <f>VLOOKUP($C18,'[1]B14 (2)'!$E$5:$AR$85,33,FALSE)</f>
        <v>99.383187523662599</v>
      </c>
      <c r="CI18" t="e">
        <f>VLOOKUP($C18,[1]B8!$E$5:$Z$23,21,FALSE)</f>
        <v>#N/A</v>
      </c>
      <c r="CJ18">
        <f>VLOOKUP($C18,[1]B10_updated!$E$5:$AR$84,39,FALSE)</f>
        <v>6.0780728252983127E-2</v>
      </c>
      <c r="CK18">
        <f>VLOOKUP($C18,[1]B11!$E$5:$Z$207,21,FALSE)</f>
        <v>7.9859073209370052E-2</v>
      </c>
      <c r="CL18" t="e">
        <f>VLOOKUP($C18,[1]B12!$E$5:$Z$52,21,FALSE)</f>
        <v>#N/A</v>
      </c>
      <c r="CN18">
        <f>VLOOKUP($C18,'[1]B14 (2)'!$E$5:$AR$85,39,FALSE)</f>
        <v>4.2613701985825404E-2</v>
      </c>
      <c r="CO18">
        <f t="array" ref="CO18">AVERAGE(IF(ISNUMBER(CC18:CH18),CC18:CH18))</f>
        <v>99.213918024352225</v>
      </c>
      <c r="CP18" cm="1">
        <f t="array" ref="CP18">IF(COUNT(CC18:CH18)=1,0,_xlfn.STDEV.P(IF(ISNUMBER(CC18:CH18),CC18:CH18)))</f>
        <v>0.2100510958317027</v>
      </c>
      <c r="CQ18" s="10">
        <f t="array" ref="CQ18">MAX(IF(COUNT(CC18:CH18)=1,0,_xlfn.STDEV.S(IF(ISNUMBER(CC18:CH18),CC18:CH18))),IF(ISNUMBER(CI18:CN18),CI18:CN18))</f>
        <v>0.25725900235006105</v>
      </c>
      <c r="CR18" s="9"/>
      <c r="CS18">
        <f>VLOOKUP($C18,[1]B10_updated!$E$5:$AR$84,34,FALSE)</f>
        <v>96.637186009119901</v>
      </c>
      <c r="CT18">
        <f>VLOOKUP($C18,[1]B11!$E$5:$Z$207,19,FALSE)</f>
        <v>98.458839560230061</v>
      </c>
      <c r="CU18" t="e">
        <f>VLOOKUP($C18,[1]B12!$E$5:$Z$52,19,FALSE)</f>
        <v>#N/A</v>
      </c>
      <c r="CW18">
        <f>VLOOKUP($C18,'[1]B14 (2)'!$E$5:$AR$85,34,FALSE)</f>
        <v>99.55522612350039</v>
      </c>
      <c r="CY18">
        <f>VLOOKUP($C18,[1]B10_updated!$E$5:$AR$84,40,FALSE)</f>
        <v>0.31001271029025751</v>
      </c>
      <c r="CZ18">
        <f>VLOOKUP($C18,[1]B11!$E$5:$Z$207,22,FALSE)</f>
        <v>0.11007680440789322</v>
      </c>
      <c r="DA18" t="e">
        <f>VLOOKUP($C18,[1]B12!$E$5:$Z$52,22,FALSE)</f>
        <v>#N/A</v>
      </c>
      <c r="DC18">
        <f>VLOOKUP($C18,'[1]B14 (2)'!$E$5:$AR$85,40,FALSE)</f>
        <v>3.0064500247954408E-2</v>
      </c>
      <c r="DD18">
        <f t="array" ref="DD18">AVERAGE(IF(ISNUMBER(CR18:CW18),CR18:CW18))</f>
        <v>98.217083897616774</v>
      </c>
      <c r="DE18" cm="1">
        <f t="array" ref="DE18">IF(COUNT(CR18:CW18)=1,0,_xlfn.STDEV.P(IF(ISNUMBER(CR18:CW18),CR18:CW18)))</f>
        <v>1.2034876754908661</v>
      </c>
      <c r="DF18" s="10">
        <f t="array" ref="DF18">MAX(IF(COUNT(CR18:CW18)=1,0,_xlfn.STDEV.S(IF(ISNUMBER(CR18:CW18),CR18:CW18))),IF(ISNUMBER(CX18:DC18),CX18:DC18))</f>
        <v>1.4739653583404233</v>
      </c>
    </row>
    <row r="19" spans="1:110" x14ac:dyDescent="0.25">
      <c r="A19" s="1">
        <v>16</v>
      </c>
      <c r="B19" s="1">
        <v>17.3</v>
      </c>
      <c r="C19" s="1" t="s">
        <v>48</v>
      </c>
      <c r="D19">
        <v>202</v>
      </c>
      <c r="E19">
        <v>4.72</v>
      </c>
      <c r="F19">
        <v>2.1</v>
      </c>
      <c r="G19">
        <v>1</v>
      </c>
      <c r="H19" s="9"/>
      <c r="I19">
        <f>VLOOKUP($C19,[1]B10_updated!$E$5:$AR$84,29,FALSE)</f>
        <v>100</v>
      </c>
      <c r="L19" t="e">
        <f>VLOOKUP($C19,[1]B13!$E$5:$Z$27,17,FALSE)</f>
        <v>#N/A</v>
      </c>
      <c r="M19">
        <f>VLOOKUP($C19,'[1]B14 (2)'!$E$5:$AR$85,29,FALSE)</f>
        <v>99.54545873738266</v>
      </c>
      <c r="O19">
        <f>VLOOKUP($C19,[1]B10_updated!$E$5:$AR$84,35,FALSE)</f>
        <v>0</v>
      </c>
      <c r="R19" t="e">
        <f>VLOOKUP($C19,[1]B13!$E$5:$Z$27,20,FALSE)</f>
        <v>#N/A</v>
      </c>
      <c r="S19">
        <f>VLOOKUP($C19,'[1]B14 (2)'!$E$5:$AR$85,35,FALSE)</f>
        <v>3.4401195143455181E-2</v>
      </c>
      <c r="T19">
        <f t="array" ref="T19">AVERAGE(IF(ISNUMBER(H19:M19),H19:M19))</f>
        <v>99.77272936869133</v>
      </c>
      <c r="U19" cm="1">
        <f t="array" ref="U19">IF(COUNT(H19:M19)=1,0,_xlfn.STDEV.P(IF(ISNUMBER(H19:M19),H19:M19)))</f>
        <v>0.22727063130867009</v>
      </c>
      <c r="V19" s="10">
        <f t="array" ref="V19">MAX(IF(COUNT(H19:M19)=1,0,_xlfn.STDEV.S(IF(ISNUMBER(H19:M19),H19:M19))),IF(ISNUMBER(N19:S19),N19:S19))</f>
        <v>0.32140920912581661</v>
      </c>
      <c r="W19" s="9"/>
      <c r="X19">
        <f>VLOOKUP($C19,[1]B10_updated!$E$5:$AR$84,30,FALSE)</f>
        <v>99.458875534645756</v>
      </c>
      <c r="AA19" t="e">
        <f>VLOOKUP($C19,[1]B13!$E$5:$Z$27,18,FALSE)</f>
        <v>#N/A</v>
      </c>
      <c r="AB19">
        <f>VLOOKUP($C19,'[1]B14 (2)'!$E$5:$AR$85,30,FALSE)</f>
        <v>94.757053588832221</v>
      </c>
      <c r="AD19">
        <f>VLOOKUP($C19,[1]B10_updated!$E$5:$AR$84,36,FALSE)</f>
        <v>2.943241735606476E-2</v>
      </c>
      <c r="AG19" t="e">
        <f>VLOOKUP($C19,[1]B13!$E$5:$Z$27,21,FALSE)</f>
        <v>#N/A</v>
      </c>
      <c r="AH19">
        <f>VLOOKUP($C19,'[1]B14 (2)'!$E$5:$AR$85,36,FALSE)</f>
        <v>0.37493234829081667</v>
      </c>
      <c r="AI19">
        <f t="array" ref="AI19">AVERAGE(IF(ISNUMBER(W19:AB19),W19:AB19))</f>
        <v>97.107964561738982</v>
      </c>
      <c r="AJ19" cm="1">
        <f t="array" ref="AJ19">IF(COUNT(W19:AB19)=1,0,_xlfn.STDEV.P(IF(ISNUMBER(W19:AB19),W19:AB19)))</f>
        <v>2.3509109729067674</v>
      </c>
      <c r="AK19" s="10">
        <f t="array" ref="AK19">MAX(IF(COUNT(W19:AB19)=1,0,_xlfn.STDEV.S(IF(ISNUMBER(W19:AB19),W19:AB19))),IF(ISNUMBER(AC19:AH19),AC19:AH19))</f>
        <v>3.3246901818164782</v>
      </c>
      <c r="AL19" s="9"/>
      <c r="AP19" t="e">
        <f>VLOOKUP($C19,[1]B13!$E$5:$Z$27,19,FALSE)</f>
        <v>#N/A</v>
      </c>
      <c r="AQ19">
        <f>VLOOKUP($C19,'[1]B14 (2)'!$E$5:$AR$85,31,FALSE)</f>
        <v>64.480582886148341</v>
      </c>
      <c r="AV19" t="e">
        <f>VLOOKUP($C19,[1]B13!$E$5:$Z$27,22,FALSE)</f>
        <v>#N/A</v>
      </c>
      <c r="AW19">
        <f>VLOOKUP($C19,'[1]B14 (2)'!$E$5:$AR$85,37,FALSE)</f>
        <v>2.9533726048545472</v>
      </c>
      <c r="AX19">
        <f t="array" ref="AX19">AVERAGE(IF(ISNUMBER(AL19:AQ19),AL19:AQ19))</f>
        <v>64.480582886148341</v>
      </c>
      <c r="AY19" s="10">
        <f t="array" ref="AY19">MAX(IF(COUNT(AL19:AQ19)=1,0,_xlfn.STDEV.S(IF(ISNUMBER(AL19:AQ19),AL19:AQ19))),IF(ISNUMBER(AR19:AW19),AR19:AW19))</f>
        <v>2.9533726048545472</v>
      </c>
      <c r="AZ19" s="9"/>
      <c r="BA19">
        <f>VLOOKUP($C19,[1]B10_updated!$E$5:$AR$84,31,FALSE)</f>
        <v>67.6865749593602</v>
      </c>
      <c r="BG19">
        <f>VLOOKUP($C19,[1]B10_updated!$E$5:$AR$84,37,FALSE)</f>
        <v>1.757566461862738</v>
      </c>
      <c r="BL19">
        <f t="array" ref="BL19">AVERAGE(IF(ISNUMBER(AZ19:BE19),AZ19:BE19))</f>
        <v>67.6865749593602</v>
      </c>
      <c r="BM19" s="10">
        <f t="array" ref="BM19">MAX(IF(COUNT(AZ19:BE19)=1,0,_xlfn.STDEV.S(IF(ISNUMBER(AZ19:BE19),AZ19:BE19))),IF(ISNUMBER(BF19:BK19),BF19:BK19))</f>
        <v>1.757566461862738</v>
      </c>
      <c r="BN19" s="9" t="e">
        <f>VLOOKUP($C19,[1]B8!$E$5:$Z$23,17,FALSE)</f>
        <v>#N/A</v>
      </c>
      <c r="BO19">
        <f>VLOOKUP($C19,[1]B10_updated!$E$5:$AR$84,32,FALSE)</f>
        <v>98.491837056961117</v>
      </c>
      <c r="BP19">
        <f>VLOOKUP($C19,[1]B11!$E$5:$Z$207,17,FALSE)</f>
        <v>99.615210127119951</v>
      </c>
      <c r="BQ19">
        <f>VLOOKUP($C19,[1]B12!$E$5:$Z$52,17,FALSE)</f>
        <v>99.781467559256996</v>
      </c>
      <c r="BS19">
        <f>VLOOKUP($C19,'[1]B14 (2)'!$E$5:$AR$85,32,FALSE)</f>
        <v>100</v>
      </c>
      <c r="BT19" t="e">
        <f>VLOOKUP($C19,[1]B8!$E$5:$Z$23,20,FALSE)</f>
        <v>#N/A</v>
      </c>
      <c r="BU19">
        <f>VLOOKUP($C19,[1]B10_updated!$E$5:$AR$84,38,FALSE)</f>
        <v>9.2935018276742568E-2</v>
      </c>
      <c r="BV19">
        <f>VLOOKUP($C19,[1]B11!$E$5:$Z$207,20,FALSE)</f>
        <v>2.5406512697846394E-2</v>
      </c>
      <c r="BW19">
        <f>VLOOKUP($C19,[1]B12!$E$5:$Z$52,20,FALSE)</f>
        <v>4.354759381011322E-3</v>
      </c>
      <c r="BY19">
        <f>VLOOKUP($C19,'[1]B14 (2)'!$E$5:$AR$85,38,FALSE)</f>
        <v>0</v>
      </c>
      <c r="BZ19">
        <f t="array" ref="BZ19">AVERAGE(IF(ISNUMBER(BN19:BS19),BN19:BS19))</f>
        <v>99.47212868583452</v>
      </c>
      <c r="CA19" cm="1">
        <f t="array" ref="CA19">IF(COUNT(BN19:BS19)=1,0,_xlfn.STDEV.P(IF(ISNUMBER(BN19:BS19),BN19:BS19)))</f>
        <v>0.58219039828235386</v>
      </c>
      <c r="CB19" s="10">
        <f t="array" ref="CB19">MAX(IF(COUNT(BN19:BS19)=1,0,_xlfn.STDEV.S(IF(ISNUMBER(BN19:BS19),BN19:BS19))),IF(ISNUMBER(BT19:BY19),BT19:BY19))</f>
        <v>0.67225556633586492</v>
      </c>
      <c r="CC19" s="9" t="e">
        <f>VLOOKUP($C19,[1]B8!$E$5:$Z$23,18,FALSE)</f>
        <v>#N/A</v>
      </c>
      <c r="CD19">
        <f>VLOOKUP($C19,[1]B10_updated!$E$5:$AR$84,33,FALSE)</f>
        <v>99.410948694685899</v>
      </c>
      <c r="CE19">
        <f>VLOOKUP($C19,[1]B11!$E$5:$Z$207,18,FALSE)</f>
        <v>99.681515924103721</v>
      </c>
      <c r="CF19">
        <f>VLOOKUP($C19,[1]B12!$E$5:$Z$52,18,FALSE)</f>
        <v>99.689246901212897</v>
      </c>
      <c r="CH19">
        <f>VLOOKUP($C19,'[1]B14 (2)'!$E$5:$AR$85,33,FALSE)</f>
        <v>99.999999999999986</v>
      </c>
      <c r="CI19" t="e">
        <f>VLOOKUP($C19,[1]B8!$E$5:$Z$23,21,FALSE)</f>
        <v>#N/A</v>
      </c>
      <c r="CJ19">
        <f>VLOOKUP($C19,[1]B10_updated!$E$5:$AR$84,39,FALSE)</f>
        <v>3.6298129507810528E-2</v>
      </c>
      <c r="CK19">
        <f>VLOOKUP($C19,[1]B11!$E$5:$Z$207,21,FALSE)</f>
        <v>2.3988144793918635E-2</v>
      </c>
      <c r="CL19">
        <f>VLOOKUP($C19,[1]B12!$E$5:$Z$52,21,FALSE)</f>
        <v>6.3534102254149327E-3</v>
      </c>
      <c r="CN19">
        <f>VLOOKUP($C19,'[1]B14 (2)'!$E$5:$AR$85,39,FALSE)</f>
        <v>0</v>
      </c>
      <c r="CO19">
        <f t="array" ref="CO19">AVERAGE(IF(ISNUMBER(CC19:CH19),CC19:CH19))</f>
        <v>99.695427880000636</v>
      </c>
      <c r="CP19" cm="1">
        <f t="array" ref="CP19">IF(COUNT(CC19:CH19)=1,0,_xlfn.STDEV.P(IF(ISNUMBER(CC19:CH19),CC19:CH19)))</f>
        <v>0.2085211800836349</v>
      </c>
      <c r="CQ19" s="10">
        <f t="array" ref="CQ19">MAX(IF(COUNT(CC19:CH19)=1,0,_xlfn.STDEV.S(IF(ISNUMBER(CC19:CH19),CC19:CH19))),IF(ISNUMBER(CI19:CN19),CI19:CN19))</f>
        <v>0.24077951890605009</v>
      </c>
      <c r="CR19" s="9"/>
      <c r="CS19">
        <f>VLOOKUP($C19,[1]B10_updated!$E$5:$AR$84,34,FALSE)</f>
        <v>97.796248838381146</v>
      </c>
      <c r="CT19">
        <f>VLOOKUP($C19,[1]B11!$E$5:$Z$207,19,FALSE)</f>
        <v>99.1756044320163</v>
      </c>
      <c r="CU19">
        <f>VLOOKUP($C19,[1]B12!$E$5:$Z$52,19,FALSE)</f>
        <v>99.596365092012277</v>
      </c>
      <c r="CW19">
        <f>VLOOKUP($C19,'[1]B14 (2)'!$E$5:$AR$85,34,FALSE)</f>
        <v>99.991519506625025</v>
      </c>
      <c r="CY19">
        <f>VLOOKUP($C19,[1]B10_updated!$E$5:$AR$84,40,FALSE)</f>
        <v>0.13579809491258882</v>
      </c>
      <c r="CZ19">
        <f>VLOOKUP($C19,[1]B11!$E$5:$Z$207,22,FALSE)</f>
        <v>6.0646027400484089E-2</v>
      </c>
      <c r="DA19">
        <f>VLOOKUP($C19,[1]B12!$E$5:$Z$52,22,FALSE)</f>
        <v>7.9324521168346544E-3</v>
      </c>
      <c r="DC19">
        <f>VLOOKUP($C19,'[1]B14 (2)'!$E$5:$AR$85,40,FALSE)</f>
        <v>4.7817714999128874E-4</v>
      </c>
      <c r="DD19">
        <f t="array" ref="DD19">AVERAGE(IF(ISNUMBER(CR19:CW19),CR19:CW19))</f>
        <v>99.139934467258684</v>
      </c>
      <c r="DE19" cm="1">
        <f t="array" ref="DE19">IF(COUNT(CR19:CW19)=1,0,_xlfn.STDEV.P(IF(ISNUMBER(CR19:CW19),CR19:CW19)))</f>
        <v>0.82769097647059098</v>
      </c>
      <c r="DF19" s="10">
        <f t="array" ref="DF19">MAX(IF(COUNT(CR19:CW19)=1,0,_xlfn.STDEV.S(IF(ISNUMBER(CR19:CW19),CR19:CW19))),IF(ISNUMBER(CX19:DC19),CX19:DC19))</f>
        <v>0.95573521614223989</v>
      </c>
    </row>
    <row r="20" spans="1:110" x14ac:dyDescent="0.25">
      <c r="A20" s="4">
        <v>17</v>
      </c>
      <c r="B20" s="4">
        <v>4.0999999999999996</v>
      </c>
      <c r="C20" s="4" t="s">
        <v>49</v>
      </c>
      <c r="D20">
        <v>100</v>
      </c>
      <c r="E20">
        <v>18.18</v>
      </c>
      <c r="F20">
        <v>1.2</v>
      </c>
      <c r="G20">
        <v>42</v>
      </c>
      <c r="H20" s="9"/>
      <c r="I20">
        <f>VLOOKUP($C20,[1]B10_updated!$E$5:$AR$84,29,FALSE)</f>
        <v>41.75790829142678</v>
      </c>
      <c r="L20" t="e">
        <f>VLOOKUP($C20,[1]B13!$E$5:$Z$27,17,FALSE)</f>
        <v>#N/A</v>
      </c>
      <c r="M20">
        <f>VLOOKUP($C20,'[1]B14 (2)'!$E$5:$AR$85,29,FALSE)</f>
        <v>57.927855697340696</v>
      </c>
      <c r="O20">
        <f>VLOOKUP($C20,[1]B10_updated!$E$5:$AR$84,35,FALSE)</f>
        <v>5.6023931475808606</v>
      </c>
      <c r="R20" t="e">
        <f>VLOOKUP($C20,[1]B13!$E$5:$Z$27,20,FALSE)</f>
        <v>#N/A</v>
      </c>
      <c r="S20">
        <f>VLOOKUP($C20,'[1]B14 (2)'!$E$5:$AR$85,35,FALSE)</f>
        <v>7.4678464690751758</v>
      </c>
      <c r="T20">
        <f t="array" ref="T20">AVERAGE(IF(ISNUMBER(H20:M20),H20:M20))</f>
        <v>49.842881994383738</v>
      </c>
      <c r="U20" cm="1">
        <f t="array" ref="U20">IF(COUNT(H20:M20)=1,0,_xlfn.STDEV.P(IF(ISNUMBER(H20:M20),H20:M20)))</f>
        <v>8.0849737029569582</v>
      </c>
      <c r="V20" s="10">
        <f t="array" ref="V20">MAX(IF(COUNT(H20:M20)=1,0,_xlfn.STDEV.S(IF(ISNUMBER(H20:M20),H20:M20))),IF(ISNUMBER(N20:S20),N20:S20))</f>
        <v>11.433879462151554</v>
      </c>
      <c r="W20" s="9"/>
      <c r="X20">
        <f>VLOOKUP($C20,[1]B10_updated!$E$5:$AR$84,30,FALSE)</f>
        <v>49.010131866523615</v>
      </c>
      <c r="AA20" t="e">
        <f>VLOOKUP($C20,[1]B13!$E$5:$Z$27,18,FALSE)</f>
        <v>#N/A</v>
      </c>
      <c r="AB20">
        <f>VLOOKUP($C20,'[1]B14 (2)'!$E$5:$AR$85,30,FALSE)</f>
        <v>38.954838809573666</v>
      </c>
      <c r="AD20">
        <f>VLOOKUP($C20,[1]B10_updated!$E$5:$AR$84,36,FALSE)</f>
        <v>4.9047910101928904</v>
      </c>
      <c r="AG20" t="e">
        <f>VLOOKUP($C20,[1]B13!$E$5:$Z$27,21,FALSE)</f>
        <v>#N/A</v>
      </c>
      <c r="AH20">
        <f>VLOOKUP($C20,'[1]B14 (2)'!$E$5:$AR$85,36,FALSE)</f>
        <v>10.478419183630027</v>
      </c>
      <c r="AI20">
        <f t="array" ref="AI20">AVERAGE(IF(ISNUMBER(W20:AB20),W20:AB20))</f>
        <v>43.98248533804864</v>
      </c>
      <c r="AJ20" cm="1">
        <f t="array" ref="AJ20">IF(COUNT(W20:AB20)=1,0,_xlfn.STDEV.P(IF(ISNUMBER(W20:AB20),W20:AB20)))</f>
        <v>5.0276465284749898</v>
      </c>
      <c r="AK20" s="10">
        <f t="array" ref="AK20">MAX(IF(COUNT(W20:AB20)=1,0,_xlfn.STDEV.S(IF(ISNUMBER(W20:AB20),W20:AB20))),IF(ISNUMBER(AC20:AH20),AC20:AH20))</f>
        <v>10.478419183630027</v>
      </c>
      <c r="AL20" s="9"/>
      <c r="AP20" t="e">
        <f>VLOOKUP($C20,[1]B13!$E$5:$Z$27,19,FALSE)</f>
        <v>#N/A</v>
      </c>
      <c r="AQ20">
        <f>VLOOKUP($C20,'[1]B14 (2)'!$E$5:$AR$85,31,FALSE)</f>
        <v>38.185342599049392</v>
      </c>
      <c r="AV20" t="e">
        <f>VLOOKUP($C20,[1]B13!$E$5:$Z$27,22,FALSE)</f>
        <v>#N/A</v>
      </c>
      <c r="AW20">
        <f>VLOOKUP($C20,'[1]B14 (2)'!$E$5:$AR$85,37,FALSE)</f>
        <v>14.930162733130707</v>
      </c>
      <c r="AX20">
        <f t="array" ref="AX20">AVERAGE(IF(ISNUMBER(AL20:AQ20),AL20:AQ20))</f>
        <v>38.185342599049392</v>
      </c>
      <c r="AY20" s="10">
        <f t="array" ref="AY20">MAX(IF(COUNT(AL20:AQ20)=1,0,_xlfn.STDEV.S(IF(ISNUMBER(AL20:AQ20),AL20:AQ20))),IF(ISNUMBER(AR20:AW20),AR20:AW20))</f>
        <v>14.930162733130707</v>
      </c>
      <c r="AZ20" s="9"/>
      <c r="BA20">
        <f>VLOOKUP($C20,[1]B10_updated!$E$5:$AR$84,31,FALSE)</f>
        <v>33.357561802614477</v>
      </c>
      <c r="BG20">
        <f>VLOOKUP($C20,[1]B10_updated!$E$5:$AR$84,37,FALSE)</f>
        <v>6.4104349301753469</v>
      </c>
      <c r="BL20">
        <f t="array" ref="BL20">AVERAGE(IF(ISNUMBER(AZ20:BE20),AZ20:BE20))</f>
        <v>33.357561802614477</v>
      </c>
      <c r="BM20" s="10">
        <f t="array" ref="BM20">MAX(IF(COUNT(AZ20:BE20)=1,0,_xlfn.STDEV.S(IF(ISNUMBER(AZ20:BE20),AZ20:BE20))),IF(ISNUMBER(BF20:BK20),BF20:BK20))</f>
        <v>6.4104349301753469</v>
      </c>
      <c r="BN20" s="9" t="e">
        <f>VLOOKUP($C20,[1]B8!$E$5:$Z$23,17,FALSE)</f>
        <v>#N/A</v>
      </c>
      <c r="BO20">
        <f>VLOOKUP($C20,[1]B10_updated!$E$5:$AR$84,32,FALSE)</f>
        <v>66.225101357550557</v>
      </c>
      <c r="BP20" t="e">
        <f>VLOOKUP($C20,[1]B11!$E$5:$Z$207,17,FALSE)</f>
        <v>#N/A</v>
      </c>
      <c r="BQ20" t="e">
        <f>VLOOKUP($C20,[1]B12!$E$5:$Z$52,17,FALSE)</f>
        <v>#N/A</v>
      </c>
      <c r="BS20">
        <f>VLOOKUP($C20,'[1]B14 (2)'!$E$5:$AR$85,32,FALSE)</f>
        <v>56.703986287738438</v>
      </c>
      <c r="BT20" t="e">
        <f>VLOOKUP($C20,[1]B8!$E$5:$Z$23,20,FALSE)</f>
        <v>#N/A</v>
      </c>
      <c r="BU20">
        <f>VLOOKUP($C20,[1]B10_updated!$E$5:$AR$84,38,FALSE)</f>
        <v>1.8407909049819342</v>
      </c>
      <c r="BV20" t="e">
        <f>VLOOKUP($C20,[1]B11!$E$5:$Z$207,20,FALSE)</f>
        <v>#N/A</v>
      </c>
      <c r="BW20" t="e">
        <f>VLOOKUP($C20,[1]B12!$E$5:$Z$52,20,FALSE)</f>
        <v>#N/A</v>
      </c>
      <c r="BY20">
        <f>VLOOKUP($C20,'[1]B14 (2)'!$E$5:$AR$85,38,FALSE)</f>
        <v>6.5985515029190411</v>
      </c>
      <c r="BZ20">
        <f t="array" ref="BZ20">AVERAGE(IF(ISNUMBER(BN20:BS20),BN20:BS20))</f>
        <v>61.464543822644501</v>
      </c>
      <c r="CA20" cm="1">
        <f t="array" ref="CA20">IF(COUNT(BN20:BS20)=1,0,_xlfn.STDEV.P(IF(ISNUMBER(BN20:BS20),BN20:BS20)))</f>
        <v>4.7605575349060594</v>
      </c>
      <c r="CB20" s="10">
        <f t="array" ref="CB20">MAX(IF(COUNT(BN20:BS20)=1,0,_xlfn.STDEV.S(IF(ISNUMBER(BN20:BS20),BN20:BS20))),IF(ISNUMBER(BT20:BY20),BT20:BY20))</f>
        <v>6.7324450303215784</v>
      </c>
      <c r="CC20" s="9" t="e">
        <f>VLOOKUP($C20,[1]B8!$E$5:$Z$23,18,FALSE)</f>
        <v>#N/A</v>
      </c>
      <c r="CD20">
        <f>VLOOKUP($C20,[1]B10_updated!$E$5:$AR$84,33,FALSE)</f>
        <v>50.926776699356665</v>
      </c>
      <c r="CE20" t="e">
        <f>VLOOKUP($C20,[1]B11!$E$5:$Z$207,18,FALSE)</f>
        <v>#N/A</v>
      </c>
      <c r="CF20" t="e">
        <f>VLOOKUP($C20,[1]B12!$E$5:$Z$52,18,FALSE)</f>
        <v>#N/A</v>
      </c>
      <c r="CH20">
        <f>VLOOKUP($C20,'[1]B14 (2)'!$E$5:$AR$85,33,FALSE)</f>
        <v>61.21851389542573</v>
      </c>
      <c r="CI20" t="e">
        <f>VLOOKUP($C20,[1]B8!$E$5:$Z$23,21,FALSE)</f>
        <v>#N/A</v>
      </c>
      <c r="CJ20">
        <f>VLOOKUP($C20,[1]B10_updated!$E$5:$AR$84,39,FALSE)</f>
        <v>2.6745762907023947</v>
      </c>
      <c r="CK20" t="e">
        <f>VLOOKUP($C20,[1]B11!$E$5:$Z$207,21,FALSE)</f>
        <v>#N/A</v>
      </c>
      <c r="CL20" t="e">
        <f>VLOOKUP($C20,[1]B12!$E$5:$Z$52,21,FALSE)</f>
        <v>#N/A</v>
      </c>
      <c r="CN20">
        <f>VLOOKUP($C20,'[1]B14 (2)'!$E$5:$AR$85,39,FALSE)</f>
        <v>4.9189101438822407</v>
      </c>
      <c r="CO20">
        <f t="array" ref="CO20">AVERAGE(IF(ISNUMBER(CC20:CH20),CC20:CH20))</f>
        <v>56.072645297391198</v>
      </c>
      <c r="CP20" cm="1">
        <f t="array" ref="CP20">IF(COUNT(CC20:CH20)=1,0,_xlfn.STDEV.P(IF(ISNUMBER(CC20:CH20),CC20:CH20)))</f>
        <v>5.1458685980345322</v>
      </c>
      <c r="CQ20" s="10">
        <f t="array" ref="CQ20">MAX(IF(COUNT(CC20:CH20)=1,0,_xlfn.STDEV.S(IF(ISNUMBER(CC20:CH20),CC20:CH20))),IF(ISNUMBER(CI20:CN20),CI20:CN20))</f>
        <v>7.2773571615302606</v>
      </c>
      <c r="CR20" s="9"/>
      <c r="CS20">
        <f>VLOOKUP($C20,[1]B10_updated!$E$5:$AR$84,34,FALSE)</f>
        <v>48.587239174109548</v>
      </c>
      <c r="CT20" t="e">
        <f>VLOOKUP($C20,[1]B11!$E$5:$Z$207,19,FALSE)</f>
        <v>#N/A</v>
      </c>
      <c r="CU20" t="e">
        <f>VLOOKUP($C20,[1]B12!$E$5:$Z$52,19,FALSE)</f>
        <v>#N/A</v>
      </c>
      <c r="CW20">
        <f>VLOOKUP($C20,'[1]B14 (2)'!$E$5:$AR$85,34,FALSE)</f>
        <v>52.203726535058024</v>
      </c>
      <c r="CY20">
        <f>VLOOKUP($C20,[1]B10_updated!$E$5:$AR$84,40,FALSE)</f>
        <v>2.8020851677512857</v>
      </c>
      <c r="CZ20" t="e">
        <f>VLOOKUP($C20,[1]B11!$E$5:$Z$207,22,FALSE)</f>
        <v>#N/A</v>
      </c>
      <c r="DA20" t="e">
        <f>VLOOKUP($C20,[1]B12!$E$5:$Z$52,22,FALSE)</f>
        <v>#N/A</v>
      </c>
      <c r="DC20">
        <f>VLOOKUP($C20,'[1]B14 (2)'!$E$5:$AR$85,40,FALSE)</f>
        <v>6.8314727856242428</v>
      </c>
      <c r="DD20">
        <f t="array" ref="DD20">AVERAGE(IF(ISNUMBER(CR20:CW20),CR20:CW20))</f>
        <v>50.39548285458379</v>
      </c>
      <c r="DE20" cm="1">
        <f t="array" ref="DE20">IF(COUNT(CR20:CW20)=1,0,_xlfn.STDEV.P(IF(ISNUMBER(CR20:CW20),CR20:CW20)))</f>
        <v>1.8082436804742379</v>
      </c>
      <c r="DF20" s="10">
        <f t="array" ref="DF20">MAX(IF(COUNT(CR20:CW20)=1,0,_xlfn.STDEV.S(IF(ISNUMBER(CR20:CW20),CR20:CW20))),IF(ISNUMBER(CX20:DC20),CX20:DC20))</f>
        <v>6.8314727856242428</v>
      </c>
    </row>
    <row r="21" spans="1:110" x14ac:dyDescent="0.25">
      <c r="A21" s="3">
        <v>18</v>
      </c>
      <c r="B21" s="3">
        <v>7.9</v>
      </c>
      <c r="C21" s="3" t="s">
        <v>50</v>
      </c>
      <c r="D21">
        <v>144</v>
      </c>
      <c r="E21">
        <v>4.8899999999999997</v>
      </c>
      <c r="F21">
        <v>3.05</v>
      </c>
      <c r="G21">
        <v>0.78900000000000003</v>
      </c>
      <c r="H21" s="9"/>
      <c r="I21">
        <f>VLOOKUP($C21,[1]B10_updated!$E$5:$AR$84,29,FALSE)</f>
        <v>91.517299648426317</v>
      </c>
      <c r="L21" t="e">
        <f>VLOOKUP($C21,[1]B13!$E$5:$Z$27,17,FALSE)</f>
        <v>#N/A</v>
      </c>
      <c r="M21" t="e">
        <f>VLOOKUP($C21,'[1]B14 (2)'!$E$5:$AR$85,29,FALSE)</f>
        <v>#N/A</v>
      </c>
      <c r="O21">
        <f>VLOOKUP($C21,[1]B10_updated!$E$5:$AR$84,35,FALSE)</f>
        <v>0.83755265919349597</v>
      </c>
      <c r="R21" t="e">
        <f>VLOOKUP($C21,[1]B13!$E$5:$Z$27,20,FALSE)</f>
        <v>#N/A</v>
      </c>
      <c r="S21" t="e">
        <f>VLOOKUP($C21,'[1]B14 (2)'!$E$5:$AR$85,35,FALSE)</f>
        <v>#N/A</v>
      </c>
      <c r="T21">
        <f t="array" ref="T21">AVERAGE(IF(ISNUMBER(H21:M21),H21:M21))</f>
        <v>91.517299648426317</v>
      </c>
      <c r="U21" cm="1">
        <f t="array" ref="U21">IF(COUNT(H21:M21)=1,0,_xlfn.STDEV.P(IF(ISNUMBER(H21:M21),H21:M21)))</f>
        <v>0</v>
      </c>
      <c r="V21" s="10">
        <f t="array" ref="V21">MAX(IF(COUNT(H21:M21)=1,0,_xlfn.STDEV.S(IF(ISNUMBER(H21:M21),H21:M21))),IF(ISNUMBER(N21:S21),N21:S21))</f>
        <v>0.83755265919349597</v>
      </c>
      <c r="W21" s="9"/>
      <c r="X21">
        <f>VLOOKUP($C21,[1]B10_updated!$E$5:$AR$84,30,FALSE)</f>
        <v>89.252411355368224</v>
      </c>
      <c r="AA21" t="e">
        <f>VLOOKUP($C21,[1]B13!$E$5:$Z$27,18,FALSE)</f>
        <v>#N/A</v>
      </c>
      <c r="AB21" t="e">
        <f>VLOOKUP($C21,'[1]B14 (2)'!$E$5:$AR$85,30,FALSE)</f>
        <v>#N/A</v>
      </c>
      <c r="AD21">
        <f>VLOOKUP($C21,[1]B10_updated!$E$5:$AR$84,36,FALSE)</f>
        <v>1.0611799398948691</v>
      </c>
      <c r="AG21" t="e">
        <f>VLOOKUP($C21,[1]B13!$E$5:$Z$27,21,FALSE)</f>
        <v>#N/A</v>
      </c>
      <c r="AH21" t="e">
        <f>VLOOKUP($C21,'[1]B14 (2)'!$E$5:$AR$85,36,FALSE)</f>
        <v>#N/A</v>
      </c>
      <c r="AI21">
        <f t="array" ref="AI21">AVERAGE(IF(ISNUMBER(W21:AB21),W21:AB21))</f>
        <v>89.252411355368224</v>
      </c>
      <c r="AJ21" cm="1">
        <f t="array" ref="AJ21">IF(COUNT(W21:AB21)=1,0,_xlfn.STDEV.P(IF(ISNUMBER(W21:AB21),W21:AB21)))</f>
        <v>0</v>
      </c>
      <c r="AK21" s="10">
        <f t="array" ref="AK21">MAX(IF(COUNT(W21:AB21)=1,0,_xlfn.STDEV.S(IF(ISNUMBER(W21:AB21),W21:AB21))),IF(ISNUMBER(AC21:AH21),AC21:AH21))</f>
        <v>1.0611799398948691</v>
      </c>
      <c r="AL21" s="9"/>
      <c r="AP21" t="e">
        <f>VLOOKUP($C21,[1]B13!$E$5:$Z$27,19,FALSE)</f>
        <v>#N/A</v>
      </c>
      <c r="AQ21" t="e">
        <f>VLOOKUP($C21,'[1]B14 (2)'!$E$5:$AR$85,31,FALSE)</f>
        <v>#N/A</v>
      </c>
      <c r="AV21" t="e">
        <f>VLOOKUP($C21,[1]B13!$E$5:$Z$27,22,FALSE)</f>
        <v>#N/A</v>
      </c>
      <c r="AW21" t="e">
        <f>VLOOKUP($C21,'[1]B14 (2)'!$E$5:$AR$85,37,FALSE)</f>
        <v>#N/A</v>
      </c>
      <c r="AX21" t="e">
        <f t="array" ref="AX21">AVERAGE(IF(ISNUMBER(AL21:AQ21),AL21:AQ21))</f>
        <v>#DIV/0!</v>
      </c>
      <c r="AY21" s="10" t="e">
        <f t="array" ref="AY21">MAX(IF(COUNT(AL21:AQ21)=1,0,_xlfn.STDEV.S(IF(ISNUMBER(AL21:AQ21),AL21:AQ21))),IF(ISNUMBER(AR21:AW21),AR21:AW21))</f>
        <v>#DIV/0!</v>
      </c>
      <c r="AZ21" s="9"/>
      <c r="BA21">
        <f>VLOOKUP($C21,[1]B10_updated!$E$5:$AR$84,31,FALSE)</f>
        <v>71.284687775936618</v>
      </c>
      <c r="BG21">
        <f>VLOOKUP($C21,[1]B10_updated!$E$5:$AR$84,37,FALSE)</f>
        <v>2.8352511719188533</v>
      </c>
      <c r="BL21">
        <f t="array" ref="BL21">AVERAGE(IF(ISNUMBER(AZ21:BE21),AZ21:BE21))</f>
        <v>71.284687775936618</v>
      </c>
      <c r="BM21" s="10">
        <f t="array" ref="BM21">MAX(IF(COUNT(AZ21:BE21)=1,0,_xlfn.STDEV.S(IF(ISNUMBER(AZ21:BE21),AZ21:BE21))),IF(ISNUMBER(BF21:BK21),BF21:BK21))</f>
        <v>2.8352511719188533</v>
      </c>
      <c r="BN21" s="9" t="e">
        <f>VLOOKUP($C21,[1]B8!$E$5:$Z$23,17,FALSE)</f>
        <v>#N/A</v>
      </c>
      <c r="BO21">
        <f>VLOOKUP($C21,[1]B10_updated!$E$5:$AR$84,32,FALSE)</f>
        <v>98.502812719569022</v>
      </c>
      <c r="BP21">
        <f>VLOOKUP($C21,[1]B11!$E$5:$Z$207,17,FALSE)</f>
        <v>97.708906209743773</v>
      </c>
      <c r="BQ21" t="e">
        <f>VLOOKUP($C21,[1]B12!$E$5:$Z$52,17,FALSE)</f>
        <v>#N/A</v>
      </c>
      <c r="BS21" t="e">
        <f>VLOOKUP($C21,'[1]B14 (2)'!$E$5:$AR$85,32,FALSE)</f>
        <v>#N/A</v>
      </c>
      <c r="BT21" t="e">
        <f>VLOOKUP($C21,[1]B8!$E$5:$Z$23,20,FALSE)</f>
        <v>#N/A</v>
      </c>
      <c r="BU21">
        <f>VLOOKUP($C21,[1]B10_updated!$E$5:$AR$84,38,FALSE)</f>
        <v>0.13220377807708267</v>
      </c>
      <c r="BV21">
        <f>VLOOKUP($C21,[1]B11!$E$5:$Z$207,20,FALSE)</f>
        <v>0.1714957406276986</v>
      </c>
      <c r="BW21" t="e">
        <f>VLOOKUP($C21,[1]B12!$E$5:$Z$52,20,FALSE)</f>
        <v>#N/A</v>
      </c>
      <c r="BY21" t="e">
        <f>VLOOKUP($C21,'[1]B14 (2)'!$E$5:$AR$85,38,FALSE)</f>
        <v>#N/A</v>
      </c>
      <c r="BZ21">
        <f t="array" ref="BZ21">AVERAGE(IF(ISNUMBER(BN21:BS21),BN21:BS21))</f>
        <v>98.10585946465639</v>
      </c>
      <c r="CA21" cm="1">
        <f t="array" ref="CA21">IF(COUNT(BN21:BS21)=1,0,_xlfn.STDEV.P(IF(ISNUMBER(BN21:BS21),BN21:BS21)))</f>
        <v>0.39695325491262423</v>
      </c>
      <c r="CB21" s="10">
        <f t="array" ref="CB21">MAX(IF(COUNT(BN21:BS21)=1,0,_xlfn.STDEV.S(IF(ISNUMBER(BN21:BS21),BN21:BS21))),IF(ISNUMBER(BT21:BY21),BT21:BY21))</f>
        <v>0.56137667672557767</v>
      </c>
      <c r="CC21" s="9" t="e">
        <f>VLOOKUP($C21,[1]B8!$E$5:$Z$23,18,FALSE)</f>
        <v>#N/A</v>
      </c>
      <c r="CD21">
        <f>VLOOKUP($C21,[1]B10_updated!$E$5:$AR$84,33,FALSE)</f>
        <v>98.09874317684779</v>
      </c>
      <c r="CE21">
        <f>VLOOKUP($C21,[1]B11!$E$5:$Z$207,18,FALSE)</f>
        <v>96.535001990318648</v>
      </c>
      <c r="CF21" t="e">
        <f>VLOOKUP($C21,[1]B12!$E$5:$Z$52,18,FALSE)</f>
        <v>#N/A</v>
      </c>
      <c r="CH21" t="e">
        <f>VLOOKUP($C21,'[1]B14 (2)'!$E$5:$AR$85,33,FALSE)</f>
        <v>#N/A</v>
      </c>
      <c r="CI21" t="e">
        <f>VLOOKUP($C21,[1]B8!$E$5:$Z$23,21,FALSE)</f>
        <v>#N/A</v>
      </c>
      <c r="CJ21">
        <f>VLOOKUP($C21,[1]B10_updated!$E$5:$AR$84,39,FALSE)</f>
        <v>0.16788369658283614</v>
      </c>
      <c r="CK21">
        <f>VLOOKUP($C21,[1]B11!$E$5:$Z$207,21,FALSE)</f>
        <v>0.29475906313637251</v>
      </c>
      <c r="CL21" t="e">
        <f>VLOOKUP($C21,[1]B12!$E$5:$Z$52,21,FALSE)</f>
        <v>#N/A</v>
      </c>
      <c r="CN21" t="e">
        <f>VLOOKUP($C21,'[1]B14 (2)'!$E$5:$AR$85,39,FALSE)</f>
        <v>#N/A</v>
      </c>
      <c r="CO21">
        <f t="array" ref="CO21">AVERAGE(IF(ISNUMBER(CC21:CH21),CC21:CH21))</f>
        <v>97.316872583583219</v>
      </c>
      <c r="CP21" cm="1">
        <f t="array" ref="CP21">IF(COUNT(CC21:CH21)=1,0,_xlfn.STDEV.P(IF(ISNUMBER(CC21:CH21),CC21:CH21)))</f>
        <v>0.78187059326457131</v>
      </c>
      <c r="CQ21" s="10">
        <f t="array" ref="CQ21">MAX(IF(COUNT(CC21:CH21)=1,0,_xlfn.STDEV.S(IF(ISNUMBER(CC21:CH21),CC21:CH21))),IF(ISNUMBER(CI21:CN21),CI21:CN21))</f>
        <v>1.1057319970154547</v>
      </c>
      <c r="CR21" s="9"/>
      <c r="CS21">
        <f>VLOOKUP($C21,[1]B10_updated!$E$5:$AR$84,34,FALSE)</f>
        <v>94.749833236849142</v>
      </c>
      <c r="CT21">
        <f>VLOOKUP($C21,[1]B11!$E$5:$Z$207,19,FALSE)</f>
        <v>92.764599356020398</v>
      </c>
      <c r="CU21" t="e">
        <f>VLOOKUP($C21,[1]B12!$E$5:$Z$52,19,FALSE)</f>
        <v>#N/A</v>
      </c>
      <c r="CW21" t="e">
        <f>VLOOKUP($C21,'[1]B14 (2)'!$E$5:$AR$85,34,FALSE)</f>
        <v>#N/A</v>
      </c>
      <c r="CY21">
        <f>VLOOKUP($C21,[1]B10_updated!$E$5:$AR$84,40,FALSE)</f>
        <v>0.46359723375653783</v>
      </c>
      <c r="CZ21">
        <f>VLOOKUP($C21,[1]B11!$E$5:$Z$207,22,FALSE)</f>
        <v>0.62791137538861985</v>
      </c>
      <c r="DA21" t="e">
        <f>VLOOKUP($C21,[1]B12!$E$5:$Z$52,22,FALSE)</f>
        <v>#N/A</v>
      </c>
      <c r="DC21" t="e">
        <f>VLOOKUP($C21,'[1]B14 (2)'!$E$5:$AR$85,40,FALSE)</f>
        <v>#N/A</v>
      </c>
      <c r="DD21">
        <f t="array" ref="DD21">AVERAGE(IF(ISNUMBER(CR21:CW21),CR21:CW21))</f>
        <v>93.757216296434763</v>
      </c>
      <c r="DE21" cm="1">
        <f t="array" ref="DE21">IF(COUNT(CR21:CW21)=1,0,_xlfn.STDEV.P(IF(ISNUMBER(CR21:CW21),CR21:CW21)))</f>
        <v>0.9926169404143721</v>
      </c>
      <c r="DF21" s="10">
        <f t="array" ref="DF21">MAX(IF(COUNT(CR21:CW21)=1,0,_xlfn.STDEV.S(IF(ISNUMBER(CR21:CW21),CR21:CW21))),IF(ISNUMBER(CX21:DC21),CX21:DC21))</f>
        <v>1.4037723393752914</v>
      </c>
    </row>
    <row r="22" spans="1:110" x14ac:dyDescent="0.25">
      <c r="A22" s="6">
        <v>19</v>
      </c>
      <c r="B22" s="6">
        <v>24.1</v>
      </c>
      <c r="C22" s="6" t="s">
        <v>51</v>
      </c>
      <c r="D22">
        <v>300</v>
      </c>
      <c r="E22">
        <v>4.55</v>
      </c>
      <c r="F22">
        <v>4.8</v>
      </c>
      <c r="G22">
        <v>6.0000000000000001E-3</v>
      </c>
      <c r="H22" s="9"/>
      <c r="I22">
        <f>VLOOKUP($C22,[1]B10_updated!$E$5:$AR$84,29,FALSE)</f>
        <v>94.84793734203798</v>
      </c>
      <c r="L22" t="e">
        <f>VLOOKUP($C22,[1]B13!$E$5:$Z$27,17,FALSE)</f>
        <v>#N/A</v>
      </c>
      <c r="M22" t="e">
        <f>VLOOKUP($C22,'[1]B14 (2)'!$E$5:$AR$85,29,FALSE)</f>
        <v>#N/A</v>
      </c>
      <c r="O22">
        <f>VLOOKUP($C22,[1]B10_updated!$E$5:$AR$84,35,FALSE)</f>
        <v>4.2980497659428983E-2</v>
      </c>
      <c r="R22" t="e">
        <f>VLOOKUP($C22,[1]B13!$E$5:$Z$27,20,FALSE)</f>
        <v>#N/A</v>
      </c>
      <c r="S22" t="e">
        <f>VLOOKUP($C22,'[1]B14 (2)'!$E$5:$AR$85,35,FALSE)</f>
        <v>#N/A</v>
      </c>
      <c r="T22">
        <f t="array" ref="T22">AVERAGE(IF(ISNUMBER(H22:M22),H22:M22))</f>
        <v>94.84793734203798</v>
      </c>
      <c r="U22" cm="1">
        <f t="array" ref="U22">IF(COUNT(H22:M22)=1,0,_xlfn.STDEV.P(IF(ISNUMBER(H22:M22),H22:M22)))</f>
        <v>0</v>
      </c>
      <c r="V22" s="10">
        <f t="array" ref="V22">MAX(IF(COUNT(H22:M22)=1,0,_xlfn.STDEV.S(IF(ISNUMBER(H22:M22),H22:M22))),IF(ISNUMBER(N22:S22),N22:S22))</f>
        <v>4.2980497659428983E-2</v>
      </c>
      <c r="W22" s="9"/>
      <c r="X22">
        <f>VLOOKUP($C22,[1]B10_updated!$E$5:$AR$84,30,FALSE)</f>
        <v>90.948844426883085</v>
      </c>
      <c r="AA22" t="e">
        <f>VLOOKUP($C22,[1]B13!$E$5:$Z$27,18,FALSE)</f>
        <v>#N/A</v>
      </c>
      <c r="AB22" t="e">
        <f>VLOOKUP($C22,'[1]B14 (2)'!$E$5:$AR$85,30,FALSE)</f>
        <v>#N/A</v>
      </c>
      <c r="AD22">
        <f>VLOOKUP($C22,[1]B10_updated!$E$5:$AR$84,36,FALSE)</f>
        <v>7.5508237525854047E-2</v>
      </c>
      <c r="AG22" t="e">
        <f>VLOOKUP($C22,[1]B13!$E$5:$Z$27,21,FALSE)</f>
        <v>#N/A</v>
      </c>
      <c r="AH22" t="e">
        <f>VLOOKUP($C22,'[1]B14 (2)'!$E$5:$AR$85,36,FALSE)</f>
        <v>#N/A</v>
      </c>
      <c r="AI22">
        <f t="array" ref="AI22">AVERAGE(IF(ISNUMBER(W22:AB22),W22:AB22))</f>
        <v>90.948844426883085</v>
      </c>
      <c r="AJ22" cm="1">
        <f t="array" ref="AJ22">IF(COUNT(W22:AB22)=1,0,_xlfn.STDEV.P(IF(ISNUMBER(W22:AB22),W22:AB22)))</f>
        <v>0</v>
      </c>
      <c r="AK22" s="10">
        <f t="array" ref="AK22">MAX(IF(COUNT(W22:AB22)=1,0,_xlfn.STDEV.S(IF(ISNUMBER(W22:AB22),W22:AB22))),IF(ISNUMBER(AC22:AH22),AC22:AH22))</f>
        <v>7.5508237525854047E-2</v>
      </c>
      <c r="AL22" s="9"/>
      <c r="AP22" t="e">
        <f>VLOOKUP($C22,[1]B13!$E$5:$Z$27,19,FALSE)</f>
        <v>#N/A</v>
      </c>
      <c r="AQ22" t="e">
        <f>VLOOKUP($C22,'[1]B14 (2)'!$E$5:$AR$85,31,FALSE)</f>
        <v>#N/A</v>
      </c>
      <c r="AV22" t="e">
        <f>VLOOKUP($C22,[1]B13!$E$5:$Z$27,22,FALSE)</f>
        <v>#N/A</v>
      </c>
      <c r="AW22" t="e">
        <f>VLOOKUP($C22,'[1]B14 (2)'!$E$5:$AR$85,37,FALSE)</f>
        <v>#N/A</v>
      </c>
      <c r="AX22" t="e">
        <f t="array" ref="AX22">AVERAGE(IF(ISNUMBER(AL22:AQ22),AL22:AQ22))</f>
        <v>#DIV/0!</v>
      </c>
      <c r="AY22" s="10" t="e">
        <f t="array" ref="AY22">MAX(IF(COUNT(AL22:AQ22)=1,0,_xlfn.STDEV.S(IF(ISNUMBER(AL22:AQ22),AL22:AQ22))),IF(ISNUMBER(AR22:AW22),AR22:AW22))</f>
        <v>#DIV/0!</v>
      </c>
      <c r="AZ22" s="9"/>
      <c r="BA22">
        <f>VLOOKUP($C22,[1]B10_updated!$E$5:$AR$84,31,FALSE)</f>
        <v>63.334191096837607</v>
      </c>
      <c r="BG22">
        <f>VLOOKUP($C22,[1]B10_updated!$E$5:$AR$84,37,FALSE)</f>
        <v>0.30588034703110911</v>
      </c>
      <c r="BL22">
        <f t="array" ref="BL22">AVERAGE(IF(ISNUMBER(AZ22:BE22),AZ22:BE22))</f>
        <v>63.334191096837607</v>
      </c>
      <c r="BM22" s="10">
        <f t="array" ref="BM22">MAX(IF(COUNT(AZ22:BE22)=1,0,_xlfn.STDEV.S(IF(ISNUMBER(AZ22:BE22),AZ22:BE22))),IF(ISNUMBER(BF22:BK22),BF22:BK22))</f>
        <v>0.30588034703110911</v>
      </c>
      <c r="BN22" s="9" t="e">
        <f>VLOOKUP($C22,[1]B8!$E$5:$Z$23,17,FALSE)</f>
        <v>#N/A</v>
      </c>
      <c r="BO22">
        <f>VLOOKUP($C22,[1]B10_updated!$E$5:$AR$84,32,FALSE)</f>
        <v>99.018953765035121</v>
      </c>
      <c r="BP22" t="e">
        <f>VLOOKUP($C22,[1]B11!$E$5:$Z$207,17,FALSE)</f>
        <v>#N/A</v>
      </c>
      <c r="BQ22" t="e">
        <f>VLOOKUP($C22,[1]B12!$E$5:$Z$52,17,FALSE)</f>
        <v>#N/A</v>
      </c>
      <c r="BS22" t="e">
        <f>VLOOKUP($C22,'[1]B14 (2)'!$E$5:$AR$85,32,FALSE)</f>
        <v>#N/A</v>
      </c>
      <c r="BT22" t="e">
        <f>VLOOKUP($C22,[1]B8!$E$5:$Z$23,20,FALSE)</f>
        <v>#N/A</v>
      </c>
      <c r="BU22">
        <f>VLOOKUP($C22,[1]B10_updated!$E$5:$AR$84,38,FALSE)</f>
        <v>0.15237660763493294</v>
      </c>
      <c r="BV22" t="e">
        <f>VLOOKUP($C22,[1]B11!$E$5:$Z$207,20,FALSE)</f>
        <v>#N/A</v>
      </c>
      <c r="BW22" t="e">
        <f>VLOOKUP($C22,[1]B12!$E$5:$Z$52,20,FALSE)</f>
        <v>#N/A</v>
      </c>
      <c r="BY22" t="e">
        <f>VLOOKUP($C22,'[1]B14 (2)'!$E$5:$AR$85,38,FALSE)</f>
        <v>#N/A</v>
      </c>
      <c r="BZ22">
        <f t="array" ref="BZ22">AVERAGE(IF(ISNUMBER(BN22:BS22),BN22:BS22))</f>
        <v>99.018953765035121</v>
      </c>
      <c r="CA22" cm="1">
        <f t="array" ref="CA22">IF(COUNT(BN22:BS22)=1,0,_xlfn.STDEV.P(IF(ISNUMBER(BN22:BS22),BN22:BS22)))</f>
        <v>0</v>
      </c>
      <c r="CB22" s="10">
        <f t="array" ref="CB22">MAX(IF(COUNT(BN22:BS22)=1,0,_xlfn.STDEV.S(IF(ISNUMBER(BN22:BS22),BN22:BS22))),IF(ISNUMBER(BT22:BY22),BT22:BY22))</f>
        <v>0.15237660763493294</v>
      </c>
      <c r="CC22" s="9" t="e">
        <f>VLOOKUP($C22,[1]B8!$E$5:$Z$23,18,FALSE)</f>
        <v>#N/A</v>
      </c>
      <c r="CD22">
        <f>VLOOKUP($C22,[1]B10_updated!$E$5:$AR$84,33,FALSE)</f>
        <v>97.596594013358896</v>
      </c>
      <c r="CE22" t="e">
        <f>VLOOKUP($C22,[1]B11!$E$5:$Z$207,18,FALSE)</f>
        <v>#N/A</v>
      </c>
      <c r="CF22" t="e">
        <f>VLOOKUP($C22,[1]B12!$E$5:$Z$52,18,FALSE)</f>
        <v>#N/A</v>
      </c>
      <c r="CH22" t="e">
        <f>VLOOKUP($C22,'[1]B14 (2)'!$E$5:$AR$85,33,FALSE)</f>
        <v>#N/A</v>
      </c>
      <c r="CI22" t="e">
        <f>VLOOKUP($C22,[1]B8!$E$5:$Z$23,21,FALSE)</f>
        <v>#N/A</v>
      </c>
      <c r="CJ22">
        <f>VLOOKUP($C22,[1]B10_updated!$E$5:$AR$84,39,FALSE)</f>
        <v>0.37329825849336162</v>
      </c>
      <c r="CK22" t="e">
        <f>VLOOKUP($C22,[1]B11!$E$5:$Z$207,21,FALSE)</f>
        <v>#N/A</v>
      </c>
      <c r="CL22" t="e">
        <f>VLOOKUP($C22,[1]B12!$E$5:$Z$52,21,FALSE)</f>
        <v>#N/A</v>
      </c>
      <c r="CN22" t="e">
        <f>VLOOKUP($C22,'[1]B14 (2)'!$E$5:$AR$85,39,FALSE)</f>
        <v>#N/A</v>
      </c>
      <c r="CO22">
        <f t="array" ref="CO22">AVERAGE(IF(ISNUMBER(CC22:CH22),CC22:CH22))</f>
        <v>97.596594013358896</v>
      </c>
      <c r="CP22" cm="1">
        <f t="array" ref="CP22">IF(COUNT(CC22:CH22)=1,0,_xlfn.STDEV.P(IF(ISNUMBER(CC22:CH22),CC22:CH22)))</f>
        <v>0</v>
      </c>
      <c r="CQ22" s="10">
        <f t="array" ref="CQ22">MAX(IF(COUNT(CC22:CH22)=1,0,_xlfn.STDEV.S(IF(ISNUMBER(CC22:CH22),CC22:CH22))),IF(ISNUMBER(CI22:CN22),CI22:CN22))</f>
        <v>0.37329825849336162</v>
      </c>
      <c r="CR22" s="9"/>
      <c r="CS22">
        <f>VLOOKUP($C22,[1]B10_updated!$E$5:$AR$84,34,FALSE)</f>
        <v>99.785176172834298</v>
      </c>
      <c r="CT22" t="e">
        <f>VLOOKUP($C22,[1]B11!$E$5:$Z$207,19,FALSE)</f>
        <v>#N/A</v>
      </c>
      <c r="CU22" t="e">
        <f>VLOOKUP($C22,[1]B12!$E$5:$Z$52,19,FALSE)</f>
        <v>#N/A</v>
      </c>
      <c r="CW22" t="e">
        <f>VLOOKUP($C22,'[1]B14 (2)'!$E$5:$AR$85,34,FALSE)</f>
        <v>#N/A</v>
      </c>
      <c r="CY22">
        <f>VLOOKUP($C22,[1]B10_updated!$E$5:$AR$84,40,FALSE)</f>
        <v>3.3366547728339538E-2</v>
      </c>
      <c r="CZ22" t="e">
        <f>VLOOKUP($C22,[1]B11!$E$5:$Z$207,22,FALSE)</f>
        <v>#N/A</v>
      </c>
      <c r="DA22" t="e">
        <f>VLOOKUP($C22,[1]B12!$E$5:$Z$52,22,FALSE)</f>
        <v>#N/A</v>
      </c>
      <c r="DC22" t="e">
        <f>VLOOKUP($C22,'[1]B14 (2)'!$E$5:$AR$85,40,FALSE)</f>
        <v>#N/A</v>
      </c>
      <c r="DD22">
        <f t="array" ref="DD22">AVERAGE(IF(ISNUMBER(CR22:CW22),CR22:CW22))</f>
        <v>99.785176172834298</v>
      </c>
      <c r="DE22" cm="1">
        <f t="array" ref="DE22">IF(COUNT(CR22:CW22)=1,0,_xlfn.STDEV.P(IF(ISNUMBER(CR22:CW22),CR22:CW22)))</f>
        <v>0</v>
      </c>
      <c r="DF22" s="10">
        <f t="array" ref="DF22">MAX(IF(COUNT(CR22:CW22)=1,0,_xlfn.STDEV.S(IF(ISNUMBER(CR22:CW22),CR22:CW22))),IF(ISNUMBER(CX22:DC22),CX22:DC22))</f>
        <v>3.3366547728339538E-2</v>
      </c>
    </row>
    <row r="23" spans="1:110" x14ac:dyDescent="0.25">
      <c r="A23" s="3">
        <v>20</v>
      </c>
      <c r="B23" s="3">
        <v>6.2</v>
      </c>
      <c r="C23" s="3" t="s">
        <v>52</v>
      </c>
      <c r="D23">
        <v>144</v>
      </c>
      <c r="E23">
        <v>5.14</v>
      </c>
      <c r="F23">
        <v>2.64</v>
      </c>
      <c r="G23">
        <v>2</v>
      </c>
      <c r="H23" s="9"/>
      <c r="I23">
        <f>VLOOKUP($C23,[1]B10_updated!$E$5:$AR$84,29,FALSE)</f>
        <v>87.785992646786283</v>
      </c>
      <c r="L23" t="e">
        <f>VLOOKUP($C23,[1]B13!$E$5:$Z$27,17,FALSE)</f>
        <v>#N/A</v>
      </c>
      <c r="M23">
        <f>VLOOKUP($C23,'[1]B14 (2)'!$E$5:$AR$85,29,FALSE)</f>
        <v>91.132238251238618</v>
      </c>
      <c r="O23">
        <f>VLOOKUP($C23,[1]B10_updated!$E$5:$AR$84,35,FALSE)</f>
        <v>0.84913342876732611</v>
      </c>
      <c r="R23" t="e">
        <f>VLOOKUP($C23,[1]B13!$E$5:$Z$27,20,FALSE)</f>
        <v>#N/A</v>
      </c>
      <c r="S23">
        <f>VLOOKUP($C23,'[1]B14 (2)'!$E$5:$AR$85,35,FALSE)</f>
        <v>0.99738841734889405</v>
      </c>
      <c r="T23">
        <f t="array" ref="T23">AVERAGE(IF(ISNUMBER(H23:M23),H23:M23))</f>
        <v>89.459115449012444</v>
      </c>
      <c r="U23" cm="1">
        <f t="array" ref="U23">IF(COUNT(H23:M23)=1,0,_xlfn.STDEV.P(IF(ISNUMBER(H23:M23),H23:M23)))</f>
        <v>1.6731228022261675</v>
      </c>
      <c r="V23" s="10">
        <f t="array" ref="V23">MAX(IF(COUNT(H23:M23)=1,0,_xlfn.STDEV.S(IF(ISNUMBER(H23:M23),H23:M23))),IF(ISNUMBER(N23:S23),N23:S23))</f>
        <v>2.3661529584239238</v>
      </c>
      <c r="W23" s="9"/>
      <c r="X23">
        <f>VLOOKUP($C23,[1]B10_updated!$E$5:$AR$84,30,FALSE)</f>
        <v>84.185699406564666</v>
      </c>
      <c r="AA23" t="e">
        <f>VLOOKUP($C23,[1]B13!$E$5:$Z$27,18,FALSE)</f>
        <v>#N/A</v>
      </c>
      <c r="AB23">
        <f>VLOOKUP($C23,'[1]B14 (2)'!$E$5:$AR$85,30,FALSE)</f>
        <v>70.703601489027662</v>
      </c>
      <c r="AD23">
        <f>VLOOKUP($C23,[1]B10_updated!$E$5:$AR$84,36,FALSE)</f>
        <v>1.0994304242765707</v>
      </c>
      <c r="AG23" t="e">
        <f>VLOOKUP($C23,[1]B13!$E$5:$Z$27,21,FALSE)</f>
        <v>#N/A</v>
      </c>
      <c r="AH23">
        <f>VLOOKUP($C23,'[1]B14 (2)'!$E$5:$AR$85,36,FALSE)</f>
        <v>2.9498206282063975</v>
      </c>
      <c r="AI23">
        <f t="array" ref="AI23">AVERAGE(IF(ISNUMBER(W23:AB23),W23:AB23))</f>
        <v>77.444650447796164</v>
      </c>
      <c r="AJ23" cm="1">
        <f t="array" ref="AJ23">IF(COUNT(W23:AB23)=1,0,_xlfn.STDEV.P(IF(ISNUMBER(W23:AB23),W23:AB23)))</f>
        <v>6.7410489587685021</v>
      </c>
      <c r="AK23" s="10">
        <f t="array" ref="AK23">MAX(IF(COUNT(W23:AB23)=1,0,_xlfn.STDEV.S(IF(ISNUMBER(W23:AB23),W23:AB23))),IF(ISNUMBER(AC23:AH23),AC23:AH23))</f>
        <v>9.5332828621114469</v>
      </c>
      <c r="AL23" s="9"/>
      <c r="AP23" t="e">
        <f>VLOOKUP($C23,[1]B13!$E$5:$Z$27,19,FALSE)</f>
        <v>#N/A</v>
      </c>
      <c r="AQ23">
        <f>VLOOKUP($C23,'[1]B14 (2)'!$E$5:$AR$85,31,FALSE)</f>
        <v>39.043575945673027</v>
      </c>
      <c r="AV23" t="e">
        <f>VLOOKUP($C23,[1]B13!$E$5:$Z$27,22,FALSE)</f>
        <v>#N/A</v>
      </c>
      <c r="AW23">
        <f>VLOOKUP($C23,'[1]B14 (2)'!$E$5:$AR$85,37,FALSE)</f>
        <v>7.696666354013912</v>
      </c>
      <c r="AX23">
        <f t="array" ref="AX23">AVERAGE(IF(ISNUMBER(AL23:AQ23),AL23:AQ23))</f>
        <v>39.043575945673027</v>
      </c>
      <c r="AY23" s="10">
        <f t="array" ref="AY23">MAX(IF(COUNT(AL23:AQ23)=1,0,_xlfn.STDEV.S(IF(ISNUMBER(AL23:AQ23),AL23:AQ23))),IF(ISNUMBER(AR23:AW23),AR23:AW23))</f>
        <v>7.696666354013912</v>
      </c>
      <c r="AZ23" s="9"/>
      <c r="BA23">
        <f>VLOOKUP($C23,[1]B10_updated!$E$5:$AR$84,31,FALSE)</f>
        <v>17.803954996984</v>
      </c>
      <c r="BG23">
        <f>VLOOKUP($C23,[1]B10_updated!$E$5:$AR$84,37,FALSE)</f>
        <v>5.7143742840600167</v>
      </c>
      <c r="BL23">
        <f t="array" ref="BL23">AVERAGE(IF(ISNUMBER(AZ23:BE23),AZ23:BE23))</f>
        <v>17.803954996984</v>
      </c>
      <c r="BM23" s="10">
        <f t="array" ref="BM23">MAX(IF(COUNT(AZ23:BE23)=1,0,_xlfn.STDEV.S(IF(ISNUMBER(AZ23:BE23),AZ23:BE23))),IF(ISNUMBER(BF23:BK23),BF23:BK23))</f>
        <v>5.7143742840600167</v>
      </c>
      <c r="BN23" s="9" t="e">
        <f>VLOOKUP($C23,[1]B8!$E$5:$Z$23,17,FALSE)</f>
        <v>#N/A</v>
      </c>
      <c r="BO23">
        <f>VLOOKUP($C23,[1]B10_updated!$E$5:$AR$84,32,FALSE)</f>
        <v>99.420938579790942</v>
      </c>
      <c r="BP23" t="e">
        <f>VLOOKUP($C23,[1]B11!$E$5:$Z$207,17,FALSE)</f>
        <v>#N/A</v>
      </c>
      <c r="BQ23">
        <f>VLOOKUP($C23,[1]B12!$E$5:$Z$52,17,FALSE)</f>
        <v>99.230363602685586</v>
      </c>
      <c r="BS23">
        <f>VLOOKUP($C23,'[1]B14 (2)'!$E$5:$AR$85,32,FALSE)</f>
        <v>99.74173975910044</v>
      </c>
      <c r="BT23" t="e">
        <f>VLOOKUP($C23,[1]B8!$E$5:$Z$23,20,FALSE)</f>
        <v>#N/A</v>
      </c>
      <c r="BU23">
        <f>VLOOKUP($C23,[1]B10_updated!$E$5:$AR$84,38,FALSE)</f>
        <v>0.1194330438574611</v>
      </c>
      <c r="BV23" t="e">
        <f>VLOOKUP($C23,[1]B11!$E$5:$Z$207,20,FALSE)</f>
        <v>#N/A</v>
      </c>
      <c r="BW23">
        <f>VLOOKUP($C23,[1]B12!$E$5:$Z$52,20,FALSE)</f>
        <v>7.2958804039885458E-2</v>
      </c>
      <c r="BY23">
        <f>VLOOKUP($C23,'[1]B14 (2)'!$E$5:$AR$85,38,FALSE)</f>
        <v>2.9638777838206825E-2</v>
      </c>
      <c r="BZ23">
        <f t="array" ref="BZ23">AVERAGE(IF(ISNUMBER(BN23:BS23),BN23:BS23))</f>
        <v>99.46434731385898</v>
      </c>
      <c r="CA23" cm="1">
        <f t="array" ref="CA23">IF(COUNT(BN23:BS23)=1,0,_xlfn.STDEV.P(IF(ISNUMBER(BN23:BS23),BN23:BS23)))</f>
        <v>0.21101284634266593</v>
      </c>
      <c r="CB23" s="10">
        <f t="array" ref="CB23">MAX(IF(COUNT(BN23:BS23)=1,0,_xlfn.STDEV.S(IF(ISNUMBER(BN23:BS23),BN23:BS23))),IF(ISNUMBER(BT23:BY23),BT23:BY23))</f>
        <v>0.25843690135592151</v>
      </c>
      <c r="CC23" s="9" t="e">
        <f>VLOOKUP($C23,[1]B8!$E$5:$Z$23,18,FALSE)</f>
        <v>#N/A</v>
      </c>
      <c r="CD23">
        <f>VLOOKUP($C23,[1]B10_updated!$E$5:$AR$84,33,FALSE)</f>
        <v>99.513499823293571</v>
      </c>
      <c r="CE23" t="e">
        <f>VLOOKUP($C23,[1]B11!$E$5:$Z$207,18,FALSE)</f>
        <v>#N/A</v>
      </c>
      <c r="CF23">
        <f>VLOOKUP($C23,[1]B12!$E$5:$Z$52,18,FALSE)</f>
        <v>98.311601845737286</v>
      </c>
      <c r="CH23">
        <f>VLOOKUP($C23,'[1]B14 (2)'!$E$5:$AR$85,33,FALSE)</f>
        <v>97.971146164991467</v>
      </c>
      <c r="CI23" t="e">
        <f>VLOOKUP($C23,[1]B8!$E$5:$Z$23,21,FALSE)</f>
        <v>#N/A</v>
      </c>
      <c r="CJ23">
        <f>VLOOKUP($C23,[1]B10_updated!$E$5:$AR$84,39,FALSE)</f>
        <v>0.10034202748348006</v>
      </c>
      <c r="CK23" t="e">
        <f>VLOOKUP($C23,[1]B11!$E$5:$Z$207,21,FALSE)</f>
        <v>#N/A</v>
      </c>
      <c r="CL23">
        <f>VLOOKUP($C23,[1]B12!$E$5:$Z$52,21,FALSE)</f>
        <v>0.16930247287299616</v>
      </c>
      <c r="CN23">
        <f>VLOOKUP($C23,'[1]B14 (2)'!$E$5:$AR$85,39,FALSE)</f>
        <v>0.20506182567362954</v>
      </c>
      <c r="CO23">
        <f t="array" ref="CO23">AVERAGE(IF(ISNUMBER(CC23:CH23),CC23:CH23))</f>
        <v>98.598749278007446</v>
      </c>
      <c r="CP23" cm="1">
        <f t="array" ref="CP23">IF(COUNT(CC23:CH23)=1,0,_xlfn.STDEV.P(IF(ISNUMBER(CC23:CH23),CC23:CH23)))</f>
        <v>0.66159098024584084</v>
      </c>
      <c r="CQ23" s="10">
        <f t="array" ref="CQ23">MAX(IF(COUNT(CC23:CH23)=1,0,_xlfn.STDEV.S(IF(ISNUMBER(CC23:CH23),CC23:CH23))),IF(ISNUMBER(CI23:CN23),CI23:CN23))</f>
        <v>0.81028016001502778</v>
      </c>
      <c r="CR23" s="9"/>
      <c r="CS23">
        <f>VLOOKUP($C23,[1]B10_updated!$E$5:$AR$84,34,FALSE)</f>
        <v>96.58319735162911</v>
      </c>
      <c r="CT23" t="e">
        <f>VLOOKUP($C23,[1]B11!$E$5:$Z$207,19,FALSE)</f>
        <v>#N/A</v>
      </c>
      <c r="CU23">
        <f>VLOOKUP($C23,[1]B12!$E$5:$Z$52,19,FALSE)</f>
        <v>99.334683076476125</v>
      </c>
      <c r="CW23">
        <f>VLOOKUP($C23,'[1]B14 (2)'!$E$5:$AR$85,34,FALSE)</f>
        <v>96.494416169916093</v>
      </c>
      <c r="CY23">
        <f>VLOOKUP($C23,[1]B10_updated!$E$5:$AR$84,40,FALSE)</f>
        <v>0.70472514022404809</v>
      </c>
      <c r="CZ23" t="e">
        <f>VLOOKUP($C23,[1]B11!$E$5:$Z$207,22,FALSE)</f>
        <v>#N/A</v>
      </c>
      <c r="DA23">
        <f>VLOOKUP($C23,[1]B12!$E$5:$Z$52,22,FALSE)</f>
        <v>7.7342699068774987E-2</v>
      </c>
      <c r="DC23">
        <f>VLOOKUP($C23,'[1]B14 (2)'!$E$5:$AR$85,40,FALSE)</f>
        <v>0.359599664948201</v>
      </c>
      <c r="DD23">
        <f t="array" ref="DD23">AVERAGE(IF(ISNUMBER(CR23:CW23),CR23:CW23))</f>
        <v>97.470765532673781</v>
      </c>
      <c r="DE23" cm="1">
        <f t="array" ref="DE23">IF(COUNT(CR23:CW23)=1,0,_xlfn.STDEV.P(IF(ISNUMBER(CR23:CW23),CR23:CW23)))</f>
        <v>1.3184870071733044</v>
      </c>
      <c r="DF23" s="10">
        <f t="array" ref="DF23">MAX(IF(COUNT(CR23:CW23)=1,0,_xlfn.STDEV.S(IF(ISNUMBER(CR23:CW23),CR23:CW23))),IF(ISNUMBER(CX23:DC23),CX23:DC23))</f>
        <v>1.61481020003195</v>
      </c>
    </row>
    <row r="24" spans="1:110" x14ac:dyDescent="0.25">
      <c r="A24" s="6">
        <v>21</v>
      </c>
      <c r="B24" s="6">
        <v>18.3</v>
      </c>
      <c r="C24" s="6" t="s">
        <v>53</v>
      </c>
      <c r="D24">
        <v>256</v>
      </c>
      <c r="E24">
        <v>4.95</v>
      </c>
      <c r="F24">
        <v>6.4</v>
      </c>
      <c r="G24">
        <v>4.0000000000000003E-5</v>
      </c>
      <c r="H24" s="9"/>
      <c r="I24">
        <f>VLOOKUP($C24,[1]B10_updated!$E$5:$AR$84,29,FALSE)</f>
        <v>55.612398686978203</v>
      </c>
      <c r="L24">
        <f>VLOOKUP($C24,[1]B13!$E$5:$Z$27,17,FALSE)</f>
        <v>56.600592217232347</v>
      </c>
      <c r="M24">
        <f>VLOOKUP($C24,'[1]B14 (2)'!$E$5:$AR$85,29,FALSE)</f>
        <v>62.497530938473453</v>
      </c>
      <c r="O24">
        <f>VLOOKUP($C24,[1]B10_updated!$E$5:$AR$84,35,FALSE)</f>
        <v>5.4011796057102988</v>
      </c>
      <c r="R24">
        <f>VLOOKUP($C24,[1]B13!$E$5:$Z$27,20,FALSE)</f>
        <v>5.3562195236125856</v>
      </c>
      <c r="S24">
        <f>VLOOKUP($C24,'[1]B14 (2)'!$E$5:$AR$85,35,FALSE)</f>
        <v>14.02313880199633</v>
      </c>
      <c r="T24">
        <f t="array" ref="T24">AVERAGE(IF(ISNUMBER(H24:M24),H24:M24))</f>
        <v>58.236840614228008</v>
      </c>
      <c r="U24" cm="1">
        <f t="array" ref="U24">IF(COUNT(H24:M24)=1,0,_xlfn.STDEV.P(IF(ISNUMBER(H24:M24),H24:M24)))</f>
        <v>3.0396538336514731</v>
      </c>
      <c r="V24" s="10">
        <f t="array" ref="V24">MAX(IF(COUNT(H24:M24)=1,0,_xlfn.STDEV.S(IF(ISNUMBER(H24:M24),H24:M24))),IF(ISNUMBER(N24:S24),N24:S24))</f>
        <v>14.02313880199633</v>
      </c>
      <c r="W24" s="9"/>
      <c r="X24">
        <f>VLOOKUP($C24,[1]B10_updated!$E$5:$AR$84,30,FALSE)</f>
        <v>51.763541546222342</v>
      </c>
      <c r="AA24">
        <f>VLOOKUP($C24,[1]B13!$E$5:$Z$27,18,FALSE)</f>
        <v>57.012059463918298</v>
      </c>
      <c r="AB24">
        <f>VLOOKUP($C24,'[1]B14 (2)'!$E$5:$AR$85,30,FALSE)</f>
        <v>37.909042752984547</v>
      </c>
      <c r="AD24">
        <f>VLOOKUP($C24,[1]B10_updated!$E$5:$AR$84,36,FALSE)</f>
        <v>5.8695168908756585</v>
      </c>
      <c r="AG24">
        <f>VLOOKUP($C24,[1]B13!$E$5:$Z$27,21,FALSE)</f>
        <v>5.2889761630960566</v>
      </c>
      <c r="AH24">
        <f>VLOOKUP($C24,'[1]B14 (2)'!$E$5:$AR$85,36,FALSE)</f>
        <v>13.256154362108958</v>
      </c>
      <c r="AI24">
        <f t="array" ref="AI24">AVERAGE(IF(ISNUMBER(W24:AB24),W24:AB24))</f>
        <v>48.894881254375058</v>
      </c>
      <c r="AJ24" cm="1">
        <f t="array" ref="AJ24">IF(COUNT(W24:AB24)=1,0,_xlfn.STDEV.P(IF(ISNUMBER(W24:AB24),W24:AB24)))</f>
        <v>8.0582554260447878</v>
      </c>
      <c r="AK24" s="10">
        <f t="array" ref="AK24">MAX(IF(COUNT(W24:AB24)=1,0,_xlfn.STDEV.S(IF(ISNUMBER(W24:AB24),W24:AB24))),IF(ISNUMBER(AC24:AH24),AC24:AH24))</f>
        <v>13.256154362108958</v>
      </c>
      <c r="AL24" s="9"/>
      <c r="AP24">
        <f>VLOOKUP($C24,[1]B13!$E$5:$Z$27,19,FALSE)</f>
        <v>29.52558847490651</v>
      </c>
      <c r="AQ24">
        <f>VLOOKUP($C24,'[1]B14 (2)'!$E$5:$AR$85,31,FALSE)</f>
        <v>41.348572685923557</v>
      </c>
      <c r="AV24">
        <f>VLOOKUP($C24,[1]B13!$E$5:$Z$27,22,FALSE)</f>
        <v>10.860149602586468</v>
      </c>
      <c r="AW24">
        <f>VLOOKUP($C24,'[1]B14 (2)'!$E$5:$AR$85,37,FALSE)</f>
        <v>15.772917120734556</v>
      </c>
      <c r="AX24">
        <f t="array" ref="AX24">AVERAGE(IF(ISNUMBER(AL24:AQ24),AL24:AQ24))</f>
        <v>35.437080580415035</v>
      </c>
      <c r="AY24" s="10">
        <f t="array" ref="AY24">MAX(IF(COUNT(AL24:AQ24)=1,0,_xlfn.STDEV.S(IF(ISNUMBER(AL24:AQ24),AL24:AQ24))),IF(ISNUMBER(AR24:AW24),AR24:AW24))</f>
        <v>15.772917120734556</v>
      </c>
      <c r="AZ24" s="9"/>
      <c r="BA24">
        <f>VLOOKUP($C24,[1]B10_updated!$E$5:$AR$84,31,FALSE)</f>
        <v>51.50294635814015</v>
      </c>
      <c r="BG24">
        <f>VLOOKUP($C24,[1]B10_updated!$E$5:$AR$84,37,FALSE)</f>
        <v>5.901226678599711</v>
      </c>
      <c r="BL24">
        <f t="array" ref="BL24">AVERAGE(IF(ISNUMBER(AZ24:BE24),AZ24:BE24))</f>
        <v>51.50294635814015</v>
      </c>
      <c r="BM24" s="10">
        <f t="array" ref="BM24">MAX(IF(COUNT(AZ24:BE24)=1,0,_xlfn.STDEV.S(IF(ISNUMBER(AZ24:BE24),AZ24:BE24))),IF(ISNUMBER(BF24:BK24),BF24:BK24))</f>
        <v>5.901226678599711</v>
      </c>
      <c r="BN24" s="9" t="e">
        <f>VLOOKUP($C24,[1]B8!$E$5:$Z$23,17,FALSE)</f>
        <v>#N/A</v>
      </c>
      <c r="BO24">
        <f>VLOOKUP($C24,[1]B10_updated!$E$5:$AR$84,32,FALSE)</f>
        <v>67.144745407774352</v>
      </c>
      <c r="BP24" t="e">
        <f>VLOOKUP($C24,[1]B11!$E$5:$Z$207,17,FALSE)</f>
        <v>#N/A</v>
      </c>
      <c r="BQ24">
        <f>VLOOKUP($C24,[1]B12!$E$5:$Z$52,17,FALSE)</f>
        <v>67.10241435657953</v>
      </c>
      <c r="BS24">
        <f>VLOOKUP($C24,'[1]B14 (2)'!$E$5:$AR$85,32,FALSE)</f>
        <v>76.272550733801637</v>
      </c>
      <c r="BT24" t="e">
        <f>VLOOKUP($C24,[1]B8!$E$5:$Z$23,20,FALSE)</f>
        <v>#N/A</v>
      </c>
      <c r="BU24">
        <f>VLOOKUP($C24,[1]B10_updated!$E$5:$AR$84,38,FALSE)</f>
        <v>4.632829495182138</v>
      </c>
      <c r="BV24" t="e">
        <f>VLOOKUP($C24,[1]B11!$E$5:$Z$207,20,FALSE)</f>
        <v>#N/A</v>
      </c>
      <c r="BW24">
        <f>VLOOKUP($C24,[1]B12!$E$5:$Z$52,20,FALSE)</f>
        <v>3.7962935091293417</v>
      </c>
      <c r="BY24">
        <f>VLOOKUP($C24,'[1]B14 (2)'!$E$5:$AR$85,38,FALSE)</f>
        <v>6.0539353099674207</v>
      </c>
      <c r="BZ24">
        <f t="array" ref="BZ24">AVERAGE(IF(ISNUMBER(BN24:BS24),BN24:BS24))</f>
        <v>70.173236832718501</v>
      </c>
      <c r="CA24" cm="1">
        <f t="array" ref="CA24">IF(COUNT(BN24:BS24)=1,0,_xlfn.STDEV.P(IF(ISNUMBER(BN24:BS24),BN24:BS24)))</f>
        <v>4.3129008433947913</v>
      </c>
      <c r="CB24" s="10">
        <f t="array" ref="CB24">MAX(IF(COUNT(BN24:BS24)=1,0,_xlfn.STDEV.S(IF(ISNUMBER(BN24:BS24),BN24:BS24))),IF(ISNUMBER(BT24:BY24),BT24:BY24))</f>
        <v>6.0539353099674207</v>
      </c>
      <c r="CC24" s="9" t="e">
        <f>VLOOKUP($C24,[1]B8!$E$5:$Z$23,18,FALSE)</f>
        <v>#N/A</v>
      </c>
      <c r="CD24">
        <f>VLOOKUP($C24,[1]B10_updated!$E$5:$AR$84,33,FALSE)</f>
        <v>57.238674066026974</v>
      </c>
      <c r="CE24" t="e">
        <f>VLOOKUP($C24,[1]B11!$E$5:$Z$207,18,FALSE)</f>
        <v>#N/A</v>
      </c>
      <c r="CF24">
        <f>VLOOKUP($C24,[1]B12!$E$5:$Z$52,18,FALSE)</f>
        <v>68.130956444160972</v>
      </c>
      <c r="CH24">
        <f>VLOOKUP($C24,'[1]B14 (2)'!$E$5:$AR$85,33,FALSE)</f>
        <v>60.480020111619417</v>
      </c>
      <c r="CI24" t="e">
        <f>VLOOKUP($C24,[1]B8!$E$5:$Z$23,21,FALSE)</f>
        <v>#N/A</v>
      </c>
      <c r="CJ24">
        <f>VLOOKUP($C24,[1]B10_updated!$E$5:$AR$84,39,FALSE)</f>
        <v>6.029657493108691</v>
      </c>
      <c r="CK24" t="e">
        <f>VLOOKUP($C24,[1]B11!$E$5:$Z$207,21,FALSE)</f>
        <v>#N/A</v>
      </c>
      <c r="CL24">
        <f>VLOOKUP($C24,[1]B12!$E$5:$Z$52,21,FALSE)</f>
        <v>4.6781494648512503</v>
      </c>
      <c r="CN24">
        <f>VLOOKUP($C24,'[1]B14 (2)'!$E$5:$AR$85,39,FALSE)</f>
        <v>8.0235334215036893</v>
      </c>
      <c r="CO24">
        <f t="array" ref="CO24">AVERAGE(IF(ISNUMBER(CC24:CH24),CC24:CH24))</f>
        <v>61.949883540602457</v>
      </c>
      <c r="CP24" cm="1">
        <f t="array" ref="CP24">IF(COUNT(CC24:CH24)=1,0,_xlfn.STDEV.P(IF(ISNUMBER(CC24:CH24),CC24:CH24)))</f>
        <v>4.5666054297219096</v>
      </c>
      <c r="CQ24" s="10">
        <f t="array" ref="CQ24">MAX(IF(COUNT(CC24:CH24)=1,0,_xlfn.STDEV.S(IF(ISNUMBER(CC24:CH24),CC24:CH24))),IF(ISNUMBER(CI24:CN24),CI24:CN24))</f>
        <v>8.0235334215036893</v>
      </c>
      <c r="CR24" s="9"/>
      <c r="CS24">
        <f>VLOOKUP($C24,[1]B10_updated!$E$5:$AR$84,34,FALSE)</f>
        <v>58.703790167031158</v>
      </c>
      <c r="CT24" t="e">
        <f>VLOOKUP($C24,[1]B11!$E$5:$Z$207,19,FALSE)</f>
        <v>#N/A</v>
      </c>
      <c r="CU24">
        <f>VLOOKUP($C24,[1]B12!$E$5:$Z$52,19,FALSE)</f>
        <v>55.165563530002615</v>
      </c>
      <c r="CW24">
        <f>VLOOKUP($C24,'[1]B14 (2)'!$E$5:$AR$85,34,FALSE)</f>
        <v>76.0037090989277</v>
      </c>
      <c r="CY24">
        <f>VLOOKUP($C24,[1]B10_updated!$E$5:$AR$84,40,FALSE)</f>
        <v>5.8230654830682456</v>
      </c>
      <c r="CZ24" t="e">
        <f>VLOOKUP($C24,[1]B11!$E$5:$Z$207,22,FALSE)</f>
        <v>#N/A</v>
      </c>
      <c r="DA24">
        <f>VLOOKUP($C24,[1]B12!$E$5:$Z$52,22,FALSE)</f>
        <v>6.3253171010009579</v>
      </c>
      <c r="DC24">
        <f>VLOOKUP($C24,'[1]B14 (2)'!$E$5:$AR$85,40,FALSE)</f>
        <v>4.8496948128609647</v>
      </c>
      <c r="DD24">
        <f t="array" ref="DD24">AVERAGE(IF(ISNUMBER(CR24:CW24),CR24:CW24))</f>
        <v>63.291020931987156</v>
      </c>
      <c r="DE24" cm="1">
        <f t="array" ref="DE24">IF(COUNT(CR24:CW24)=1,0,_xlfn.STDEV.P(IF(ISNUMBER(CR24:CW24),CR24:CW24)))</f>
        <v>9.1045443692018342</v>
      </c>
      <c r="DF24" s="10">
        <f t="array" ref="DF24">MAX(IF(COUNT(CR24:CW24)=1,0,_xlfn.STDEV.S(IF(ISNUMBER(CR24:CW24),CR24:CW24))),IF(ISNUMBER(CX24:DC24),CX24:DC24))</f>
        <v>11.150744022537129</v>
      </c>
    </row>
    <row r="25" spans="1:110" x14ac:dyDescent="0.25">
      <c r="A25" s="3">
        <v>22</v>
      </c>
      <c r="B25" s="3">
        <v>8.9</v>
      </c>
      <c r="C25" s="3" t="s">
        <v>54</v>
      </c>
      <c r="D25">
        <v>122</v>
      </c>
      <c r="E25">
        <v>4.2</v>
      </c>
      <c r="F25">
        <v>1.9</v>
      </c>
      <c r="G25">
        <v>3.4</v>
      </c>
      <c r="H25" s="9"/>
      <c r="I25">
        <f>VLOOKUP($C25,[1]B10_updated!$E$5:$AR$84,29,FALSE)</f>
        <v>69.808261826190119</v>
      </c>
      <c r="L25" t="e">
        <f>VLOOKUP($C25,[1]B13!$E$5:$Z$27,17,FALSE)</f>
        <v>#N/A</v>
      </c>
      <c r="M25">
        <f>VLOOKUP($C25,'[1]B14 (2)'!$E$5:$AR$85,29,FALSE)</f>
        <v>66.065941556629156</v>
      </c>
      <c r="O25">
        <f>VLOOKUP($C25,[1]B10_updated!$E$5:$AR$84,35,FALSE)</f>
        <v>0.18257701412547037</v>
      </c>
      <c r="R25" t="e">
        <f>VLOOKUP($C25,[1]B13!$E$5:$Z$27,20,FALSE)</f>
        <v>#N/A</v>
      </c>
      <c r="S25">
        <f>VLOOKUP($C25,'[1]B14 (2)'!$E$5:$AR$85,35,FALSE)</f>
        <v>3.4983968387205762</v>
      </c>
      <c r="T25">
        <f t="array" ref="T25">AVERAGE(IF(ISNUMBER(H25:M25),H25:M25))</f>
        <v>67.937101691409637</v>
      </c>
      <c r="U25" cm="1">
        <f t="array" ref="U25">IF(COUNT(H25:M25)=1,0,_xlfn.STDEV.P(IF(ISNUMBER(H25:M25),H25:M25)))</f>
        <v>1.8711601347804816</v>
      </c>
      <c r="V25" s="10">
        <f t="array" ref="V25">MAX(IF(COUNT(H25:M25)=1,0,_xlfn.STDEV.S(IF(ISNUMBER(H25:M25),H25:M25))),IF(ISNUMBER(N25:S25),N25:S25))</f>
        <v>3.4983968387205762</v>
      </c>
      <c r="W25" s="9"/>
      <c r="X25">
        <f>VLOOKUP($C25,[1]B10_updated!$E$5:$AR$84,30,FALSE)</f>
        <v>79.350056118565661</v>
      </c>
      <c r="AA25" t="e">
        <f>VLOOKUP($C25,[1]B13!$E$5:$Z$27,18,FALSE)</f>
        <v>#N/A</v>
      </c>
      <c r="AB25">
        <f>VLOOKUP($C25,'[1]B14 (2)'!$E$5:$AR$85,30,FALSE)</f>
        <v>46.527927799059647</v>
      </c>
      <c r="AD25">
        <f>VLOOKUP($C25,[1]B10_updated!$E$5:$AR$84,36,FALSE)</f>
        <v>0.12487539054645455</v>
      </c>
      <c r="AG25" t="e">
        <f>VLOOKUP($C25,[1]B13!$E$5:$Z$27,21,FALSE)</f>
        <v>#N/A</v>
      </c>
      <c r="AH25">
        <f>VLOOKUP($C25,'[1]B14 (2)'!$E$5:$AR$85,36,FALSE)</f>
        <v>4.8748802827941242</v>
      </c>
      <c r="AI25">
        <f t="array" ref="AI25">AVERAGE(IF(ISNUMBER(W25:AB25),W25:AB25))</f>
        <v>62.93899195881265</v>
      </c>
      <c r="AJ25" cm="1">
        <f t="array" ref="AJ25">IF(COUNT(W25:AB25)=1,0,_xlfn.STDEV.P(IF(ISNUMBER(W25:AB25),W25:AB25)))</f>
        <v>16.411064159753014</v>
      </c>
      <c r="AK25" s="10">
        <f t="array" ref="AK25">MAX(IF(COUNT(W25:AB25)=1,0,_xlfn.STDEV.S(IF(ISNUMBER(W25:AB25),W25:AB25))),IF(ISNUMBER(AC25:AH25),AC25:AH25))</f>
        <v>23.208749507697732</v>
      </c>
      <c r="AL25" s="9"/>
      <c r="AP25" t="e">
        <f>VLOOKUP($C25,[1]B13!$E$5:$Z$27,19,FALSE)</f>
        <v>#N/A</v>
      </c>
      <c r="AQ25">
        <f>VLOOKUP($C25,'[1]B14 (2)'!$E$5:$AR$85,31,FALSE)</f>
        <v>25.131234862915225</v>
      </c>
      <c r="AV25" t="e">
        <f>VLOOKUP($C25,[1]B13!$E$5:$Z$27,22,FALSE)</f>
        <v>#N/A</v>
      </c>
      <c r="AW25">
        <f>VLOOKUP($C25,'[1]B14 (2)'!$E$5:$AR$85,37,FALSE)</f>
        <v>8.3795300151030396</v>
      </c>
      <c r="AX25">
        <f t="array" ref="AX25">AVERAGE(IF(ISNUMBER(AL25:AQ25),AL25:AQ25))</f>
        <v>25.131234862915225</v>
      </c>
      <c r="AY25" s="10">
        <f t="array" ref="AY25">MAX(IF(COUNT(AL25:AQ25)=1,0,_xlfn.STDEV.S(IF(ISNUMBER(AL25:AQ25),AL25:AQ25))),IF(ISNUMBER(AR25:AW25),AR25:AW25))</f>
        <v>8.3795300151030396</v>
      </c>
      <c r="AZ25" s="9"/>
      <c r="BA25">
        <f>VLOOKUP($C25,[1]B10_updated!$E$5:$AR$84,31,FALSE)</f>
        <v>28.288167202492403</v>
      </c>
      <c r="BG25">
        <f>VLOOKUP($C25,[1]B10_updated!$E$5:$AR$84,37,FALSE)</f>
        <v>0.43365944134317858</v>
      </c>
      <c r="BL25">
        <f t="array" ref="BL25">AVERAGE(IF(ISNUMBER(AZ25:BE25),AZ25:BE25))</f>
        <v>28.288167202492403</v>
      </c>
      <c r="BM25" s="10">
        <f t="array" ref="BM25">MAX(IF(COUNT(AZ25:BE25)=1,0,_xlfn.STDEV.S(IF(ISNUMBER(AZ25:BE25),AZ25:BE25))),IF(ISNUMBER(BF25:BK25),BF25:BK25))</f>
        <v>0.43365944134317858</v>
      </c>
      <c r="BN25" s="9">
        <f>VLOOKUP($C25,[1]B8!$E$5:$Z$23,17,FALSE)</f>
        <v>100</v>
      </c>
      <c r="BO25">
        <f>VLOOKUP($C25,[1]B10_updated!$E$5:$AR$84,32,FALSE)</f>
        <v>96.538689314823941</v>
      </c>
      <c r="BP25">
        <f>VLOOKUP($C25,[1]B11!$E$5:$Z$207,17,FALSE)</f>
        <v>96.417751913405255</v>
      </c>
      <c r="BQ25">
        <f>VLOOKUP($C25,[1]B12!$E$5:$Z$52,17,FALSE)</f>
        <v>93.763005288823905</v>
      </c>
      <c r="BS25">
        <f>VLOOKUP($C25,'[1]B14 (2)'!$E$5:$AR$85,32,FALSE)</f>
        <v>84.017672258590139</v>
      </c>
      <c r="BT25">
        <f>VLOOKUP($C25,[1]B8!$E$5:$Z$23,20,FALSE)</f>
        <v>0</v>
      </c>
      <c r="BU25">
        <f>VLOOKUP($C25,[1]B10_updated!$E$5:$AR$84,38,FALSE)</f>
        <v>0.36010362410253743</v>
      </c>
      <c r="BV25">
        <f>VLOOKUP($C25,[1]B11!$E$5:$Z$207,20,FALSE)</f>
        <v>0.24130656917091073</v>
      </c>
      <c r="BW25">
        <f>VLOOKUP($C25,[1]B12!$E$5:$Z$52,20,FALSE)</f>
        <v>0.48058098019007961</v>
      </c>
      <c r="BY25">
        <f>VLOOKUP($C25,'[1]B14 (2)'!$E$5:$AR$85,38,FALSE)</f>
        <v>1.0692069203829657</v>
      </c>
      <c r="BZ25">
        <f t="array" ref="BZ25">AVERAGE(IF(ISNUMBER(BN25:BS25),BN25:BS25))</f>
        <v>94.147423755128656</v>
      </c>
      <c r="CA25" cm="1">
        <f t="array" ref="CA25">IF(COUNT(BN25:BS25)=1,0,_xlfn.STDEV.P(IF(ISNUMBER(BN25:BS25),BN25:BS25)))</f>
        <v>5.438470971957857</v>
      </c>
      <c r="CB25" s="10">
        <f t="array" ref="CB25">MAX(IF(COUNT(BN25:BS25)=1,0,_xlfn.STDEV.S(IF(ISNUMBER(BN25:BS25),BN25:BS25))),IF(ISNUMBER(BT25:BY25),BT25:BY25))</f>
        <v>6.0803953934785611</v>
      </c>
      <c r="CC25" s="9">
        <f>VLOOKUP($C25,[1]B8!$E$5:$Z$23,18,FALSE)</f>
        <v>88.130945022194027</v>
      </c>
      <c r="CD25">
        <f>VLOOKUP($C25,[1]B10_updated!$E$5:$AR$84,33,FALSE)</f>
        <v>87.347317629050821</v>
      </c>
      <c r="CE25">
        <f>VLOOKUP($C25,[1]B11!$E$5:$Z$207,18,FALSE)</f>
        <v>89.378469083698903</v>
      </c>
      <c r="CF25">
        <f>VLOOKUP($C25,[1]B12!$E$5:$Z$52,18,FALSE)</f>
        <v>93.045645912715173</v>
      </c>
      <c r="CH25">
        <f>VLOOKUP($C25,'[1]B14 (2)'!$E$5:$AR$85,33,FALSE)</f>
        <v>93.08704000193606</v>
      </c>
      <c r="CI25">
        <f>VLOOKUP($C25,[1]B8!$E$5:$Z$23,21,FALSE)</f>
        <v>1.7385539017119609</v>
      </c>
      <c r="CJ25">
        <f>VLOOKUP($C25,[1]B10_updated!$E$5:$AR$84,39,FALSE)</f>
        <v>1.3163443535740698</v>
      </c>
      <c r="CK25">
        <f>VLOOKUP($C25,[1]B11!$E$5:$Z$207,21,FALSE)</f>
        <v>0.79953153058394855</v>
      </c>
      <c r="CL25">
        <f>VLOOKUP($C25,[1]B12!$E$5:$Z$52,21,FALSE)</f>
        <v>0.5532789664360338</v>
      </c>
      <c r="CN25">
        <f>VLOOKUP($C25,'[1]B14 (2)'!$E$5:$AR$85,39,FALSE)</f>
        <v>0.42791558424180021</v>
      </c>
      <c r="CO25">
        <f t="array" ref="CO25">AVERAGE(IF(ISNUMBER(CC25:CH25),CC25:CH25))</f>
        <v>90.197883529918997</v>
      </c>
      <c r="CP25" cm="1">
        <f t="array" ref="CP25">IF(COUNT(CC25:CH25)=1,0,_xlfn.STDEV.P(IF(ISNUMBER(CC25:CH25),CC25:CH25)))</f>
        <v>2.4300772207174792</v>
      </c>
      <c r="CQ25" s="10">
        <f t="array" ref="CQ25">MAX(IF(COUNT(CC25:CH25)=1,0,_xlfn.STDEV.S(IF(ISNUMBER(CC25:CH25),CC25:CH25))),IF(ISNUMBER(CI25:CN25),CI25:CN25))</f>
        <v>2.7169089280490217</v>
      </c>
      <c r="CR25" s="9"/>
      <c r="CS25">
        <f>VLOOKUP($C25,[1]B10_updated!$E$5:$AR$84,34,FALSE)</f>
        <v>82.82992828770756</v>
      </c>
      <c r="CT25">
        <f>VLOOKUP($C25,[1]B11!$E$5:$Z$207,19,FALSE)</f>
        <v>81.660114723527528</v>
      </c>
      <c r="CU25">
        <f>VLOOKUP($C25,[1]B12!$E$5:$Z$52,19,FALSE)</f>
        <v>90.897358632425707</v>
      </c>
      <c r="CW25">
        <f>VLOOKUP($C25,'[1]B14 (2)'!$E$5:$AR$85,34,FALSE)</f>
        <v>89.551081225022884</v>
      </c>
      <c r="CY25">
        <f>VLOOKUP($C25,[1]B10_updated!$E$5:$AR$84,40,FALSE)</f>
        <v>1.7863190022719655</v>
      </c>
      <c r="CZ25">
        <f>VLOOKUP($C25,[1]B11!$E$5:$Z$207,22,FALSE)</f>
        <v>1.4127559745823515</v>
      </c>
      <c r="DA25">
        <f>VLOOKUP($C25,[1]B12!$E$5:$Z$52,22,FALSE)</f>
        <v>0.82167267789804399</v>
      </c>
      <c r="DC25">
        <f>VLOOKUP($C25,'[1]B14 (2)'!$E$5:$AR$85,40,FALSE)</f>
        <v>0.64600547877912506</v>
      </c>
      <c r="DD25">
        <f t="array" ref="DD25">AVERAGE(IF(ISNUMBER(CR25:CW25),CR25:CW25))</f>
        <v>86.234620717170912</v>
      </c>
      <c r="DE25" cm="1">
        <f t="array" ref="DE25">IF(COUNT(CR25:CW25)=1,0,_xlfn.STDEV.P(IF(ISNUMBER(CR25:CW25),CR25:CW25)))</f>
        <v>4.0391233823572632</v>
      </c>
      <c r="DF25" s="10">
        <f t="array" ref="DF25">MAX(IF(COUNT(CR25:CW25)=1,0,_xlfn.STDEV.S(IF(ISNUMBER(CR25:CW25),CR25:CW25))),IF(ISNUMBER(CX25:DC25),CX25:DC25))</f>
        <v>4.6639779441881553</v>
      </c>
    </row>
    <row r="26" spans="1:110" x14ac:dyDescent="0.25">
      <c r="A26" s="6">
        <v>23</v>
      </c>
      <c r="B26" s="6">
        <v>22.2</v>
      </c>
      <c r="C26" s="6" t="s">
        <v>55</v>
      </c>
      <c r="D26">
        <v>298</v>
      </c>
      <c r="E26">
        <v>4.99</v>
      </c>
      <c r="F26">
        <v>6.19</v>
      </c>
      <c r="G26">
        <v>3.46</v>
      </c>
      <c r="H26" s="9"/>
      <c r="I26">
        <f>VLOOKUP($C26,[1]B10_updated!$E$5:$AR$84,29,FALSE)</f>
        <v>97.9149850004288</v>
      </c>
      <c r="L26" t="e">
        <f>VLOOKUP($C26,[1]B13!$E$5:$Z$27,17,FALSE)</f>
        <v>#N/A</v>
      </c>
      <c r="M26" t="e">
        <f>VLOOKUP($C26,'[1]B14 (2)'!$E$5:$AR$85,29,FALSE)</f>
        <v>#N/A</v>
      </c>
      <c r="O26">
        <f>VLOOKUP($C26,[1]B10_updated!$E$5:$AR$84,35,FALSE)</f>
        <v>9.9847781843835984E-2</v>
      </c>
      <c r="R26" t="e">
        <f>VLOOKUP($C26,[1]B13!$E$5:$Z$27,20,FALSE)</f>
        <v>#N/A</v>
      </c>
      <c r="S26" t="e">
        <f>VLOOKUP($C26,'[1]B14 (2)'!$E$5:$AR$85,35,FALSE)</f>
        <v>#N/A</v>
      </c>
      <c r="T26">
        <f t="array" ref="T26">AVERAGE(IF(ISNUMBER(H26:M26),H26:M26))</f>
        <v>97.9149850004288</v>
      </c>
      <c r="U26" cm="1">
        <f t="array" ref="U26">IF(COUNT(H26:M26)=1,0,_xlfn.STDEV.P(IF(ISNUMBER(H26:M26),H26:M26)))</f>
        <v>0</v>
      </c>
      <c r="V26" s="10">
        <f t="array" ref="V26">MAX(IF(COUNT(H26:M26)=1,0,_xlfn.STDEV.S(IF(ISNUMBER(H26:M26),H26:M26))),IF(ISNUMBER(N26:S26),N26:S26))</f>
        <v>9.9847781843835984E-2</v>
      </c>
      <c r="W26" s="9"/>
      <c r="X26">
        <f>VLOOKUP($C26,[1]B10_updated!$E$5:$AR$84,30,FALSE)</f>
        <v>96.874391434340453</v>
      </c>
      <c r="AA26" t="e">
        <f>VLOOKUP($C26,[1]B13!$E$5:$Z$27,18,FALSE)</f>
        <v>#N/A</v>
      </c>
      <c r="AB26" t="e">
        <f>VLOOKUP($C26,'[1]B14 (2)'!$E$5:$AR$85,30,FALSE)</f>
        <v>#N/A</v>
      </c>
      <c r="AD26">
        <f>VLOOKUP($C26,[1]B10_updated!$E$5:$AR$84,36,FALSE)</f>
        <v>0.1496800177731975</v>
      </c>
      <c r="AG26" t="e">
        <f>VLOOKUP($C26,[1]B13!$E$5:$Z$27,21,FALSE)</f>
        <v>#N/A</v>
      </c>
      <c r="AH26" t="e">
        <f>VLOOKUP($C26,'[1]B14 (2)'!$E$5:$AR$85,36,FALSE)</f>
        <v>#N/A</v>
      </c>
      <c r="AI26">
        <f t="array" ref="AI26">AVERAGE(IF(ISNUMBER(W26:AB26),W26:AB26))</f>
        <v>96.874391434340453</v>
      </c>
      <c r="AJ26" cm="1">
        <f t="array" ref="AJ26">IF(COUNT(W26:AB26)=1,0,_xlfn.STDEV.P(IF(ISNUMBER(W26:AB26),W26:AB26)))</f>
        <v>0</v>
      </c>
      <c r="AK26" s="10">
        <f t="array" ref="AK26">MAX(IF(COUNT(W26:AB26)=1,0,_xlfn.STDEV.S(IF(ISNUMBER(W26:AB26),W26:AB26))),IF(ISNUMBER(AC26:AH26),AC26:AH26))</f>
        <v>0.1496800177731975</v>
      </c>
      <c r="AL26" s="9"/>
      <c r="AP26" t="e">
        <f>VLOOKUP($C26,[1]B13!$E$5:$Z$27,19,FALSE)</f>
        <v>#N/A</v>
      </c>
      <c r="AQ26" t="e">
        <f>VLOOKUP($C26,'[1]B14 (2)'!$E$5:$AR$85,31,FALSE)</f>
        <v>#N/A</v>
      </c>
      <c r="AV26" t="e">
        <f>VLOOKUP($C26,[1]B13!$E$5:$Z$27,22,FALSE)</f>
        <v>#N/A</v>
      </c>
      <c r="AW26" t="e">
        <f>VLOOKUP($C26,'[1]B14 (2)'!$E$5:$AR$85,37,FALSE)</f>
        <v>#N/A</v>
      </c>
      <c r="AX26" t="e">
        <f t="array" ref="AX26">AVERAGE(IF(ISNUMBER(AL26:AQ26),AL26:AQ26))</f>
        <v>#DIV/0!</v>
      </c>
      <c r="AY26" s="10" t="e">
        <f t="array" ref="AY26">MAX(IF(COUNT(AL26:AQ26)=1,0,_xlfn.STDEV.S(IF(ISNUMBER(AL26:AQ26),AL26:AQ26))),IF(ISNUMBER(AR26:AW26),AR26:AW26))</f>
        <v>#DIV/0!</v>
      </c>
      <c r="AZ26" s="9"/>
      <c r="BA26">
        <f>VLOOKUP($C26,[1]B10_updated!$E$5:$AR$84,31,FALSE)</f>
        <v>94.553783220832102</v>
      </c>
      <c r="BG26">
        <f>VLOOKUP($C26,[1]B10_updated!$E$5:$AR$84,37,FALSE)</f>
        <v>0.26080995338279672</v>
      </c>
      <c r="BL26">
        <f t="array" ref="BL26">AVERAGE(IF(ISNUMBER(AZ26:BE26),AZ26:BE26))</f>
        <v>94.553783220832102</v>
      </c>
      <c r="BM26" s="10">
        <f t="array" ref="BM26">MAX(IF(COUNT(AZ26:BE26)=1,0,_xlfn.STDEV.S(IF(ISNUMBER(AZ26:BE26),AZ26:BE26))),IF(ISNUMBER(BF26:BK26),BF26:BK26))</f>
        <v>0.26080995338279672</v>
      </c>
      <c r="BN26" s="9" t="e">
        <f>VLOOKUP($C26,[1]B8!$E$5:$Z$23,17,FALSE)</f>
        <v>#N/A</v>
      </c>
      <c r="BO26">
        <f>VLOOKUP($C26,[1]B10_updated!$E$5:$AR$84,32,FALSE)</f>
        <v>98.634266072375866</v>
      </c>
      <c r="BP26" t="e">
        <f>VLOOKUP($C26,[1]B11!$E$5:$Z$207,17,FALSE)</f>
        <v>#N/A</v>
      </c>
      <c r="BQ26" t="e">
        <f>VLOOKUP($C26,[1]B12!$E$5:$Z$52,17,FALSE)</f>
        <v>#N/A</v>
      </c>
      <c r="BS26" t="e">
        <f>VLOOKUP($C26,'[1]B14 (2)'!$E$5:$AR$85,32,FALSE)</f>
        <v>#N/A</v>
      </c>
      <c r="BT26" t="e">
        <f>VLOOKUP($C26,[1]B8!$E$5:$Z$23,20,FALSE)</f>
        <v>#N/A</v>
      </c>
      <c r="BU26">
        <f>VLOOKUP($C26,[1]B10_updated!$E$5:$AR$84,38,FALSE)</f>
        <v>0.26429047707833836</v>
      </c>
      <c r="BV26" t="e">
        <f>VLOOKUP($C26,[1]B11!$E$5:$Z$207,20,FALSE)</f>
        <v>#N/A</v>
      </c>
      <c r="BW26" t="e">
        <f>VLOOKUP($C26,[1]B12!$E$5:$Z$52,20,FALSE)</f>
        <v>#N/A</v>
      </c>
      <c r="BY26" t="e">
        <f>VLOOKUP($C26,'[1]B14 (2)'!$E$5:$AR$85,38,FALSE)</f>
        <v>#N/A</v>
      </c>
      <c r="BZ26">
        <f t="array" ref="BZ26">AVERAGE(IF(ISNUMBER(BN26:BS26),BN26:BS26))</f>
        <v>98.634266072375866</v>
      </c>
      <c r="CA26" cm="1">
        <f t="array" ref="CA26">IF(COUNT(BN26:BS26)=1,0,_xlfn.STDEV.P(IF(ISNUMBER(BN26:BS26),BN26:BS26)))</f>
        <v>0</v>
      </c>
      <c r="CB26" s="10">
        <f t="array" ref="CB26">MAX(IF(COUNT(BN26:BS26)=1,0,_xlfn.STDEV.S(IF(ISNUMBER(BN26:BS26),BN26:BS26))),IF(ISNUMBER(BT26:BY26),BT26:BY26))</f>
        <v>0.26429047707833836</v>
      </c>
      <c r="CC26" s="9" t="e">
        <f>VLOOKUP($C26,[1]B8!$E$5:$Z$23,18,FALSE)</f>
        <v>#N/A</v>
      </c>
      <c r="CD26">
        <f>VLOOKUP($C26,[1]B10_updated!$E$5:$AR$84,33,FALSE)</f>
        <v>96.841263408730271</v>
      </c>
      <c r="CE26" t="e">
        <f>VLOOKUP($C26,[1]B11!$E$5:$Z$207,18,FALSE)</f>
        <v>#N/A</v>
      </c>
      <c r="CF26" t="e">
        <f>VLOOKUP($C26,[1]B12!$E$5:$Z$52,18,FALSE)</f>
        <v>#N/A</v>
      </c>
      <c r="CH26" t="e">
        <f>VLOOKUP($C26,'[1]B14 (2)'!$E$5:$AR$85,33,FALSE)</f>
        <v>#N/A</v>
      </c>
      <c r="CI26" t="e">
        <f>VLOOKUP($C26,[1]B8!$E$5:$Z$23,21,FALSE)</f>
        <v>#N/A</v>
      </c>
      <c r="CJ26">
        <f>VLOOKUP($C26,[1]B10_updated!$E$5:$AR$84,39,FALSE)</f>
        <v>0.61126401254727702</v>
      </c>
      <c r="CK26" t="e">
        <f>VLOOKUP($C26,[1]B11!$E$5:$Z$207,21,FALSE)</f>
        <v>#N/A</v>
      </c>
      <c r="CL26" t="e">
        <f>VLOOKUP($C26,[1]B12!$E$5:$Z$52,21,FALSE)</f>
        <v>#N/A</v>
      </c>
      <c r="CN26" t="e">
        <f>VLOOKUP($C26,'[1]B14 (2)'!$E$5:$AR$85,39,FALSE)</f>
        <v>#N/A</v>
      </c>
      <c r="CO26">
        <f t="array" ref="CO26">AVERAGE(IF(ISNUMBER(CC26:CH26),CC26:CH26))</f>
        <v>96.841263408730271</v>
      </c>
      <c r="CP26" cm="1">
        <f t="array" ref="CP26">IF(COUNT(CC26:CH26)=1,0,_xlfn.STDEV.P(IF(ISNUMBER(CC26:CH26),CC26:CH26)))</f>
        <v>0</v>
      </c>
      <c r="CQ26" s="10">
        <f t="array" ref="CQ26">MAX(IF(COUNT(CC26:CH26)=1,0,_xlfn.STDEV.S(IF(ISNUMBER(CC26:CH26),CC26:CH26))),IF(ISNUMBER(CI26:CN26),CI26:CN26))</f>
        <v>0.61126401254727702</v>
      </c>
      <c r="CR26" s="9"/>
      <c r="CS26">
        <f>VLOOKUP($C26,[1]B10_updated!$E$5:$AR$84,34,FALSE)</f>
        <v>98.760550734730217</v>
      </c>
      <c r="CT26" t="e">
        <f>VLOOKUP($C26,[1]B11!$E$5:$Z$207,19,FALSE)</f>
        <v>#N/A</v>
      </c>
      <c r="CU26" t="e">
        <f>VLOOKUP($C26,[1]B12!$E$5:$Z$52,19,FALSE)</f>
        <v>#N/A</v>
      </c>
      <c r="CW26" t="e">
        <f>VLOOKUP($C26,'[1]B14 (2)'!$E$5:$AR$85,34,FALSE)</f>
        <v>#N/A</v>
      </c>
      <c r="CY26">
        <f>VLOOKUP($C26,[1]B10_updated!$E$5:$AR$84,40,FALSE)</f>
        <v>0.2398524566219184</v>
      </c>
      <c r="CZ26" t="e">
        <f>VLOOKUP($C26,[1]B11!$E$5:$Z$207,22,FALSE)</f>
        <v>#N/A</v>
      </c>
      <c r="DA26" t="e">
        <f>VLOOKUP($C26,[1]B12!$E$5:$Z$52,22,FALSE)</f>
        <v>#N/A</v>
      </c>
      <c r="DC26" t="e">
        <f>VLOOKUP($C26,'[1]B14 (2)'!$E$5:$AR$85,40,FALSE)</f>
        <v>#N/A</v>
      </c>
      <c r="DD26">
        <f t="array" ref="DD26">AVERAGE(IF(ISNUMBER(CR26:CW26),CR26:CW26))</f>
        <v>98.760550734730217</v>
      </c>
      <c r="DE26" cm="1">
        <f t="array" ref="DE26">IF(COUNT(CR26:CW26)=1,0,_xlfn.STDEV.P(IF(ISNUMBER(CR26:CW26),CR26:CW26)))</f>
        <v>0</v>
      </c>
      <c r="DF26" s="10">
        <f t="array" ref="DF26">MAX(IF(COUNT(CR26:CW26)=1,0,_xlfn.STDEV.S(IF(ISNUMBER(CR26:CW26),CR26:CW26))),IF(ISNUMBER(CX26:DC26),CX26:DC26))</f>
        <v>0.2398524566219184</v>
      </c>
    </row>
    <row r="27" spans="1:110" x14ac:dyDescent="0.25">
      <c r="A27" s="2">
        <v>24</v>
      </c>
      <c r="B27" s="2">
        <v>7.3</v>
      </c>
      <c r="C27" s="2" t="s">
        <v>56</v>
      </c>
      <c r="D27">
        <v>144</v>
      </c>
      <c r="E27">
        <v>16.84</v>
      </c>
      <c r="F27">
        <v>3.77</v>
      </c>
      <c r="G27">
        <v>0.14000000000000001</v>
      </c>
      <c r="H27" s="9"/>
      <c r="I27">
        <f>VLOOKUP($C27,[1]B10_updated!$E$5:$AR$84,29,FALSE)</f>
        <v>72.342685087857447</v>
      </c>
      <c r="L27" t="e">
        <f>VLOOKUP($C27,[1]B13!$E$5:$Z$27,17,FALSE)</f>
        <v>#N/A</v>
      </c>
      <c r="M27" t="e">
        <f>VLOOKUP($C27,'[1]B14 (2)'!$E$5:$AR$85,29,FALSE)</f>
        <v>#N/A</v>
      </c>
      <c r="O27">
        <f>VLOOKUP($C27,[1]B10_updated!$E$5:$AR$84,35,FALSE)</f>
        <v>3.3548574300194312</v>
      </c>
      <c r="R27" t="e">
        <f>VLOOKUP($C27,[1]B13!$E$5:$Z$27,20,FALSE)</f>
        <v>#N/A</v>
      </c>
      <c r="S27" t="e">
        <f>VLOOKUP($C27,'[1]B14 (2)'!$E$5:$AR$85,35,FALSE)</f>
        <v>#N/A</v>
      </c>
      <c r="T27">
        <f t="array" ref="T27">AVERAGE(IF(ISNUMBER(H27:M27),H27:M27))</f>
        <v>72.342685087857447</v>
      </c>
      <c r="U27" cm="1">
        <f t="array" ref="U27">IF(COUNT(H27:M27)=1,0,_xlfn.STDEV.P(IF(ISNUMBER(H27:M27),H27:M27)))</f>
        <v>0</v>
      </c>
      <c r="V27" s="10">
        <f t="array" ref="V27">MAX(IF(COUNT(H27:M27)=1,0,_xlfn.STDEV.S(IF(ISNUMBER(H27:M27),H27:M27))),IF(ISNUMBER(N27:S27),N27:S27))</f>
        <v>3.3548574300194312</v>
      </c>
      <c r="W27" s="9"/>
      <c r="X27">
        <f>VLOOKUP($C27,[1]B10_updated!$E$5:$AR$84,30,FALSE)</f>
        <v>68.246237817412137</v>
      </c>
      <c r="AA27" t="e">
        <f>VLOOKUP($C27,[1]B13!$E$5:$Z$27,18,FALSE)</f>
        <v>#N/A</v>
      </c>
      <c r="AB27" t="e">
        <f>VLOOKUP($C27,'[1]B14 (2)'!$E$5:$AR$85,30,FALSE)</f>
        <v>#N/A</v>
      </c>
      <c r="AD27">
        <f>VLOOKUP($C27,[1]B10_updated!$E$5:$AR$84,36,FALSE)</f>
        <v>3.8517602062141867</v>
      </c>
      <c r="AG27" t="e">
        <f>VLOOKUP($C27,[1]B13!$E$5:$Z$27,21,FALSE)</f>
        <v>#N/A</v>
      </c>
      <c r="AH27" t="e">
        <f>VLOOKUP($C27,'[1]B14 (2)'!$E$5:$AR$85,36,FALSE)</f>
        <v>#N/A</v>
      </c>
      <c r="AI27">
        <f t="array" ref="AI27">AVERAGE(IF(ISNUMBER(W27:AB27),W27:AB27))</f>
        <v>68.246237817412137</v>
      </c>
      <c r="AJ27" cm="1">
        <f t="array" ref="AJ27">IF(COUNT(W27:AB27)=1,0,_xlfn.STDEV.P(IF(ISNUMBER(W27:AB27),W27:AB27)))</f>
        <v>0</v>
      </c>
      <c r="AK27" s="10">
        <f t="array" ref="AK27">MAX(IF(COUNT(W27:AB27)=1,0,_xlfn.STDEV.S(IF(ISNUMBER(W27:AB27),W27:AB27))),IF(ISNUMBER(AC27:AH27),AC27:AH27))</f>
        <v>3.8517602062141867</v>
      </c>
      <c r="AL27" s="9"/>
      <c r="AP27" t="e">
        <f>VLOOKUP($C27,[1]B13!$E$5:$Z$27,19,FALSE)</f>
        <v>#N/A</v>
      </c>
      <c r="AQ27" t="e">
        <f>VLOOKUP($C27,'[1]B14 (2)'!$E$5:$AR$85,31,FALSE)</f>
        <v>#N/A</v>
      </c>
      <c r="AV27" t="e">
        <f>VLOOKUP($C27,[1]B13!$E$5:$Z$27,22,FALSE)</f>
        <v>#N/A</v>
      </c>
      <c r="AW27" t="e">
        <f>VLOOKUP($C27,'[1]B14 (2)'!$E$5:$AR$85,37,FALSE)</f>
        <v>#N/A</v>
      </c>
      <c r="AX27" t="e">
        <f t="array" ref="AX27">AVERAGE(IF(ISNUMBER(AL27:AQ27),AL27:AQ27))</f>
        <v>#DIV/0!</v>
      </c>
      <c r="AY27" s="10" t="e">
        <f t="array" ref="AY27">MAX(IF(COUNT(AL27:AQ27)=1,0,_xlfn.STDEV.S(IF(ISNUMBER(AL27:AQ27),AL27:AQ27))),IF(ISNUMBER(AR27:AW27),AR27:AW27))</f>
        <v>#DIV/0!</v>
      </c>
      <c r="AZ27" s="9"/>
      <c r="BA27">
        <f>VLOOKUP($C27,[1]B10_updated!$E$5:$AR$84,31,FALSE)</f>
        <v>15.826228273939625</v>
      </c>
      <c r="BG27">
        <f>VLOOKUP($C27,[1]B10_updated!$E$5:$AR$84,37,FALSE)</f>
        <v>10.210354995956367</v>
      </c>
      <c r="BL27">
        <f t="array" ref="BL27">AVERAGE(IF(ISNUMBER(AZ27:BE27),AZ27:BE27))</f>
        <v>15.826228273939625</v>
      </c>
      <c r="BM27" s="10">
        <f t="array" ref="BM27">MAX(IF(COUNT(AZ27:BE27)=1,0,_xlfn.STDEV.S(IF(ISNUMBER(AZ27:BE27),AZ27:BE27))),IF(ISNUMBER(BF27:BK27),BF27:BK27))</f>
        <v>10.210354995956367</v>
      </c>
      <c r="BN27" s="9" t="e">
        <f>VLOOKUP($C27,[1]B8!$E$5:$Z$23,17,FALSE)</f>
        <v>#N/A</v>
      </c>
      <c r="BO27">
        <f>VLOOKUP($C27,[1]B10_updated!$E$5:$AR$84,32,FALSE)</f>
        <v>97.205188322023517</v>
      </c>
      <c r="BP27" t="e">
        <f>VLOOKUP($C27,[1]B11!$E$5:$Z$207,17,FALSE)</f>
        <v>#N/A</v>
      </c>
      <c r="BQ27" t="e">
        <f>VLOOKUP($C27,[1]B12!$E$5:$Z$52,17,FALSE)</f>
        <v>#N/A</v>
      </c>
      <c r="BS27" t="e">
        <f>VLOOKUP($C27,'[1]B14 (2)'!$E$5:$AR$85,32,FALSE)</f>
        <v>#N/A</v>
      </c>
      <c r="BT27" t="e">
        <f>VLOOKUP($C27,[1]B8!$E$5:$Z$23,20,FALSE)</f>
        <v>#N/A</v>
      </c>
      <c r="BU27">
        <f>VLOOKUP($C27,[1]B10_updated!$E$5:$AR$84,38,FALSE)</f>
        <v>0.36066198054880133</v>
      </c>
      <c r="BV27" t="e">
        <f>VLOOKUP($C27,[1]B11!$E$5:$Z$207,20,FALSE)</f>
        <v>#N/A</v>
      </c>
      <c r="BW27" t="e">
        <f>VLOOKUP($C27,[1]B12!$E$5:$Z$52,20,FALSE)</f>
        <v>#N/A</v>
      </c>
      <c r="BY27" t="e">
        <f>VLOOKUP($C27,'[1]B14 (2)'!$E$5:$AR$85,38,FALSE)</f>
        <v>#N/A</v>
      </c>
      <c r="BZ27">
        <f t="array" ref="BZ27">AVERAGE(IF(ISNUMBER(BN27:BS27),BN27:BS27))</f>
        <v>97.205188322023517</v>
      </c>
      <c r="CA27" cm="1">
        <f t="array" ref="CA27">IF(COUNT(BN27:BS27)=1,0,_xlfn.STDEV.P(IF(ISNUMBER(BN27:BS27),BN27:BS27)))</f>
        <v>0</v>
      </c>
      <c r="CB27" s="10">
        <f t="array" ref="CB27">MAX(IF(COUNT(BN27:BS27)=1,0,_xlfn.STDEV.S(IF(ISNUMBER(BN27:BS27),BN27:BS27))),IF(ISNUMBER(BT27:BY27),BT27:BY27))</f>
        <v>0.36066198054880133</v>
      </c>
      <c r="CC27" s="9" t="e">
        <f>VLOOKUP($C27,[1]B8!$E$5:$Z$23,18,FALSE)</f>
        <v>#N/A</v>
      </c>
      <c r="CD27">
        <f>VLOOKUP($C27,[1]B10_updated!$E$5:$AR$84,33,FALSE)</f>
        <v>91.347889890782824</v>
      </c>
      <c r="CE27" t="e">
        <f>VLOOKUP($C27,[1]B11!$E$5:$Z$207,18,FALSE)</f>
        <v>#N/A</v>
      </c>
      <c r="CF27" t="e">
        <f>VLOOKUP($C27,[1]B12!$E$5:$Z$52,18,FALSE)</f>
        <v>#N/A</v>
      </c>
      <c r="CH27" t="e">
        <f>VLOOKUP($C27,'[1]B14 (2)'!$E$5:$AR$85,33,FALSE)</f>
        <v>#N/A</v>
      </c>
      <c r="CI27" t="e">
        <f>VLOOKUP($C27,[1]B8!$E$5:$Z$23,21,FALSE)</f>
        <v>#N/A</v>
      </c>
      <c r="CJ27">
        <f>VLOOKUP($C27,[1]B10_updated!$E$5:$AR$84,39,FALSE)</f>
        <v>1.116528599227798</v>
      </c>
      <c r="CK27" t="e">
        <f>VLOOKUP($C27,[1]B11!$E$5:$Z$207,21,FALSE)</f>
        <v>#N/A</v>
      </c>
      <c r="CL27" t="e">
        <f>VLOOKUP($C27,[1]B12!$E$5:$Z$52,21,FALSE)</f>
        <v>#N/A</v>
      </c>
      <c r="CN27" t="e">
        <f>VLOOKUP($C27,'[1]B14 (2)'!$E$5:$AR$85,39,FALSE)</f>
        <v>#N/A</v>
      </c>
      <c r="CO27">
        <f t="array" ref="CO27">AVERAGE(IF(ISNUMBER(CC27:CH27),CC27:CH27))</f>
        <v>91.347889890782824</v>
      </c>
      <c r="CP27" cm="1">
        <f t="array" ref="CP27">IF(COUNT(CC27:CH27)=1,0,_xlfn.STDEV.P(IF(ISNUMBER(CC27:CH27),CC27:CH27)))</f>
        <v>0</v>
      </c>
      <c r="CQ27" s="10">
        <f t="array" ref="CQ27">MAX(IF(COUNT(CC27:CH27)=1,0,_xlfn.STDEV.S(IF(ISNUMBER(CC27:CH27),CC27:CH27))),IF(ISNUMBER(CI27:CN27),CI27:CN27))</f>
        <v>1.116528599227798</v>
      </c>
      <c r="CR27" s="9"/>
      <c r="CS27">
        <f>VLOOKUP($C27,[1]B10_updated!$E$5:$AR$84,34,FALSE)</f>
        <v>94.945906037727511</v>
      </c>
      <c r="CT27" t="e">
        <f>VLOOKUP($C27,[1]B11!$E$5:$Z$207,19,FALSE)</f>
        <v>#N/A</v>
      </c>
      <c r="CU27" t="e">
        <f>VLOOKUP($C27,[1]B12!$E$5:$Z$52,19,FALSE)</f>
        <v>#N/A</v>
      </c>
      <c r="CW27" t="e">
        <f>VLOOKUP($C27,'[1]B14 (2)'!$E$5:$AR$85,34,FALSE)</f>
        <v>#N/A</v>
      </c>
      <c r="CY27">
        <f>VLOOKUP($C27,[1]B10_updated!$E$5:$AR$84,40,FALSE)</f>
        <v>0.65221551515510612</v>
      </c>
      <c r="CZ27" t="e">
        <f>VLOOKUP($C27,[1]B11!$E$5:$Z$207,22,FALSE)</f>
        <v>#N/A</v>
      </c>
      <c r="DA27" t="e">
        <f>VLOOKUP($C27,[1]B12!$E$5:$Z$52,22,FALSE)</f>
        <v>#N/A</v>
      </c>
      <c r="DC27" t="e">
        <f>VLOOKUP($C27,'[1]B14 (2)'!$E$5:$AR$85,40,FALSE)</f>
        <v>#N/A</v>
      </c>
      <c r="DD27">
        <f t="array" ref="DD27">AVERAGE(IF(ISNUMBER(CR27:CW27),CR27:CW27))</f>
        <v>94.945906037727511</v>
      </c>
      <c r="DE27" cm="1">
        <f t="array" ref="DE27">IF(COUNT(CR27:CW27)=1,0,_xlfn.STDEV.P(IF(ISNUMBER(CR27:CW27),CR27:CW27)))</f>
        <v>0</v>
      </c>
      <c r="DF27" s="10">
        <f t="array" ref="DF27">MAX(IF(COUNT(CR27:CW27)=1,0,_xlfn.STDEV.S(IF(ISNUMBER(CR27:CW27),CR27:CW27))),IF(ISNUMBER(CX27:DC27),CX27:DC27))</f>
        <v>0.65221551515510612</v>
      </c>
    </row>
    <row r="28" spans="1:110" x14ac:dyDescent="0.25">
      <c r="A28" s="5">
        <v>25</v>
      </c>
      <c r="B28" s="5">
        <v>3.9</v>
      </c>
      <c r="C28" s="5" t="s">
        <v>57</v>
      </c>
      <c r="D28">
        <v>76</v>
      </c>
      <c r="E28">
        <v>14.47</v>
      </c>
      <c r="F28">
        <v>-0.9</v>
      </c>
      <c r="G28">
        <v>998</v>
      </c>
      <c r="H28" s="9"/>
      <c r="I28">
        <f>VLOOKUP($C28,[1]B10_updated!$E$5:$AR$84,29,FALSE)</f>
        <v>14.753237774213204</v>
      </c>
      <c r="L28" t="e">
        <f>VLOOKUP($C28,[1]B13!$E$5:$Z$27,17,FALSE)</f>
        <v>#N/A</v>
      </c>
      <c r="M28">
        <f>VLOOKUP($C28,'[1]B14 (2)'!$E$5:$AR$85,29,FALSE)</f>
        <v>84.481421491338608</v>
      </c>
      <c r="O28">
        <f>VLOOKUP($C28,[1]B10_updated!$E$5:$AR$84,35,FALSE)</f>
        <v>0.17762106319581744</v>
      </c>
      <c r="R28" t="e">
        <f>VLOOKUP($C28,[1]B13!$E$5:$Z$27,20,FALSE)</f>
        <v>#N/A</v>
      </c>
      <c r="S28">
        <f>VLOOKUP($C28,'[1]B14 (2)'!$E$5:$AR$85,35,FALSE)</f>
        <v>3.134853196474074</v>
      </c>
      <c r="T28">
        <f t="array" ref="T28">AVERAGE(IF(ISNUMBER(H28:M28),H28:M28))</f>
        <v>49.617329632775906</v>
      </c>
      <c r="U28" cm="1">
        <f t="array" ref="U28">IF(COUNT(H28:M28)=1,0,_xlfn.STDEV.P(IF(ISNUMBER(H28:M28),H28:M28)))</f>
        <v>34.864091858562702</v>
      </c>
      <c r="V28" s="10">
        <f t="array" ref="V28">MAX(IF(COUNT(H28:M28)=1,0,_xlfn.STDEV.S(IF(ISNUMBER(H28:M28),H28:M28))),IF(ISNUMBER(N28:S28),N28:S28))</f>
        <v>49.305271546200778</v>
      </c>
      <c r="W28" s="9"/>
      <c r="X28">
        <f>VLOOKUP($C28,[1]B10_updated!$E$5:$AR$84,30,FALSE)</f>
        <v>6.0115007342432598</v>
      </c>
      <c r="AA28" t="e">
        <f>VLOOKUP($C28,[1]B13!$E$5:$Z$27,18,FALSE)</f>
        <v>#N/A</v>
      </c>
      <c r="AB28" s="11">
        <f>VLOOKUP($C28,'[1]B14 (2)'!$E$5:$AR$85,30,FALSE)</f>
        <v>-6.1767698631037851</v>
      </c>
      <c r="AD28">
        <f>VLOOKUP($C28,[1]B10_updated!$E$5:$AR$84,36,FALSE)</f>
        <v>0.19583543975014511</v>
      </c>
      <c r="AG28" t="e">
        <f>VLOOKUP($C28,[1]B13!$E$5:$Z$27,21,FALSE)</f>
        <v>#N/A</v>
      </c>
      <c r="AH28">
        <f>VLOOKUP($C28,'[1]B14 (2)'!$E$5:$AR$85,36,FALSE)</f>
        <v>20.837040227972384</v>
      </c>
      <c r="AI28">
        <f t="array" ref="AI28">AVERAGE(IF(ISNUMBER(W28:AB28),W28:AB28))</f>
        <v>-8.2634564430262625E-2</v>
      </c>
      <c r="AJ28" cm="1">
        <f t="array" ref="AJ28">IF(COUNT(W28:AB28)=1,0,_xlfn.STDEV.P(IF(ISNUMBER(W28:AB28),W28:AB28)))</f>
        <v>6.0941352986735229</v>
      </c>
      <c r="AK28" s="10">
        <f t="array" ref="AK28">MAX(IF(COUNT(W28:AB28)=1,0,_xlfn.STDEV.S(IF(ISNUMBER(W28:AB28),W28:AB28))),IF(ISNUMBER(AC28:AH28),AC28:AH28))</f>
        <v>20.837040227972384</v>
      </c>
      <c r="AL28" s="9"/>
      <c r="AP28" t="e">
        <f>VLOOKUP($C28,[1]B13!$E$5:$Z$27,19,FALSE)</f>
        <v>#N/A</v>
      </c>
      <c r="AQ28">
        <f>VLOOKUP($C28,'[1]B14 (2)'!$E$5:$AR$85,31,FALSE)</f>
        <v>39.212033412717368</v>
      </c>
      <c r="AV28" t="e">
        <f>VLOOKUP($C28,[1]B13!$E$5:$Z$27,22,FALSE)</f>
        <v>#N/A</v>
      </c>
      <c r="AW28">
        <f>VLOOKUP($C28,'[1]B14 (2)'!$E$5:$AR$85,37,FALSE)</f>
        <v>17.641227197411517</v>
      </c>
      <c r="AX28">
        <f t="array" ref="AX28">AVERAGE(IF(ISNUMBER(AL28:AQ28),AL28:AQ28))</f>
        <v>39.212033412717368</v>
      </c>
      <c r="AY28" s="10">
        <f t="array" ref="AY28">MAX(IF(COUNT(AL28:AQ28)=1,0,_xlfn.STDEV.S(IF(ISNUMBER(AL28:AQ28),AL28:AQ28))),IF(ISNUMBER(AR28:AW28),AR28:AW28))</f>
        <v>17.641227197411517</v>
      </c>
      <c r="AZ28" s="9"/>
      <c r="BA28">
        <f>VLOOKUP($C28,[1]B10_updated!$E$5:$AR$84,31,FALSE)</f>
        <v>30.773437216684055</v>
      </c>
      <c r="BG28">
        <f>VLOOKUP($C28,[1]B10_updated!$E$5:$AR$84,37,FALSE)</f>
        <v>0.144241204732173</v>
      </c>
      <c r="BL28">
        <f t="array" ref="BL28">AVERAGE(IF(ISNUMBER(AZ28:BE28),AZ28:BE28))</f>
        <v>30.773437216684055</v>
      </c>
      <c r="BM28" s="10">
        <f t="array" ref="BM28">MAX(IF(COUNT(AZ28:BE28)=1,0,_xlfn.STDEV.S(IF(ISNUMBER(AZ28:BE28),AZ28:BE28))),IF(ISNUMBER(BF28:BK28),BF28:BK28))</f>
        <v>0.144241204732173</v>
      </c>
      <c r="BN28" s="9" t="e">
        <f>VLOOKUP($C28,[1]B8!$E$5:$Z$23,17,FALSE)</f>
        <v>#N/A</v>
      </c>
      <c r="BO28">
        <f>VLOOKUP($C28,[1]B10_updated!$E$5:$AR$84,32,FALSE)</f>
        <v>21.95095474573893</v>
      </c>
      <c r="BP28">
        <f>VLOOKUP($C28,[1]B11!$E$5:$Z$207,17,FALSE)</f>
        <v>91.890380251679176</v>
      </c>
      <c r="BQ28" t="e">
        <f>VLOOKUP($C28,[1]B12!$E$5:$Z$52,17,FALSE)</f>
        <v>#N/A</v>
      </c>
      <c r="BS28">
        <f>VLOOKUP($C28,'[1]B14 (2)'!$E$5:$AR$85,32,FALSE)</f>
        <v>78.344892926495646</v>
      </c>
      <c r="BT28" t="e">
        <f>VLOOKUP($C28,[1]B8!$E$5:$Z$23,20,FALSE)</f>
        <v>#N/A</v>
      </c>
      <c r="BU28">
        <f>VLOOKUP($C28,[1]B10_updated!$E$5:$AR$84,38,FALSE)</f>
        <v>4.8929887882240664</v>
      </c>
      <c r="BV28">
        <f>VLOOKUP($C28,[1]B11!$E$5:$Z$207,20,FALSE)</f>
        <v>0.74324418070085552</v>
      </c>
      <c r="BW28" t="e">
        <f>VLOOKUP($C28,[1]B12!$E$5:$Z$52,20,FALSE)</f>
        <v>#N/A</v>
      </c>
      <c r="BY28">
        <f>VLOOKUP($C28,'[1]B14 (2)'!$E$5:$AR$85,38,FALSE)</f>
        <v>4.5278600148084109</v>
      </c>
      <c r="BZ28">
        <f t="array" ref="BZ28">AVERAGE(IF(ISNUMBER(BN28:BS28),BN28:BS28))</f>
        <v>64.062075974637921</v>
      </c>
      <c r="CA28" cm="1">
        <f t="array" ref="CA28">IF(COUNT(BN28:BS28)=1,0,_xlfn.STDEV.P(IF(ISNUMBER(BN28:BS28),BN28:BS28)))</f>
        <v>30.286189978112116</v>
      </c>
      <c r="CB28" s="10">
        <f t="array" ref="CB28">MAX(IF(COUNT(BN28:BS28)=1,0,_xlfn.STDEV.S(IF(ISNUMBER(BN28:BS28),BN28:BS28))),IF(ISNUMBER(BT28:BY28),BT28:BY28))</f>
        <v>37.092855849684156</v>
      </c>
      <c r="CC28" s="9" t="e">
        <f>VLOOKUP($C28,[1]B8!$E$5:$Z$23,18,FALSE)</f>
        <v>#N/A</v>
      </c>
      <c r="CD28">
        <f>VLOOKUP($C28,[1]B10_updated!$E$5:$AR$84,33,FALSE)</f>
        <v>14.502353235063351</v>
      </c>
      <c r="CE28">
        <f>VLOOKUP($C28,[1]B11!$E$5:$Z$207,18,FALSE)</f>
        <v>53.94547882905038</v>
      </c>
      <c r="CF28" t="e">
        <f>VLOOKUP($C28,[1]B12!$E$5:$Z$52,18,FALSE)</f>
        <v>#N/A</v>
      </c>
      <c r="CH28">
        <f>VLOOKUP($C28,'[1]B14 (2)'!$E$5:$AR$85,33,FALSE)</f>
        <v>58.000616487159824</v>
      </c>
      <c r="CI28" t="e">
        <f>VLOOKUP($C28,[1]B8!$E$5:$Z$23,21,FALSE)</f>
        <v>#N/A</v>
      </c>
      <c r="CJ28">
        <f>VLOOKUP($C28,[1]B10_updated!$E$5:$AR$84,39,FALSE)</f>
        <v>5.3599506012860232</v>
      </c>
      <c r="CK28">
        <f>VLOOKUP($C28,[1]B11!$E$5:$Z$207,21,FALSE)</f>
        <v>5.0104870112991939</v>
      </c>
      <c r="CL28" t="e">
        <f>VLOOKUP($C28,[1]B12!$E$5:$Z$52,21,FALSE)</f>
        <v>#N/A</v>
      </c>
      <c r="CN28">
        <f>VLOOKUP($C28,'[1]B14 (2)'!$E$5:$AR$85,39,FALSE)</f>
        <v>6.8407588602780995</v>
      </c>
      <c r="CO28">
        <f t="array" ref="CO28">AVERAGE(IF(ISNUMBER(CC28:CH28),CC28:CH28))</f>
        <v>42.149482850424512</v>
      </c>
      <c r="CP28" cm="1">
        <f t="array" ref="CP28">IF(COUNT(CC28:CH28)=1,0,_xlfn.STDEV.P(IF(ISNUMBER(CC28:CH28),CC28:CH28)))</f>
        <v>19.619443881567936</v>
      </c>
      <c r="CQ28" s="10">
        <f t="array" ref="CQ28">MAX(IF(COUNT(CC28:CH28)=1,0,_xlfn.STDEV.S(IF(ISNUMBER(CC28:CH28),CC28:CH28))),IF(ISNUMBER(CI28:CN28),CI28:CN28))</f>
        <v>24.028813273505417</v>
      </c>
      <c r="CR28" s="9"/>
      <c r="CS28">
        <f>VLOOKUP($C28,[1]B10_updated!$E$5:$AR$84,34,FALSE)</f>
        <v>32.121279127005153</v>
      </c>
      <c r="CT28">
        <f>VLOOKUP($C28,[1]B11!$E$5:$Z$207,19,FALSE)</f>
        <v>26.008755764126708</v>
      </c>
      <c r="CU28" t="e">
        <f>VLOOKUP($C28,[1]B12!$E$5:$Z$52,19,FALSE)</f>
        <v>#N/A</v>
      </c>
      <c r="CW28">
        <f>VLOOKUP($C28,'[1]B14 (2)'!$E$5:$AR$85,34,FALSE)</f>
        <v>37.284122904454613</v>
      </c>
      <c r="CY28">
        <f>VLOOKUP($C28,[1]B10_updated!$E$5:$AR$84,40,FALSE)</f>
        <v>4.255398885515798</v>
      </c>
      <c r="CZ28">
        <f>VLOOKUP($C28,[1]B11!$E$5:$Z$207,22,FALSE)</f>
        <v>8.0716878360936235</v>
      </c>
      <c r="DA28" t="e">
        <f>VLOOKUP($C28,[1]B12!$E$5:$Z$52,22,FALSE)</f>
        <v>#N/A</v>
      </c>
      <c r="DC28">
        <f>VLOOKUP($C28,'[1]B14 (2)'!$E$5:$AR$85,40,FALSE)</f>
        <v>13.680739231635004</v>
      </c>
      <c r="DD28">
        <f t="array" ref="DD28">AVERAGE(IF(ISNUMBER(CR28:CW28),CR28:CW28))</f>
        <v>31.804719265195491</v>
      </c>
      <c r="DE28" cm="1">
        <f t="array" ref="DE28">IF(COUNT(CR28:CW28)=1,0,_xlfn.STDEV.P(IF(ISNUMBER(CR28:CW28),CR28:CW28)))</f>
        <v>4.6085886232032935</v>
      </c>
      <c r="DF28" s="10">
        <f t="array" ref="DF28">MAX(IF(COUNT(CR28:CW28)=1,0,_xlfn.STDEV.S(IF(ISNUMBER(CR28:CW28),CR28:CW28))),IF(ISNUMBER(CX28:DC28),CX28:DC28))</f>
        <v>13.680739231635004</v>
      </c>
    </row>
    <row r="29" spans="1:110" x14ac:dyDescent="0.25">
      <c r="A29" s="6">
        <v>26</v>
      </c>
      <c r="B29" s="6">
        <v>20.5</v>
      </c>
      <c r="C29" s="6" t="s">
        <v>58</v>
      </c>
      <c r="D29">
        <v>282</v>
      </c>
      <c r="E29">
        <v>4.99</v>
      </c>
      <c r="F29">
        <v>7.64</v>
      </c>
      <c r="G29">
        <v>1.0000000000000001E-5</v>
      </c>
      <c r="H29" s="9"/>
      <c r="I29">
        <f>VLOOKUP($C29,[1]B10_updated!$E$5:$AR$84,29,FALSE)</f>
        <v>97.809505534820957</v>
      </c>
      <c r="L29" t="e">
        <f>VLOOKUP($C29,[1]B13!$E$5:$Z$27,17,FALSE)</f>
        <v>#N/A</v>
      </c>
      <c r="M29" t="e">
        <f>VLOOKUP($C29,'[1]B14 (2)'!$E$5:$AR$85,29,FALSE)</f>
        <v>#N/A</v>
      </c>
      <c r="O29">
        <f>VLOOKUP($C29,[1]B10_updated!$E$5:$AR$84,35,FALSE)</f>
        <v>0.22326714222492378</v>
      </c>
      <c r="R29" t="e">
        <f>VLOOKUP($C29,[1]B13!$E$5:$Z$27,20,FALSE)</f>
        <v>#N/A</v>
      </c>
      <c r="S29" t="e">
        <f>VLOOKUP($C29,'[1]B14 (2)'!$E$5:$AR$85,35,FALSE)</f>
        <v>#N/A</v>
      </c>
      <c r="T29">
        <f t="array" ref="T29">AVERAGE(IF(ISNUMBER(H29:M29),H29:M29))</f>
        <v>97.809505534820957</v>
      </c>
      <c r="U29" cm="1">
        <f t="array" ref="U29">IF(COUNT(H29:M29)=1,0,_xlfn.STDEV.P(IF(ISNUMBER(H29:M29),H29:M29)))</f>
        <v>0</v>
      </c>
      <c r="V29" s="10">
        <f t="array" ref="V29">MAX(IF(COUNT(H29:M29)=1,0,_xlfn.STDEV.S(IF(ISNUMBER(H29:M29),H29:M29))),IF(ISNUMBER(N29:S29),N29:S29))</f>
        <v>0.22326714222492378</v>
      </c>
      <c r="W29" s="9"/>
      <c r="X29">
        <f>VLOOKUP($C29,[1]B10_updated!$E$5:$AR$84,30,FALSE)</f>
        <v>98.018121012372447</v>
      </c>
      <c r="AA29" t="e">
        <f>VLOOKUP($C29,[1]B13!$E$5:$Z$27,18,FALSE)</f>
        <v>#N/A</v>
      </c>
      <c r="AB29" t="e">
        <f>VLOOKUP($C29,'[1]B14 (2)'!$E$5:$AR$85,30,FALSE)</f>
        <v>#N/A</v>
      </c>
      <c r="AD29">
        <f>VLOOKUP($C29,[1]B10_updated!$E$5:$AR$84,36,FALSE)</f>
        <v>0.20200391502338835</v>
      </c>
      <c r="AG29" t="e">
        <f>VLOOKUP($C29,[1]B13!$E$5:$Z$27,21,FALSE)</f>
        <v>#N/A</v>
      </c>
      <c r="AH29" t="e">
        <f>VLOOKUP($C29,'[1]B14 (2)'!$E$5:$AR$85,36,FALSE)</f>
        <v>#N/A</v>
      </c>
      <c r="AI29">
        <f t="array" ref="AI29">AVERAGE(IF(ISNUMBER(W29:AB29),W29:AB29))</f>
        <v>98.018121012372447</v>
      </c>
      <c r="AJ29" cm="1">
        <f t="array" ref="AJ29">IF(COUNT(W29:AB29)=1,0,_xlfn.STDEV.P(IF(ISNUMBER(W29:AB29),W29:AB29)))</f>
        <v>0</v>
      </c>
      <c r="AK29" s="10">
        <f t="array" ref="AK29">MAX(IF(COUNT(W29:AB29)=1,0,_xlfn.STDEV.S(IF(ISNUMBER(W29:AB29),W29:AB29))),IF(ISNUMBER(AC29:AH29),AC29:AH29))</f>
        <v>0.20200391502338835</v>
      </c>
      <c r="AL29" s="9"/>
      <c r="AP29" t="e">
        <f>VLOOKUP($C29,[1]B13!$E$5:$Z$27,19,FALSE)</f>
        <v>#N/A</v>
      </c>
      <c r="AQ29" t="e">
        <f>VLOOKUP($C29,'[1]B14 (2)'!$E$5:$AR$85,31,FALSE)</f>
        <v>#N/A</v>
      </c>
      <c r="AV29" t="e">
        <f>VLOOKUP($C29,[1]B13!$E$5:$Z$27,22,FALSE)</f>
        <v>#N/A</v>
      </c>
      <c r="AW29" t="e">
        <f>VLOOKUP($C29,'[1]B14 (2)'!$E$5:$AR$85,37,FALSE)</f>
        <v>#N/A</v>
      </c>
      <c r="AX29" t="e">
        <f t="array" ref="AX29">AVERAGE(IF(ISNUMBER(AL29:AQ29),AL29:AQ29))</f>
        <v>#DIV/0!</v>
      </c>
      <c r="AY29" s="10" t="e">
        <f t="array" ref="AY29">MAX(IF(COUNT(AL29:AQ29)=1,0,_xlfn.STDEV.S(IF(ISNUMBER(AL29:AQ29),AL29:AQ29))),IF(ISNUMBER(AR29:AW29),AR29:AW29))</f>
        <v>#DIV/0!</v>
      </c>
      <c r="AZ29" s="9"/>
      <c r="BA29">
        <f>VLOOKUP($C29,[1]B10_updated!$E$5:$AR$84,31,FALSE)</f>
        <v>94.536044868682367</v>
      </c>
      <c r="BG29">
        <f>VLOOKUP($C29,[1]B10_updated!$E$5:$AR$84,37,FALSE)</f>
        <v>0.55691610584133078</v>
      </c>
      <c r="BL29">
        <f t="array" ref="BL29">AVERAGE(IF(ISNUMBER(AZ29:BE29),AZ29:BE29))</f>
        <v>94.536044868682367</v>
      </c>
      <c r="BM29" s="10">
        <f t="array" ref="BM29">MAX(IF(COUNT(AZ29:BE29)=1,0,_xlfn.STDEV.S(IF(ISNUMBER(AZ29:BE29),AZ29:BE29))),IF(ISNUMBER(BF29:BK29),BF29:BK29))</f>
        <v>0.55691610584133078</v>
      </c>
      <c r="BN29" s="9" t="e">
        <f>VLOOKUP($C29,[1]B8!$E$5:$Z$23,17,FALSE)</f>
        <v>#N/A</v>
      </c>
      <c r="BO29">
        <f>VLOOKUP($C29,[1]B10_updated!$E$5:$AR$84,32,FALSE)</f>
        <v>96.618777613763299</v>
      </c>
      <c r="BP29" t="e">
        <f>VLOOKUP($C29,[1]B11!$E$5:$Z$207,17,FALSE)</f>
        <v>#N/A</v>
      </c>
      <c r="BQ29" t="e">
        <f>VLOOKUP($C29,[1]B12!$E$5:$Z$52,17,FALSE)</f>
        <v>#N/A</v>
      </c>
      <c r="BS29" t="e">
        <f>VLOOKUP($C29,'[1]B14 (2)'!$E$5:$AR$85,32,FALSE)</f>
        <v>#N/A</v>
      </c>
      <c r="BT29" t="e">
        <f>VLOOKUP($C29,[1]B8!$E$5:$Z$23,20,FALSE)</f>
        <v>#N/A</v>
      </c>
      <c r="BU29">
        <f>VLOOKUP($C29,[1]B10_updated!$E$5:$AR$84,38,FALSE)</f>
        <v>0.46493132170933882</v>
      </c>
      <c r="BV29" t="e">
        <f>VLOOKUP($C29,[1]B11!$E$5:$Z$207,20,FALSE)</f>
        <v>#N/A</v>
      </c>
      <c r="BW29" t="e">
        <f>VLOOKUP($C29,[1]B12!$E$5:$Z$52,20,FALSE)</f>
        <v>#N/A</v>
      </c>
      <c r="BY29" t="e">
        <f>VLOOKUP($C29,'[1]B14 (2)'!$E$5:$AR$85,38,FALSE)</f>
        <v>#N/A</v>
      </c>
      <c r="BZ29">
        <f t="array" ref="BZ29">AVERAGE(IF(ISNUMBER(BN29:BS29),BN29:BS29))</f>
        <v>96.618777613763299</v>
      </c>
      <c r="CA29" cm="1">
        <f t="array" ref="CA29">IF(COUNT(BN29:BS29)=1,0,_xlfn.STDEV.P(IF(ISNUMBER(BN29:BS29),BN29:BS29)))</f>
        <v>0</v>
      </c>
      <c r="CB29" s="10">
        <f t="array" ref="CB29">MAX(IF(COUNT(BN29:BS29)=1,0,_xlfn.STDEV.S(IF(ISNUMBER(BN29:BS29),BN29:BS29))),IF(ISNUMBER(BT29:BY29),BT29:BY29))</f>
        <v>0.46493132170933882</v>
      </c>
      <c r="CC29" s="9" t="e">
        <f>VLOOKUP($C29,[1]B8!$E$5:$Z$23,18,FALSE)</f>
        <v>#N/A</v>
      </c>
      <c r="CD29">
        <f>VLOOKUP($C29,[1]B10_updated!$E$5:$AR$84,33,FALSE)</f>
        <v>95.559000833184328</v>
      </c>
      <c r="CE29" t="e">
        <f>VLOOKUP($C29,[1]B11!$E$5:$Z$207,18,FALSE)</f>
        <v>#N/A</v>
      </c>
      <c r="CF29" t="e">
        <f>VLOOKUP($C29,[1]B12!$E$5:$Z$52,18,FALSE)</f>
        <v>#N/A</v>
      </c>
      <c r="CH29" t="e">
        <f>VLOOKUP($C29,'[1]B14 (2)'!$E$5:$AR$85,33,FALSE)</f>
        <v>#N/A</v>
      </c>
      <c r="CI29" t="e">
        <f>VLOOKUP($C29,[1]B8!$E$5:$Z$23,21,FALSE)</f>
        <v>#N/A</v>
      </c>
      <c r="CJ29">
        <f>VLOOKUP($C29,[1]B10_updated!$E$5:$AR$84,39,FALSE)</f>
        <v>0.61065477998202888</v>
      </c>
      <c r="CK29" t="e">
        <f>VLOOKUP($C29,[1]B11!$E$5:$Z$207,21,FALSE)</f>
        <v>#N/A</v>
      </c>
      <c r="CL29" t="e">
        <f>VLOOKUP($C29,[1]B12!$E$5:$Z$52,21,FALSE)</f>
        <v>#N/A</v>
      </c>
      <c r="CN29" t="e">
        <f>VLOOKUP($C29,'[1]B14 (2)'!$E$5:$AR$85,39,FALSE)</f>
        <v>#N/A</v>
      </c>
      <c r="CO29">
        <f t="array" ref="CO29">AVERAGE(IF(ISNUMBER(CC29:CH29),CC29:CH29))</f>
        <v>95.559000833184328</v>
      </c>
      <c r="CP29" cm="1">
        <f t="array" ref="CP29">IF(COUNT(CC29:CH29)=1,0,_xlfn.STDEV.P(IF(ISNUMBER(CC29:CH29),CC29:CH29)))</f>
        <v>0</v>
      </c>
      <c r="CQ29" s="10">
        <f t="array" ref="CQ29">MAX(IF(COUNT(CC29:CH29)=1,0,_xlfn.STDEV.S(IF(ISNUMBER(CC29:CH29),CC29:CH29))),IF(ISNUMBER(CI29:CN29),CI29:CN29))</f>
        <v>0.61065477998202888</v>
      </c>
      <c r="CR29" s="9"/>
      <c r="CS29">
        <f>VLOOKUP($C29,[1]B10_updated!$E$5:$AR$84,34,FALSE)</f>
        <v>97.337721463790487</v>
      </c>
      <c r="CT29" t="e">
        <f>VLOOKUP($C29,[1]B11!$E$5:$Z$207,19,FALSE)</f>
        <v>#N/A</v>
      </c>
      <c r="CU29" t="e">
        <f>VLOOKUP($C29,[1]B12!$E$5:$Z$52,19,FALSE)</f>
        <v>#N/A</v>
      </c>
      <c r="CW29" t="e">
        <f>VLOOKUP($C29,'[1]B14 (2)'!$E$5:$AR$85,34,FALSE)</f>
        <v>#N/A</v>
      </c>
      <c r="CY29">
        <f>VLOOKUP($C29,[1]B10_updated!$E$5:$AR$84,40,FALSE)</f>
        <v>0.36607372636496127</v>
      </c>
      <c r="CZ29" t="e">
        <f>VLOOKUP($C29,[1]B11!$E$5:$Z$207,22,FALSE)</f>
        <v>#N/A</v>
      </c>
      <c r="DA29" t="e">
        <f>VLOOKUP($C29,[1]B12!$E$5:$Z$52,22,FALSE)</f>
        <v>#N/A</v>
      </c>
      <c r="DC29" t="e">
        <f>VLOOKUP($C29,'[1]B14 (2)'!$E$5:$AR$85,40,FALSE)</f>
        <v>#N/A</v>
      </c>
      <c r="DD29">
        <f t="array" ref="DD29">AVERAGE(IF(ISNUMBER(CR29:CW29),CR29:CW29))</f>
        <v>97.337721463790487</v>
      </c>
      <c r="DE29" cm="1">
        <f t="array" ref="DE29">IF(COUNT(CR29:CW29)=1,0,_xlfn.STDEV.P(IF(ISNUMBER(CR29:CW29),CR29:CW29)))</f>
        <v>0</v>
      </c>
      <c r="DF29" s="10">
        <f t="array" ref="DF29">MAX(IF(COUNT(CR29:CW29)=1,0,_xlfn.STDEV.S(IF(ISNUMBER(CR29:CW29),CR29:CW29))),IF(ISNUMBER(CX29:DC29),CX29:DC29))</f>
        <v>0.36607372636496127</v>
      </c>
    </row>
    <row r="30" spans="1:110" x14ac:dyDescent="0.25">
      <c r="A30" s="3">
        <v>27</v>
      </c>
      <c r="B30" s="3">
        <v>19.399999999999999</v>
      </c>
      <c r="C30" s="3" t="s">
        <v>59</v>
      </c>
      <c r="D30">
        <v>230</v>
      </c>
      <c r="E30">
        <v>4.6500000000000004</v>
      </c>
      <c r="F30">
        <v>3.2</v>
      </c>
      <c r="G30">
        <v>0.04</v>
      </c>
      <c r="H30" s="9"/>
      <c r="I30">
        <f>VLOOKUP($C30,[1]B10_updated!$E$5:$AR$84,29,FALSE)</f>
        <v>97.792314723901725</v>
      </c>
      <c r="L30" t="e">
        <f>VLOOKUP($C30,[1]B13!$E$5:$Z$27,17,FALSE)</f>
        <v>#N/A</v>
      </c>
      <c r="M30">
        <f>VLOOKUP($C30,'[1]B14 (2)'!$E$5:$AR$85,29,FALSE)</f>
        <v>98.921404315294311</v>
      </c>
      <c r="O30">
        <f>VLOOKUP($C30,[1]B10_updated!$E$5:$AR$84,35,FALSE)</f>
        <v>0.1483890260368069</v>
      </c>
      <c r="R30" t="e">
        <f>VLOOKUP($C30,[1]B13!$E$5:$Z$27,20,FALSE)</f>
        <v>#N/A</v>
      </c>
      <c r="S30">
        <f>VLOOKUP($C30,'[1]B14 (2)'!$E$5:$AR$85,35,FALSE)</f>
        <v>0.10061337180925294</v>
      </c>
      <c r="T30">
        <f t="array" ref="T30">AVERAGE(IF(ISNUMBER(H30:M30),H30:M30))</f>
        <v>98.356859519598018</v>
      </c>
      <c r="U30" cm="1">
        <f t="array" ref="U30">IF(COUNT(H30:M30)=1,0,_xlfn.STDEV.P(IF(ISNUMBER(H30:M30),H30:M30)))</f>
        <v>0.56454479569629257</v>
      </c>
      <c r="V30" s="10">
        <f t="array" ref="V30">MAX(IF(COUNT(H30:M30)=1,0,_xlfn.STDEV.S(IF(ISNUMBER(H30:M30),H30:M30))),IF(ISNUMBER(N30:S30),N30:S30))</f>
        <v>0.798386906640845</v>
      </c>
      <c r="W30" s="9"/>
      <c r="X30">
        <f>VLOOKUP($C30,[1]B10_updated!$E$5:$AR$84,30,FALSE)</f>
        <v>97.772285540575552</v>
      </c>
      <c r="AA30" t="e">
        <f>VLOOKUP($C30,[1]B13!$E$5:$Z$27,18,FALSE)</f>
        <v>#N/A</v>
      </c>
      <c r="AB30">
        <f>VLOOKUP($C30,'[1]B14 (2)'!$E$5:$AR$85,30,FALSE)</f>
        <v>92.737041541390624</v>
      </c>
      <c r="AD30">
        <f>VLOOKUP($C30,[1]B10_updated!$E$5:$AR$84,36,FALSE)</f>
        <v>0.14973528269678635</v>
      </c>
      <c r="AG30" t="e">
        <f>VLOOKUP($C30,[1]B13!$E$5:$Z$27,21,FALSE)</f>
        <v>#N/A</v>
      </c>
      <c r="AH30">
        <f>VLOOKUP($C30,'[1]B14 (2)'!$E$5:$AR$85,36,FALSE)</f>
        <v>0.6005595462188682</v>
      </c>
      <c r="AI30">
        <f t="array" ref="AI30">AVERAGE(IF(ISNUMBER(W30:AB30),W30:AB30))</f>
        <v>95.254663540983088</v>
      </c>
      <c r="AJ30" cm="1">
        <f t="array" ref="AJ30">IF(COUNT(W30:AB30)=1,0,_xlfn.STDEV.P(IF(ISNUMBER(W30:AB30),W30:AB30)))</f>
        <v>2.517621999592464</v>
      </c>
      <c r="AK30" s="10">
        <f t="array" ref="AK30">MAX(IF(COUNT(W30:AB30)=1,0,_xlfn.STDEV.S(IF(ISNUMBER(W30:AB30),W30:AB30))),IF(ISNUMBER(AC30:AH30),AC30:AH30))</f>
        <v>3.5604551767525332</v>
      </c>
      <c r="AL30" s="9"/>
      <c r="AP30" t="e">
        <f>VLOOKUP($C30,[1]B13!$E$5:$Z$27,19,FALSE)</f>
        <v>#N/A</v>
      </c>
      <c r="AQ30">
        <f>VLOOKUP($C30,'[1]B14 (2)'!$E$5:$AR$85,31,FALSE)</f>
        <v>67.123473178439767</v>
      </c>
      <c r="AV30" t="e">
        <f>VLOOKUP($C30,[1]B13!$E$5:$Z$27,22,FALSE)</f>
        <v>#N/A</v>
      </c>
      <c r="AW30">
        <f>VLOOKUP($C30,'[1]B14 (2)'!$E$5:$AR$85,37,FALSE)</f>
        <v>3.2653948509673998</v>
      </c>
      <c r="AX30">
        <f t="array" ref="AX30">AVERAGE(IF(ISNUMBER(AL30:AQ30),AL30:AQ30))</f>
        <v>67.123473178439767</v>
      </c>
      <c r="AY30" s="10">
        <f t="array" ref="AY30">MAX(IF(COUNT(AL30:AQ30)=1,0,_xlfn.STDEV.S(IF(ISNUMBER(AL30:AQ30),AL30:AQ30))),IF(ISNUMBER(AR30:AW30),AR30:AW30))</f>
        <v>3.2653948509673998</v>
      </c>
      <c r="AZ30" s="9"/>
      <c r="BA30">
        <f>VLOOKUP($C30,[1]B10_updated!$E$5:$AR$84,31,FALSE)</f>
        <v>84.5508835547503</v>
      </c>
      <c r="BG30">
        <f>VLOOKUP($C30,[1]B10_updated!$E$5:$AR$84,37,FALSE)</f>
        <v>1.0384085844389099</v>
      </c>
      <c r="BL30">
        <f t="array" ref="BL30">AVERAGE(IF(ISNUMBER(AZ30:BE30),AZ30:BE30))</f>
        <v>84.5508835547503</v>
      </c>
      <c r="BM30" s="10">
        <f t="array" ref="BM30">MAX(IF(COUNT(AZ30:BE30)=1,0,_xlfn.STDEV.S(IF(ISNUMBER(AZ30:BE30),AZ30:BE30))),IF(ISNUMBER(BF30:BK30),BF30:BK30))</f>
        <v>1.0384085844389099</v>
      </c>
      <c r="BN30" s="9" t="e">
        <f>VLOOKUP($C30,[1]B8!$E$5:$Z$23,17,FALSE)</f>
        <v>#N/A</v>
      </c>
      <c r="BO30">
        <f>VLOOKUP($C30,[1]B10_updated!$E$5:$AR$84,32,FALSE)</f>
        <v>98.270611183858847</v>
      </c>
      <c r="BP30">
        <f>VLOOKUP($C30,[1]B11!$E$5:$Z$207,17,FALSE)</f>
        <v>99.28421726306108</v>
      </c>
      <c r="BQ30">
        <f>VLOOKUP($C30,[1]B12!$E$5:$Z$52,17,FALSE)</f>
        <v>99.465496475497261</v>
      </c>
      <c r="BS30">
        <f>VLOOKUP($C30,'[1]B14 (2)'!$E$5:$AR$85,32,FALSE)</f>
        <v>100</v>
      </c>
      <c r="BT30" t="e">
        <f>VLOOKUP($C30,[1]B8!$E$5:$Z$23,20,FALSE)</f>
        <v>#N/A</v>
      </c>
      <c r="BU30">
        <f>VLOOKUP($C30,[1]B10_updated!$E$5:$AR$84,38,FALSE)</f>
        <v>0.39466934233635131</v>
      </c>
      <c r="BV30">
        <f>VLOOKUP($C30,[1]B11!$E$5:$Z$207,20,FALSE)</f>
        <v>3.6484978774598192E-2</v>
      </c>
      <c r="BW30">
        <f>VLOOKUP($C30,[1]B12!$E$5:$Z$52,20,FALSE)</f>
        <v>6.9823576517074437E-2</v>
      </c>
      <c r="BY30">
        <f>VLOOKUP($C30,'[1]B14 (2)'!$E$5:$AR$85,38,FALSE)</f>
        <v>0</v>
      </c>
      <c r="BZ30">
        <f t="array" ref="BZ30">AVERAGE(IF(ISNUMBER(BN30:BS30),BN30:BS30))</f>
        <v>99.255081230604304</v>
      </c>
      <c r="CA30" cm="1">
        <f t="array" ref="CA30">IF(COUNT(BN30:BS30)=1,0,_xlfn.STDEV.P(IF(ISNUMBER(BN30:BS30),BN30:BS30)))</f>
        <v>0.6263403087794378</v>
      </c>
      <c r="CB30" s="10">
        <f t="array" ref="CB30">MAX(IF(COUNT(BN30:BS30)=1,0,_xlfn.STDEV.S(IF(ISNUMBER(BN30:BS30),BN30:BS30))),IF(ISNUMBER(BT30:BY30),BT30:BY30))</f>
        <v>0.72323549175624346</v>
      </c>
      <c r="CC30" s="9" t="e">
        <f>VLOOKUP($C30,[1]B8!$E$5:$Z$23,18,FALSE)</f>
        <v>#N/A</v>
      </c>
      <c r="CD30">
        <f>VLOOKUP($C30,[1]B10_updated!$E$5:$AR$84,33,FALSE)</f>
        <v>96.969837706882487</v>
      </c>
      <c r="CE30">
        <f>VLOOKUP($C30,[1]B11!$E$5:$Z$207,18,FALSE)</f>
        <v>99.833045186992038</v>
      </c>
      <c r="CF30">
        <f>VLOOKUP($C30,[1]B12!$E$5:$Z$52,18,FALSE)</f>
        <v>99.504166269301109</v>
      </c>
      <c r="CH30">
        <f>VLOOKUP($C30,'[1]B14 (2)'!$E$5:$AR$85,33,FALSE)</f>
        <v>99.549288958441892</v>
      </c>
      <c r="CI30" t="e">
        <f>VLOOKUP($C30,[1]B8!$E$5:$Z$23,21,FALSE)</f>
        <v>#N/A</v>
      </c>
      <c r="CJ30">
        <f>VLOOKUP($C30,[1]B10_updated!$E$5:$AR$84,39,FALSE)</f>
        <v>0.69152300988368109</v>
      </c>
      <c r="CK30">
        <f>VLOOKUP($C30,[1]B11!$E$5:$Z$207,21,FALSE)</f>
        <v>9.4446215347297087E-3</v>
      </c>
      <c r="CL30">
        <f>VLOOKUP($C30,[1]B12!$E$5:$Z$52,21,FALSE)</f>
        <v>5.3377951760007328E-2</v>
      </c>
      <c r="CN30">
        <f>VLOOKUP($C30,'[1]B14 (2)'!$E$5:$AR$85,39,FALSE)</f>
        <v>3.8617988094702196E-2</v>
      </c>
      <c r="CO30">
        <f t="array" ref="CO30">AVERAGE(IF(ISNUMBER(CC30:CH30),CC30:CH30))</f>
        <v>98.964084530404378</v>
      </c>
      <c r="CP30" cm="1">
        <f t="array" ref="CP30">IF(COUNT(CC30:CH30)=1,0,_xlfn.STDEV.P(IF(ISNUMBER(CC30:CH30),CC30:CH30)))</f>
        <v>1.1582600661238436</v>
      </c>
      <c r="CQ30" s="10">
        <f t="array" ref="CQ30">MAX(IF(COUNT(CC30:CH30)=1,0,_xlfn.STDEV.S(IF(ISNUMBER(CC30:CH30),CC30:CH30))),IF(ISNUMBER(CI30:CN30),CI30:CN30))</f>
        <v>1.3374435219363896</v>
      </c>
      <c r="CR30" s="9"/>
      <c r="CS30">
        <f>VLOOKUP($C30,[1]B10_updated!$E$5:$AR$84,34,FALSE)</f>
        <v>95.211883096212276</v>
      </c>
      <c r="CT30">
        <f>VLOOKUP($C30,[1]B11!$E$5:$Z$207,19,FALSE)</f>
        <v>99.367284372637315</v>
      </c>
      <c r="CU30">
        <f>VLOOKUP($C30,[1]B12!$E$5:$Z$52,19,FALSE)</f>
        <v>99.655349607671738</v>
      </c>
      <c r="CW30">
        <f>VLOOKUP($C30,'[1]B14 (2)'!$E$5:$AR$85,34,FALSE)</f>
        <v>99.903300732941986</v>
      </c>
      <c r="CY30">
        <f>VLOOKUP($C30,[1]B10_updated!$E$5:$AR$84,40,FALSE)</f>
        <v>1.0927114433780576</v>
      </c>
      <c r="CZ30">
        <f>VLOOKUP($C30,[1]B11!$E$5:$Z$207,22,FALSE)</f>
        <v>3.4704670479202074E-2</v>
      </c>
      <c r="DA30">
        <f>VLOOKUP($C30,[1]B12!$E$5:$Z$52,22,FALSE)</f>
        <v>3.6390900432660994E-2</v>
      </c>
      <c r="DC30">
        <f>VLOOKUP($C30,'[1]B14 (2)'!$E$5:$AR$85,40,FALSE)</f>
        <v>7.9893856632501786E-3</v>
      </c>
      <c r="DD30">
        <f t="array" ref="DD30">AVERAGE(IF(ISNUMBER(CR30:CW30),CR30:CW30))</f>
        <v>98.534454452365836</v>
      </c>
      <c r="DE30" cm="1">
        <f t="array" ref="DE30">IF(COUNT(CR30:CW30)=1,0,_xlfn.STDEV.P(IF(ISNUMBER(CR30:CW30),CR30:CW30)))</f>
        <v>1.9276431322904992</v>
      </c>
      <c r="DF30" s="10">
        <f t="array" ref="DF30">MAX(IF(COUNT(CR30:CW30)=1,0,_xlfn.STDEV.S(IF(ISNUMBER(CR30:CW30),CR30:CW30))),IF(ISNUMBER(CX30:DC30),CX30:DC30))</f>
        <v>2.2258505626589065</v>
      </c>
    </row>
    <row r="31" spans="1:110" x14ac:dyDescent="0.25">
      <c r="A31" s="4">
        <v>28</v>
      </c>
      <c r="B31" s="4">
        <v>10.8</v>
      </c>
      <c r="C31" s="4" t="s">
        <v>60</v>
      </c>
      <c r="D31">
        <v>138</v>
      </c>
      <c r="E31">
        <v>15.1</v>
      </c>
      <c r="F31">
        <v>1.1599999999999999</v>
      </c>
      <c r="G31">
        <v>26</v>
      </c>
      <c r="H31" s="9"/>
      <c r="I31">
        <f>VLOOKUP($C31,[1]B10_updated!$E$5:$AR$84,29,FALSE)</f>
        <v>44.100821785414944</v>
      </c>
      <c r="L31" t="e">
        <f>VLOOKUP($C31,[1]B13!$E$5:$Z$27,17,FALSE)</f>
        <v>#N/A</v>
      </c>
      <c r="M31" t="e">
        <f>VLOOKUP($C31,'[1]B14 (2)'!$E$5:$AR$85,29,FALSE)</f>
        <v>#N/A</v>
      </c>
      <c r="O31">
        <f>VLOOKUP($C31,[1]B10_updated!$E$5:$AR$84,35,FALSE)</f>
        <v>1.3203580067564462</v>
      </c>
      <c r="R31" t="e">
        <f>VLOOKUP($C31,[1]B13!$E$5:$Z$27,20,FALSE)</f>
        <v>#N/A</v>
      </c>
      <c r="S31" t="e">
        <f>VLOOKUP($C31,'[1]B14 (2)'!$E$5:$AR$85,35,FALSE)</f>
        <v>#N/A</v>
      </c>
      <c r="T31">
        <f t="array" ref="T31">AVERAGE(IF(ISNUMBER(H31:M31),H31:M31))</f>
        <v>44.100821785414944</v>
      </c>
      <c r="U31" cm="1">
        <f t="array" ref="U31">IF(COUNT(H31:M31)=1,0,_xlfn.STDEV.P(IF(ISNUMBER(H31:M31),H31:M31)))</f>
        <v>0</v>
      </c>
      <c r="V31" s="10">
        <f t="array" ref="V31">MAX(IF(COUNT(H31:M31)=1,0,_xlfn.STDEV.S(IF(ISNUMBER(H31:M31),H31:M31))),IF(ISNUMBER(N31:S31),N31:S31))</f>
        <v>1.3203580067564462</v>
      </c>
      <c r="W31" s="9"/>
      <c r="X31">
        <f>VLOOKUP($C31,[1]B10_updated!$E$5:$AR$84,30,FALSE)</f>
        <v>25.727589084128013</v>
      </c>
      <c r="AA31" t="e">
        <f>VLOOKUP($C31,[1]B13!$E$5:$Z$27,18,FALSE)</f>
        <v>#N/A</v>
      </c>
      <c r="AB31" t="e">
        <f>VLOOKUP($C31,'[1]B14 (2)'!$E$5:$AR$85,30,FALSE)</f>
        <v>#N/A</v>
      </c>
      <c r="AD31">
        <f>VLOOKUP($C31,[1]B10_updated!$E$5:$AR$84,36,FALSE)</f>
        <v>1.7543401453492089</v>
      </c>
      <c r="AG31" t="e">
        <f>VLOOKUP($C31,[1]B13!$E$5:$Z$27,21,FALSE)</f>
        <v>#N/A</v>
      </c>
      <c r="AH31" t="e">
        <f>VLOOKUP($C31,'[1]B14 (2)'!$E$5:$AR$85,36,FALSE)</f>
        <v>#N/A</v>
      </c>
      <c r="AI31">
        <f t="array" ref="AI31">AVERAGE(IF(ISNUMBER(W31:AB31),W31:AB31))</f>
        <v>25.727589084128013</v>
      </c>
      <c r="AJ31" cm="1">
        <f t="array" ref="AJ31">IF(COUNT(W31:AB31)=1,0,_xlfn.STDEV.P(IF(ISNUMBER(W31:AB31),W31:AB31)))</f>
        <v>0</v>
      </c>
      <c r="AK31" s="10">
        <f t="array" ref="AK31">MAX(IF(COUNT(W31:AB31)=1,0,_xlfn.STDEV.S(IF(ISNUMBER(W31:AB31),W31:AB31))),IF(ISNUMBER(AC31:AH31),AC31:AH31))</f>
        <v>1.7543401453492089</v>
      </c>
      <c r="AL31" s="9"/>
      <c r="AP31" t="e">
        <f>VLOOKUP($C31,[1]B13!$E$5:$Z$27,19,FALSE)</f>
        <v>#N/A</v>
      </c>
      <c r="AQ31" t="e">
        <f>VLOOKUP($C31,'[1]B14 (2)'!$E$5:$AR$85,31,FALSE)</f>
        <v>#N/A</v>
      </c>
      <c r="AV31" t="e">
        <f>VLOOKUP($C31,[1]B13!$E$5:$Z$27,22,FALSE)</f>
        <v>#N/A</v>
      </c>
      <c r="AW31" t="e">
        <f>VLOOKUP($C31,'[1]B14 (2)'!$E$5:$AR$85,37,FALSE)</f>
        <v>#N/A</v>
      </c>
      <c r="AX31" t="e">
        <f t="array" ref="AX31">AVERAGE(IF(ISNUMBER(AL31:AQ31),AL31:AQ31))</f>
        <v>#DIV/0!</v>
      </c>
      <c r="AY31" s="10" t="e">
        <f t="array" ref="AY31">MAX(IF(COUNT(AL31:AQ31)=1,0,_xlfn.STDEV.S(IF(ISNUMBER(AL31:AQ31),AL31:AQ31))),IF(ISNUMBER(AR31:AW31),AR31:AW31))</f>
        <v>#DIV/0!</v>
      </c>
      <c r="AZ31" s="9"/>
      <c r="BA31" s="11">
        <v>0</v>
      </c>
      <c r="BG31">
        <f>VLOOKUP($C31,[1]B10_updated!$E$5:$AR$84,37,FALSE)</f>
        <v>2.926248548995658</v>
      </c>
      <c r="BL31">
        <f t="array" ref="BL31">AVERAGE(IF(ISNUMBER(AZ31:BE31),AZ31:BE31))</f>
        <v>0</v>
      </c>
      <c r="BM31" s="10">
        <f t="array" ref="BM31">MAX(IF(COUNT(AZ31:BE31)=1,0,_xlfn.STDEV.S(IF(ISNUMBER(AZ31:BE31),AZ31:BE31))),IF(ISNUMBER(BF31:BK31),BF31:BK31))</f>
        <v>2.926248548995658</v>
      </c>
      <c r="BN31" s="9" t="e">
        <f>VLOOKUP($C31,[1]B8!$E$5:$Z$23,17,FALSE)</f>
        <v>#N/A</v>
      </c>
      <c r="BO31">
        <f>VLOOKUP($C31,[1]B10_updated!$E$5:$AR$84,32,FALSE)</f>
        <v>93.544488881633526</v>
      </c>
      <c r="BP31" t="e">
        <f>VLOOKUP($C31,[1]B11!$E$5:$Z$207,17,FALSE)</f>
        <v>#N/A</v>
      </c>
      <c r="BQ31">
        <f>VLOOKUP($C31,[1]B12!$E$5:$Z$52,17,FALSE)</f>
        <v>96.754136056880881</v>
      </c>
      <c r="BS31" t="e">
        <f>VLOOKUP($C31,'[1]B14 (2)'!$E$5:$AR$85,32,FALSE)</f>
        <v>#N/A</v>
      </c>
      <c r="BT31" t="e">
        <f>VLOOKUP($C31,[1]B8!$E$5:$Z$23,20,FALSE)</f>
        <v>#N/A</v>
      </c>
      <c r="BU31">
        <f>VLOOKUP($C31,[1]B10_updated!$E$5:$AR$84,38,FALSE)</f>
        <v>1.3835315981840759</v>
      </c>
      <c r="BV31" t="e">
        <f>VLOOKUP($C31,[1]B11!$E$5:$Z$207,20,FALSE)</f>
        <v>#N/A</v>
      </c>
      <c r="BW31">
        <f>VLOOKUP($C31,[1]B12!$E$5:$Z$52,20,FALSE)</f>
        <v>0.96722697163600369</v>
      </c>
      <c r="BY31" t="e">
        <f>VLOOKUP($C31,'[1]B14 (2)'!$E$5:$AR$85,38,FALSE)</f>
        <v>#N/A</v>
      </c>
      <c r="BZ31">
        <f t="array" ref="BZ31">AVERAGE(IF(ISNUMBER(BN31:BS31),BN31:BS31))</f>
        <v>95.149312469257211</v>
      </c>
      <c r="CA31" cm="1">
        <f t="array" ref="CA31">IF(COUNT(BN31:BS31)=1,0,_xlfn.STDEV.P(IF(ISNUMBER(BN31:BS31),BN31:BS31)))</f>
        <v>1.6048235876236774</v>
      </c>
      <c r="CB31" s="10">
        <f t="array" ref="CB31">MAX(IF(COUNT(BN31:BS31)=1,0,_xlfn.STDEV.S(IF(ISNUMBER(BN31:BS31),BN31:BS31))),IF(ISNUMBER(BT31:BY31),BT31:BY31))</f>
        <v>2.2695632828336514</v>
      </c>
      <c r="CC31" s="9" t="e">
        <f>VLOOKUP($C31,[1]B8!$E$5:$Z$23,18,FALSE)</f>
        <v>#N/A</v>
      </c>
      <c r="CD31">
        <f>VLOOKUP($C31,[1]B10_updated!$E$5:$AR$84,33,FALSE)</f>
        <v>37.787247652232914</v>
      </c>
      <c r="CE31" t="e">
        <f>VLOOKUP($C31,[1]B11!$E$5:$Z$207,18,FALSE)</f>
        <v>#N/A</v>
      </c>
      <c r="CF31">
        <f>VLOOKUP($C31,[1]B12!$E$5:$Z$52,18,FALSE)</f>
        <v>44.990394252454777</v>
      </c>
      <c r="CH31" t="e">
        <f>VLOOKUP($C31,'[1]B14 (2)'!$E$5:$AR$85,33,FALSE)</f>
        <v>#N/A</v>
      </c>
      <c r="CI31" t="e">
        <f>VLOOKUP($C31,[1]B8!$E$5:$Z$23,21,FALSE)</f>
        <v>#N/A</v>
      </c>
      <c r="CJ31">
        <f>VLOOKUP($C31,[1]B10_updated!$E$5:$AR$84,39,FALSE)</f>
        <v>13.333306550778074</v>
      </c>
      <c r="CK31" t="e">
        <f>VLOOKUP($C31,[1]B11!$E$5:$Z$207,21,FALSE)</f>
        <v>#N/A</v>
      </c>
      <c r="CL31">
        <f>VLOOKUP($C31,[1]B12!$E$5:$Z$52,21,FALSE)</f>
        <v>33.761865146891687</v>
      </c>
      <c r="CN31" t="e">
        <f>VLOOKUP($C31,'[1]B14 (2)'!$E$5:$AR$85,39,FALSE)</f>
        <v>#N/A</v>
      </c>
      <c r="CO31">
        <f t="array" ref="CO31">AVERAGE(IF(ISNUMBER(CC31:CH31),CC31:CH31))</f>
        <v>41.388820952343849</v>
      </c>
      <c r="CP31" cm="1">
        <f t="array" ref="CP31">IF(COUNT(CC31:CH31)=1,0,_xlfn.STDEV.P(IF(ISNUMBER(CC31:CH31),CC31:CH31)))</f>
        <v>3.6015733001109318</v>
      </c>
      <c r="CQ31" s="25">
        <f>_xlfn.STDEV.S(CD31,CF31)</f>
        <v>5.0933938068977049</v>
      </c>
      <c r="CR31" s="9"/>
      <c r="CS31">
        <f>VLOOKUP($C31,[1]B10_updated!$E$5:$AR$84,34,FALSE)</f>
        <v>26.540481299176413</v>
      </c>
      <c r="CT31" t="e">
        <f>VLOOKUP($C31,[1]B11!$E$5:$Z$207,19,FALSE)</f>
        <v>#N/A</v>
      </c>
      <c r="CU31">
        <f>VLOOKUP($C31,[1]B12!$E$5:$Z$52,19,FALSE)</f>
        <v>45.890255718734579</v>
      </c>
      <c r="CW31" t="e">
        <f>VLOOKUP($C31,'[1]B14 (2)'!$E$5:$AR$85,34,FALSE)</f>
        <v>#N/A</v>
      </c>
      <c r="CY31">
        <f>VLOOKUP($C31,[1]B10_updated!$E$5:$AR$84,40,FALSE)</f>
        <v>15.743689918034145</v>
      </c>
      <c r="CZ31" t="e">
        <f>VLOOKUP($C31,[1]B11!$E$5:$Z$207,22,FALSE)</f>
        <v>#N/A</v>
      </c>
      <c r="DA31">
        <f>VLOOKUP($C31,[1]B12!$E$5:$Z$52,22,FALSE)</f>
        <v>33.436163130412133</v>
      </c>
      <c r="DC31" t="e">
        <f>VLOOKUP($C31,'[1]B14 (2)'!$E$5:$AR$85,40,FALSE)</f>
        <v>#N/A</v>
      </c>
      <c r="DD31">
        <f t="array" ref="DD31">AVERAGE(IF(ISNUMBER(CR31:CW31),CR31:CW31))</f>
        <v>36.215368508955493</v>
      </c>
      <c r="DE31" cm="1">
        <f t="array" ref="DE31">IF(COUNT(CR31:CW31)=1,0,_xlfn.STDEV.P(IF(ISNUMBER(CR31:CW31),CR31:CW31)))</f>
        <v>9.6748872097790919</v>
      </c>
      <c r="DF31" s="25">
        <f>_xlfn.STDEV.S(CS31,CU31)</f>
        <v>13.682356706499583</v>
      </c>
    </row>
    <row r="32" spans="1:110" x14ac:dyDescent="0.25">
      <c r="A32" s="4">
        <v>29</v>
      </c>
      <c r="B32" s="4">
        <v>5.4</v>
      </c>
      <c r="C32" s="4" t="s">
        <v>61</v>
      </c>
      <c r="D32">
        <v>94</v>
      </c>
      <c r="E32">
        <v>9.98</v>
      </c>
      <c r="F32">
        <v>1.5</v>
      </c>
      <c r="G32">
        <v>82</v>
      </c>
      <c r="H32" s="9"/>
      <c r="I32">
        <f>VLOOKUP($C32,[1]B10_updated!$E$5:$AR$84,29,FALSE)</f>
        <v>62.916594077245755</v>
      </c>
      <c r="L32" t="e">
        <f>VLOOKUP($C32,[1]B13!$E$5:$Z$27,17,FALSE)</f>
        <v>#N/A</v>
      </c>
      <c r="M32">
        <f>VLOOKUP($C32,'[1]B14 (2)'!$E$5:$AR$85,29,FALSE)</f>
        <v>45.405701227759629</v>
      </c>
      <c r="O32">
        <f>VLOOKUP($C32,[1]B10_updated!$E$5:$AR$84,35,FALSE)</f>
        <v>1.8705055703644342</v>
      </c>
      <c r="R32" t="e">
        <f>VLOOKUP($C32,[1]B13!$E$5:$Z$27,20,FALSE)</f>
        <v>#N/A</v>
      </c>
      <c r="S32">
        <f>VLOOKUP($C32,'[1]B14 (2)'!$E$5:$AR$85,35,FALSE)</f>
        <v>4.5410503153427451</v>
      </c>
      <c r="T32">
        <f t="array" ref="T32">AVERAGE(IF(ISNUMBER(H32:M32),H32:M32))</f>
        <v>54.161147652502692</v>
      </c>
      <c r="U32" cm="1">
        <f t="array" ref="U32">IF(COUNT(H32:M32)=1,0,_xlfn.STDEV.P(IF(ISNUMBER(H32:M32),H32:M32)))</f>
        <v>8.7554464247430648</v>
      </c>
      <c r="V32" s="10">
        <f t="array" ref="V32">MAX(IF(COUNT(H32:M32)=1,0,_xlfn.STDEV.S(IF(ISNUMBER(H32:M32),H32:M32))),IF(ISNUMBER(N32:S32),N32:S32))</f>
        <v>12.382071078502669</v>
      </c>
      <c r="W32" s="9"/>
      <c r="X32">
        <f>VLOOKUP($C32,[1]B10_updated!$E$5:$AR$84,30,FALSE)</f>
        <v>87.088117652328719</v>
      </c>
      <c r="AA32" t="e">
        <f>VLOOKUP($C32,[1]B13!$E$5:$Z$27,18,FALSE)</f>
        <v>#N/A</v>
      </c>
      <c r="AB32">
        <f>VLOOKUP($C32,'[1]B14 (2)'!$E$5:$AR$85,30,FALSE)</f>
        <v>9.9568824547736909</v>
      </c>
      <c r="AD32">
        <f>VLOOKUP($C32,[1]B10_updated!$E$5:$AR$84,36,FALSE)</f>
        <v>0.65128181336736146</v>
      </c>
      <c r="AG32" t="e">
        <f>VLOOKUP($C32,[1]B13!$E$5:$Z$27,21,FALSE)</f>
        <v>#N/A</v>
      </c>
      <c r="AH32">
        <f>VLOOKUP($C32,'[1]B14 (2)'!$E$5:$AR$85,36,FALSE)</f>
        <v>6.8806624446193609</v>
      </c>
      <c r="AI32">
        <f t="array" ref="AI32">AVERAGE(IF(ISNUMBER(W32:AB32),W32:AB32))</f>
        <v>48.522500053551205</v>
      </c>
      <c r="AJ32" cm="1">
        <f t="array" ref="AJ32">IF(COUNT(W32:AB32)=1,0,_xlfn.STDEV.P(IF(ISNUMBER(W32:AB32),W32:AB32)))</f>
        <v>38.565617598777514</v>
      </c>
      <c r="AK32" s="10">
        <f t="array" ref="AK32">MAX(IF(COUNT(W32:AB32)=1,0,_xlfn.STDEV.S(IF(ISNUMBER(W32:AB32),W32:AB32))),IF(ISNUMBER(AC32:AH32),AC32:AH32))</f>
        <v>54.540019449485676</v>
      </c>
      <c r="AL32" s="9"/>
      <c r="AP32" t="e">
        <f>VLOOKUP($C32,[1]B13!$E$5:$Z$27,19,FALSE)</f>
        <v>#N/A</v>
      </c>
      <c r="AQ32">
        <f>VLOOKUP($C32,'[1]B14 (2)'!$E$5:$AR$85,31,FALSE)</f>
        <v>11.507647814850516</v>
      </c>
      <c r="AV32" t="e">
        <f>VLOOKUP($C32,[1]B13!$E$5:$Z$27,22,FALSE)</f>
        <v>#N/A</v>
      </c>
      <c r="AW32">
        <f>VLOOKUP($C32,'[1]B14 (2)'!$E$5:$AR$85,37,FALSE)</f>
        <v>7.9899407549389405</v>
      </c>
      <c r="AX32">
        <f t="array" ref="AX32">AVERAGE(IF(ISNUMBER(AL32:AQ32),AL32:AQ32))</f>
        <v>11.507647814850516</v>
      </c>
      <c r="AY32" s="10">
        <f t="array" ref="AY32">MAX(IF(COUNT(AL32:AQ32)=1,0,_xlfn.STDEV.S(IF(ISNUMBER(AL32:AQ32),AL32:AQ32))),IF(ISNUMBER(AR32:AW32),AR32:AW32))</f>
        <v>7.9899407549389405</v>
      </c>
      <c r="AZ32" s="9"/>
      <c r="BA32" s="11">
        <v>0</v>
      </c>
      <c r="BG32">
        <f>VLOOKUP($C32,[1]B10_updated!$E$5:$AR$84,37,FALSE)</f>
        <v>5.0650603923837085</v>
      </c>
      <c r="BL32">
        <f t="array" ref="BL32">AVERAGE(IF(ISNUMBER(AZ32:BE32),AZ32:BE32))</f>
        <v>0</v>
      </c>
      <c r="BM32" s="10">
        <f t="array" ref="BM32">MAX(IF(COUNT(AZ32:BE32)=1,0,_xlfn.STDEV.S(IF(ISNUMBER(AZ32:BE32),AZ32:BE32))),IF(ISNUMBER(BF32:BK32),BF32:BK32))</f>
        <v>5.0650603923837085</v>
      </c>
      <c r="BN32" s="9" t="e">
        <f>VLOOKUP($C32,[1]B8!$E$5:$Z$23,17,FALSE)</f>
        <v>#N/A</v>
      </c>
      <c r="BO32">
        <f>VLOOKUP($C32,[1]B10_updated!$E$5:$AR$84,32,FALSE)</f>
        <v>100</v>
      </c>
      <c r="BP32" t="e">
        <f>VLOOKUP($C32,[1]B11!$E$5:$Z$207,17,FALSE)</f>
        <v>#N/A</v>
      </c>
      <c r="BQ32" t="e">
        <f>VLOOKUP($C32,[1]B12!$E$5:$Z$52,17,FALSE)</f>
        <v>#N/A</v>
      </c>
      <c r="BS32">
        <f>VLOOKUP($C32,'[1]B14 (2)'!$E$5:$AR$85,32,FALSE)</f>
        <v>97.250737736315003</v>
      </c>
      <c r="BT32" t="e">
        <f>VLOOKUP($C32,[1]B8!$E$5:$Z$23,20,FALSE)</f>
        <v>#N/A</v>
      </c>
      <c r="BU32" t="e">
        <f>VLOOKUP($C32,[1]B10_updated!$E$5:$AR$84,38,FALSE)</f>
        <v>#DIV/0!</v>
      </c>
      <c r="BV32" t="e">
        <f>VLOOKUP($C32,[1]B11!$E$5:$Z$207,20,FALSE)</f>
        <v>#N/A</v>
      </c>
      <c r="BW32" t="e">
        <f>VLOOKUP($C32,[1]B12!$E$5:$Z$52,20,FALSE)</f>
        <v>#N/A</v>
      </c>
      <c r="BY32">
        <f>VLOOKUP($C32,'[1]B14 (2)'!$E$5:$AR$85,38,FALSE)</f>
        <v>0.19570873601194252</v>
      </c>
      <c r="BZ32">
        <f t="array" ref="BZ32">AVERAGE(IF(ISNUMBER(BN32:BS32),BN32:BS32))</f>
        <v>98.625368868157494</v>
      </c>
      <c r="CA32" cm="1">
        <f t="array" ref="CA32">IF(COUNT(BN32:BS32)=1,0,_xlfn.STDEV.P(IF(ISNUMBER(BN32:BS32),BN32:BS32)))</f>
        <v>1.3746311318424986</v>
      </c>
      <c r="CB32" s="10">
        <f t="array" ref="CB32">MAX(IF(COUNT(BN32:BS32)=1,0,_xlfn.STDEV.S(IF(ISNUMBER(BN32:BS32),BN32:BS32))),IF(ISNUMBER(BT32:BY32),BT32:BY32))</f>
        <v>1.9440219899119398</v>
      </c>
      <c r="CC32" s="9" t="e">
        <f>VLOOKUP($C32,[1]B8!$E$5:$Z$23,18,FALSE)</f>
        <v>#N/A</v>
      </c>
      <c r="CD32">
        <f>VLOOKUP($C32,[1]B10_updated!$E$5:$AR$84,33,FALSE)</f>
        <v>84.237931540185045</v>
      </c>
      <c r="CE32" t="e">
        <f>VLOOKUP($C32,[1]B11!$E$5:$Z$207,18,FALSE)</f>
        <v>#N/A</v>
      </c>
      <c r="CF32" t="e">
        <f>VLOOKUP($C32,[1]B12!$E$5:$Z$52,18,FALSE)</f>
        <v>#N/A</v>
      </c>
      <c r="CH32">
        <f>VLOOKUP($C32,'[1]B14 (2)'!$E$5:$AR$85,33,FALSE)</f>
        <v>49.79865785552628</v>
      </c>
      <c r="CI32" t="e">
        <f>VLOOKUP($C32,[1]B8!$E$5:$Z$23,21,FALSE)</f>
        <v>#N/A</v>
      </c>
      <c r="CJ32">
        <f>VLOOKUP($C32,[1]B10_updated!$E$5:$AR$84,39,FALSE)</f>
        <v>1.5289984533056491</v>
      </c>
      <c r="CK32" t="e">
        <f>VLOOKUP($C32,[1]B11!$E$5:$Z$207,21,FALSE)</f>
        <v>#N/A</v>
      </c>
      <c r="CL32" t="e">
        <f>VLOOKUP($C32,[1]B12!$E$5:$Z$52,21,FALSE)</f>
        <v>#N/A</v>
      </c>
      <c r="CN32">
        <f>VLOOKUP($C32,'[1]B14 (2)'!$E$5:$AR$85,39,FALSE)</f>
        <v>2.7859044893767999</v>
      </c>
      <c r="CO32">
        <f t="array" ref="CO32">AVERAGE(IF(ISNUMBER(CC32:CH32),CC32:CH32))</f>
        <v>67.018294697855666</v>
      </c>
      <c r="CP32" cm="1">
        <f t="array" ref="CP32">IF(COUNT(CC32:CH32)=1,0,_xlfn.STDEV.P(IF(ISNUMBER(CC32:CH32),CC32:CH32)))</f>
        <v>17.219636842329372</v>
      </c>
      <c r="CQ32" s="10">
        <f t="array" ref="CQ32">MAX(IF(COUNT(CC32:CH32)=1,0,_xlfn.STDEV.S(IF(ISNUMBER(CC32:CH32),CC32:CH32))),IF(ISNUMBER(CI32:CN32),CI32:CN32))</f>
        <v>24.352243961561616</v>
      </c>
      <c r="CR32" s="9"/>
      <c r="CS32">
        <f>VLOOKUP($C32,[1]B10_updated!$E$5:$AR$84,34,FALSE)</f>
        <v>77.51849292848425</v>
      </c>
      <c r="CT32" t="e">
        <f>VLOOKUP($C32,[1]B11!$E$5:$Z$207,19,FALSE)</f>
        <v>#N/A</v>
      </c>
      <c r="CU32" t="e">
        <f>VLOOKUP($C32,[1]B12!$E$5:$Z$52,19,FALSE)</f>
        <v>#N/A</v>
      </c>
      <c r="CW32">
        <f>VLOOKUP($C32,'[1]B14 (2)'!$E$5:$AR$85,34,FALSE)</f>
        <v>9.9194986837909926</v>
      </c>
      <c r="CY32">
        <f>VLOOKUP($C32,[1]B10_updated!$E$5:$AR$84,40,FALSE)</f>
        <v>2.1808171705359505</v>
      </c>
      <c r="CZ32" t="e">
        <f>VLOOKUP($C32,[1]B11!$E$5:$Z$207,22,FALSE)</f>
        <v>#N/A</v>
      </c>
      <c r="DA32" t="e">
        <f>VLOOKUP($C32,[1]B12!$E$5:$Z$52,22,FALSE)</f>
        <v>#N/A</v>
      </c>
      <c r="DC32">
        <f>VLOOKUP($C32,'[1]B14 (2)'!$E$5:$AR$85,40,FALSE)</f>
        <v>5.2596908453738545</v>
      </c>
      <c r="DD32">
        <f t="array" ref="DD32">AVERAGE(IF(ISNUMBER(CR32:CW32),CR32:CW32))</f>
        <v>43.71899580613762</v>
      </c>
      <c r="DE32" cm="1">
        <f t="array" ref="DE32">IF(COUNT(CR32:CW32)=1,0,_xlfn.STDEV.P(IF(ISNUMBER(CR32:CW32),CR32:CW32)))</f>
        <v>33.799497122346622</v>
      </c>
      <c r="DF32" s="10">
        <f t="array" ref="DF32">MAX(IF(COUNT(CR32:CW32)=1,0,_xlfn.STDEV.S(IF(ISNUMBER(CR32:CW32),CR32:CW32))),IF(ISNUMBER(CX32:DC32),CX32:DC32))</f>
        <v>47.799707231812995</v>
      </c>
    </row>
    <row r="33" spans="1:110" x14ac:dyDescent="0.25">
      <c r="A33" s="3">
        <v>30</v>
      </c>
      <c r="B33" s="3">
        <v>10</v>
      </c>
      <c r="C33" s="3" t="s">
        <v>62</v>
      </c>
      <c r="D33">
        <v>136</v>
      </c>
      <c r="E33">
        <v>4.55</v>
      </c>
      <c r="F33">
        <v>1.4</v>
      </c>
      <c r="G33">
        <v>16.600000000000001</v>
      </c>
      <c r="H33" s="9"/>
      <c r="I33">
        <f>VLOOKUP($C33,[1]B10_updated!$E$5:$AR$84,29,FALSE)</f>
        <v>90.819379007215673</v>
      </c>
      <c r="L33" t="e">
        <f>VLOOKUP($C33,[1]B13!$E$5:$Z$27,17,FALSE)</f>
        <v>#N/A</v>
      </c>
      <c r="M33">
        <f>VLOOKUP($C33,'[1]B14 (2)'!$E$5:$AR$85,29,FALSE)</f>
        <v>98.396932466874745</v>
      </c>
      <c r="O33">
        <f>VLOOKUP($C33,[1]B10_updated!$E$5:$AR$84,35,FALSE)</f>
        <v>1.8697013178775814</v>
      </c>
      <c r="R33" t="e">
        <f>VLOOKUP($C33,[1]B13!$E$5:$Z$27,20,FALSE)</f>
        <v>#N/A</v>
      </c>
      <c r="S33">
        <f>VLOOKUP($C33,'[1]B14 (2)'!$E$5:$AR$85,35,FALSE)</f>
        <v>0.21869751216067804</v>
      </c>
      <c r="T33">
        <f t="array" ref="T33">AVERAGE(IF(ISNUMBER(H33:M33),H33:M33))</f>
        <v>94.608155737045209</v>
      </c>
      <c r="U33" cm="1">
        <f t="array" ref="U33">IF(COUNT(H33:M33)=1,0,_xlfn.STDEV.P(IF(ISNUMBER(H33:M33),H33:M33)))</f>
        <v>3.7887767298295358</v>
      </c>
      <c r="V33" s="10">
        <f t="array" ref="V33">MAX(IF(COUNT(H33:M33)=1,0,_xlfn.STDEV.S(IF(ISNUMBER(H33:M33),H33:M33))),IF(ISNUMBER(N33:S33),N33:S33))</f>
        <v>5.3581394361285133</v>
      </c>
      <c r="W33" s="9"/>
      <c r="X33">
        <f>VLOOKUP($C33,[1]B10_updated!$E$5:$AR$84,30,FALSE)</f>
        <v>83.667155778368453</v>
      </c>
      <c r="AA33" t="e">
        <f>VLOOKUP($C33,[1]B13!$E$5:$Z$27,18,FALSE)</f>
        <v>#N/A</v>
      </c>
      <c r="AB33">
        <f>VLOOKUP($C33,'[1]B14 (2)'!$E$5:$AR$85,30,FALSE)</f>
        <v>94.260742017626157</v>
      </c>
      <c r="AD33">
        <f>VLOOKUP($C33,[1]B10_updated!$E$5:$AR$84,36,FALSE)</f>
        <v>3.3263044395226995</v>
      </c>
      <c r="AG33" t="e">
        <f>VLOOKUP($C33,[1]B13!$E$5:$Z$27,21,FALSE)</f>
        <v>#N/A</v>
      </c>
      <c r="AH33">
        <f>VLOOKUP($C33,'[1]B14 (2)'!$E$5:$AR$85,36,FALSE)</f>
        <v>0.69509524528729461</v>
      </c>
      <c r="AI33">
        <f t="array" ref="AI33">AVERAGE(IF(ISNUMBER(W33:AB33),W33:AB33))</f>
        <v>88.963948897997312</v>
      </c>
      <c r="AJ33" cm="1">
        <f t="array" ref="AJ33">IF(COUNT(W33:AB33)=1,0,_xlfn.STDEV.P(IF(ISNUMBER(W33:AB33),W33:AB33)))</f>
        <v>5.2967931196288518</v>
      </c>
      <c r="AK33" s="10">
        <f t="array" ref="AK33">MAX(IF(COUNT(W33:AB33)=1,0,_xlfn.STDEV.S(IF(ISNUMBER(W33:AB33),W33:AB33))),IF(ISNUMBER(AC33:AH33),AC33:AH33))</f>
        <v>7.4907966668636172</v>
      </c>
      <c r="AL33" s="9"/>
      <c r="AP33" t="e">
        <f>VLOOKUP($C33,[1]B13!$E$5:$Z$27,19,FALSE)</f>
        <v>#N/A</v>
      </c>
      <c r="AQ33">
        <f>VLOOKUP($C33,'[1]B14 (2)'!$E$5:$AR$85,31,FALSE)</f>
        <v>25.045091408273446</v>
      </c>
      <c r="AV33" t="e">
        <f>VLOOKUP($C33,[1]B13!$E$5:$Z$27,22,FALSE)</f>
        <v>#N/A</v>
      </c>
      <c r="AW33">
        <f>VLOOKUP($C33,'[1]B14 (2)'!$E$5:$AR$85,37,FALSE)</f>
        <v>11.955342470626283</v>
      </c>
      <c r="AX33">
        <f t="array" ref="AX33">AVERAGE(IF(ISNUMBER(AL33:AQ33),AL33:AQ33))</f>
        <v>25.045091408273446</v>
      </c>
      <c r="AY33" s="10">
        <f t="array" ref="AY33">MAX(IF(COUNT(AL33:AQ33)=1,0,_xlfn.STDEV.S(IF(ISNUMBER(AL33:AQ33),AL33:AQ33))),IF(ISNUMBER(AR33:AW33),AR33:AW33))</f>
        <v>11.955342470626283</v>
      </c>
      <c r="AZ33" s="9"/>
      <c r="BA33">
        <f>VLOOKUP($C33,[1]B10_updated!$E$5:$AR$84,31,FALSE)</f>
        <v>64.818061355670736</v>
      </c>
      <c r="BG33">
        <f>VLOOKUP($C33,[1]B10_updated!$E$5:$AR$84,37,FALSE)</f>
        <v>7.1650618297489324</v>
      </c>
      <c r="BL33">
        <f t="array" ref="BL33">AVERAGE(IF(ISNUMBER(AZ33:BE33),AZ33:BE33))</f>
        <v>64.818061355670736</v>
      </c>
      <c r="BM33" s="10">
        <f t="array" ref="BM33">MAX(IF(COUNT(AZ33:BE33)=1,0,_xlfn.STDEV.S(IF(ISNUMBER(AZ33:BE33),AZ33:BE33))),IF(ISNUMBER(BF33:BK33),BF33:BK33))</f>
        <v>7.1650618297489324</v>
      </c>
      <c r="BN33" s="9" t="e">
        <f>VLOOKUP($C33,[1]B8!$E$5:$Z$23,17,FALSE)</f>
        <v>#N/A</v>
      </c>
      <c r="BO33">
        <f>VLOOKUP($C33,[1]B10_updated!$E$5:$AR$84,32,FALSE)</f>
        <v>86.900026137281998</v>
      </c>
      <c r="BP33" t="e">
        <f>VLOOKUP($C33,[1]B11!$E$5:$Z$207,17,FALSE)</f>
        <v>#N/A</v>
      </c>
      <c r="BQ33" t="e">
        <f>VLOOKUP($C33,[1]B12!$E$5:$Z$52,17,FALSE)</f>
        <v>#N/A</v>
      </c>
      <c r="BS33">
        <f>VLOOKUP($C33,'[1]B14 (2)'!$E$5:$AR$85,32,FALSE)</f>
        <v>98.176316418962671</v>
      </c>
      <c r="BT33" t="e">
        <f>VLOOKUP($C33,[1]B8!$E$5:$Z$23,20,FALSE)</f>
        <v>#N/A</v>
      </c>
      <c r="BU33">
        <f>VLOOKUP($C33,[1]B10_updated!$E$5:$AR$84,38,FALSE)</f>
        <v>1.6334950832738373</v>
      </c>
      <c r="BV33" t="e">
        <f>VLOOKUP($C33,[1]B11!$E$5:$Z$207,20,FALSE)</f>
        <v>#N/A</v>
      </c>
      <c r="BW33" t="e">
        <f>VLOOKUP($C33,[1]B12!$E$5:$Z$52,20,FALSE)</f>
        <v>#N/A</v>
      </c>
      <c r="BY33">
        <f>VLOOKUP($C33,'[1]B14 (2)'!$E$5:$AR$85,38,FALSE)</f>
        <v>0.27909946799392532</v>
      </c>
      <c r="BZ33">
        <f t="array" ref="BZ33">AVERAGE(IF(ISNUMBER(BN33:BS33),BN33:BS33))</f>
        <v>92.538171278122334</v>
      </c>
      <c r="CA33" cm="1">
        <f t="array" ref="CA33">IF(COUNT(BN33:BS33)=1,0,_xlfn.STDEV.P(IF(ISNUMBER(BN33:BS33),BN33:BS33)))</f>
        <v>5.6381451408403365</v>
      </c>
      <c r="CB33" s="10">
        <f t="array" ref="CB33">MAX(IF(COUNT(BN33:BS33)=1,0,_xlfn.STDEV.S(IF(ISNUMBER(BN33:BS33),BN33:BS33))),IF(ISNUMBER(BT33:BY33),BT33:BY33))</f>
        <v>7.9735413248043683</v>
      </c>
      <c r="CC33" s="9" t="e">
        <f>VLOOKUP($C33,[1]B8!$E$5:$Z$23,18,FALSE)</f>
        <v>#N/A</v>
      </c>
      <c r="CD33">
        <f>VLOOKUP($C33,[1]B10_updated!$E$5:$AR$84,33,FALSE)</f>
        <v>73.91950842967023</v>
      </c>
      <c r="CE33" t="e">
        <f>VLOOKUP($C33,[1]B11!$E$5:$Z$207,18,FALSE)</f>
        <v>#N/A</v>
      </c>
      <c r="CF33" t="e">
        <f>VLOOKUP($C33,[1]B12!$E$5:$Z$52,18,FALSE)</f>
        <v>#N/A</v>
      </c>
      <c r="CH33">
        <f>VLOOKUP($C33,'[1]B14 (2)'!$E$5:$AR$85,33,FALSE)</f>
        <v>96.44599686143286</v>
      </c>
      <c r="CI33" t="e">
        <f>VLOOKUP($C33,[1]B8!$E$5:$Z$23,21,FALSE)</f>
        <v>#N/A</v>
      </c>
      <c r="CJ33">
        <f>VLOOKUP($C33,[1]B10_updated!$E$5:$AR$84,39,FALSE)</f>
        <v>3.2520946374361102</v>
      </c>
      <c r="CK33" t="e">
        <f>VLOOKUP($C33,[1]B11!$E$5:$Z$207,21,FALSE)</f>
        <v>#N/A</v>
      </c>
      <c r="CL33" t="e">
        <f>VLOOKUP($C33,[1]B12!$E$5:$Z$52,21,FALSE)</f>
        <v>#N/A</v>
      </c>
      <c r="CN33">
        <f>VLOOKUP($C33,'[1]B14 (2)'!$E$5:$AR$85,39,FALSE)</f>
        <v>0.49958640217680511</v>
      </c>
      <c r="CO33">
        <f t="array" ref="CO33">AVERAGE(IF(ISNUMBER(CC33:CH33),CC33:CH33))</f>
        <v>85.182752645551545</v>
      </c>
      <c r="CP33" cm="1">
        <f t="array" ref="CP33">IF(COUNT(CC33:CH33)=1,0,_xlfn.STDEV.P(IF(ISNUMBER(CC33:CH33),CC33:CH33)))</f>
        <v>11.263244215881313</v>
      </c>
      <c r="CQ33" s="10">
        <f t="array" ref="CQ33">MAX(IF(COUNT(CC33:CH33)=1,0,_xlfn.STDEV.S(IF(ISNUMBER(CC33:CH33),CC33:CH33))),IF(ISNUMBER(CI33:CN33),CI33:CN33))</f>
        <v>15.928632726419668</v>
      </c>
      <c r="CR33" s="9"/>
      <c r="CS33">
        <f>VLOOKUP($C33,[1]B10_updated!$E$5:$AR$84,34,FALSE)</f>
        <v>85.633178381928303</v>
      </c>
      <c r="CT33" t="e">
        <f>VLOOKUP($C33,[1]B11!$E$5:$Z$207,19,FALSE)</f>
        <v>#N/A</v>
      </c>
      <c r="CU33" t="e">
        <f>VLOOKUP($C33,[1]B12!$E$5:$Z$52,19,FALSE)</f>
        <v>#N/A</v>
      </c>
      <c r="CW33">
        <f>VLOOKUP($C33,'[1]B14 (2)'!$E$5:$AR$85,34,FALSE)</f>
        <v>88.381026580470731</v>
      </c>
      <c r="CY33">
        <f>VLOOKUP($C33,[1]B10_updated!$E$5:$AR$84,40,FALSE)</f>
        <v>1.7914640686560259</v>
      </c>
      <c r="CZ33" t="e">
        <f>VLOOKUP($C33,[1]B11!$E$5:$Z$207,22,FALSE)</f>
        <v>#N/A</v>
      </c>
      <c r="DA33" t="e">
        <f>VLOOKUP($C33,[1]B12!$E$5:$Z$52,22,FALSE)</f>
        <v>#N/A</v>
      </c>
      <c r="DC33">
        <f>VLOOKUP($C33,'[1]B14 (2)'!$E$5:$AR$85,40,FALSE)</f>
        <v>1.6687582207393217</v>
      </c>
      <c r="DD33">
        <f t="array" ref="DD33">AVERAGE(IF(ISNUMBER(CR33:CW33),CR33:CW33))</f>
        <v>87.007102481199524</v>
      </c>
      <c r="DE33" cm="1">
        <f t="array" ref="DE33">IF(COUNT(CR33:CW33)=1,0,_xlfn.STDEV.P(IF(ISNUMBER(CR33:CW33),CR33:CW33)))</f>
        <v>1.3739240992712141</v>
      </c>
      <c r="DF33" s="10">
        <f t="array" ref="DF33">MAX(IF(COUNT(CR33:CW33)=1,0,_xlfn.STDEV.S(IF(ISNUMBER(CR33:CW33),CR33:CW33))),IF(ISNUMBER(CX33:DC33),CX33:DC33))</f>
        <v>1.9430220948605894</v>
      </c>
    </row>
    <row r="34" spans="1:110" x14ac:dyDescent="0.25">
      <c r="A34" s="4">
        <v>31</v>
      </c>
      <c r="B34" s="4">
        <v>4.8</v>
      </c>
      <c r="C34" s="4" t="s">
        <v>63</v>
      </c>
      <c r="D34">
        <v>130</v>
      </c>
      <c r="E34">
        <v>17.7</v>
      </c>
      <c r="F34">
        <v>3.1</v>
      </c>
      <c r="G34">
        <v>1.1000000000000001</v>
      </c>
      <c r="H34" s="9"/>
      <c r="I34">
        <f>VLOOKUP($C34,[1]B10_updated!$E$5:$AR$84,29,FALSE)</f>
        <v>61.660566277124239</v>
      </c>
      <c r="L34" t="e">
        <f>VLOOKUP($C34,[1]B13!$E$5:$Z$27,17,FALSE)</f>
        <v>#N/A</v>
      </c>
      <c r="M34" t="e">
        <f>VLOOKUP($C34,'[1]B14 (2)'!$E$5:$AR$85,29,FALSE)</f>
        <v>#N/A</v>
      </c>
      <c r="O34">
        <f>VLOOKUP($C34,[1]B10_updated!$E$5:$AR$84,35,FALSE)</f>
        <v>2.7568556371012241</v>
      </c>
      <c r="R34" t="e">
        <f>VLOOKUP($C34,[1]B13!$E$5:$Z$27,20,FALSE)</f>
        <v>#N/A</v>
      </c>
      <c r="S34" t="e">
        <f>VLOOKUP($C34,'[1]B14 (2)'!$E$5:$AR$85,35,FALSE)</f>
        <v>#N/A</v>
      </c>
      <c r="T34">
        <f t="array" ref="T34">AVERAGE(IF(ISNUMBER(H34:M34),H34:M34))</f>
        <v>61.660566277124239</v>
      </c>
      <c r="U34" cm="1">
        <f t="array" ref="U34">IF(COUNT(H34:M34)=1,0,_xlfn.STDEV.P(IF(ISNUMBER(H34:M34),H34:M34)))</f>
        <v>0</v>
      </c>
      <c r="V34" s="10">
        <f t="array" ref="V34">MAX(IF(COUNT(H34:M34)=1,0,_xlfn.STDEV.S(IF(ISNUMBER(H34:M34),H34:M34))),IF(ISNUMBER(N34:S34),N34:S34))</f>
        <v>2.7568556371012241</v>
      </c>
      <c r="W34" s="9"/>
      <c r="X34">
        <f>VLOOKUP($C34,[1]B10_updated!$E$5:$AR$84,30,FALSE)</f>
        <v>91.665694606887982</v>
      </c>
      <c r="AA34" t="e">
        <f>VLOOKUP($C34,[1]B13!$E$5:$Z$27,18,FALSE)</f>
        <v>#N/A</v>
      </c>
      <c r="AB34" t="e">
        <f>VLOOKUP($C34,'[1]B14 (2)'!$E$5:$AR$85,30,FALSE)</f>
        <v>#N/A</v>
      </c>
      <c r="AD34">
        <f>VLOOKUP($C34,[1]B10_updated!$E$5:$AR$84,36,FALSE)</f>
        <v>0.59929097989297531</v>
      </c>
      <c r="AG34" t="e">
        <f>VLOOKUP($C34,[1]B13!$E$5:$Z$27,21,FALSE)</f>
        <v>#N/A</v>
      </c>
      <c r="AH34" t="e">
        <f>VLOOKUP($C34,'[1]B14 (2)'!$E$5:$AR$85,36,FALSE)</f>
        <v>#N/A</v>
      </c>
      <c r="AI34">
        <f t="array" ref="AI34">AVERAGE(IF(ISNUMBER(W34:AB34),W34:AB34))</f>
        <v>91.665694606887982</v>
      </c>
      <c r="AJ34" cm="1">
        <f t="array" ref="AJ34">IF(COUNT(W34:AB34)=1,0,_xlfn.STDEV.P(IF(ISNUMBER(W34:AB34),W34:AB34)))</f>
        <v>0</v>
      </c>
      <c r="AK34" s="10">
        <f t="array" ref="AK34">MAX(IF(COUNT(W34:AB34)=1,0,_xlfn.STDEV.S(IF(ISNUMBER(W34:AB34),W34:AB34))),IF(ISNUMBER(AC34:AH34),AC34:AH34))</f>
        <v>0.59929097989297531</v>
      </c>
      <c r="AL34" s="9"/>
      <c r="AP34" t="e">
        <f>VLOOKUP($C34,[1]B13!$E$5:$Z$27,19,FALSE)</f>
        <v>#N/A</v>
      </c>
      <c r="AQ34" t="e">
        <f>VLOOKUP($C34,'[1]B14 (2)'!$E$5:$AR$85,31,FALSE)</f>
        <v>#N/A</v>
      </c>
      <c r="AV34" t="e">
        <f>VLOOKUP($C34,[1]B13!$E$5:$Z$27,22,FALSE)</f>
        <v>#N/A</v>
      </c>
      <c r="AW34" t="e">
        <f>VLOOKUP($C34,'[1]B14 (2)'!$E$5:$AR$85,37,FALSE)</f>
        <v>#N/A</v>
      </c>
      <c r="AX34" t="e">
        <f t="array" ref="AX34">AVERAGE(IF(ISNUMBER(AL34:AQ34),AL34:AQ34))</f>
        <v>#DIV/0!</v>
      </c>
      <c r="AY34" s="10" t="e">
        <f t="array" ref="AY34">MAX(IF(COUNT(AL34:AQ34)=1,0,_xlfn.STDEV.S(IF(ISNUMBER(AL34:AQ34),AL34:AQ34))),IF(ISNUMBER(AR34:AW34),AR34:AW34))</f>
        <v>#DIV/0!</v>
      </c>
      <c r="AZ34" s="9"/>
      <c r="BA34">
        <f>VLOOKUP($C34,[1]B10_updated!$E$5:$AR$84,31,FALSE)</f>
        <v>85.754134205912209</v>
      </c>
      <c r="BG34">
        <f>VLOOKUP($C34,[1]B10_updated!$E$5:$AR$84,37,FALSE)</f>
        <v>1.024370774584112</v>
      </c>
      <c r="BL34">
        <f t="array" ref="BL34">AVERAGE(IF(ISNUMBER(AZ34:BE34),AZ34:BE34))</f>
        <v>85.754134205912209</v>
      </c>
      <c r="BM34" s="10">
        <f t="array" ref="BM34">MAX(IF(COUNT(AZ34:BE34)=1,0,_xlfn.STDEV.S(IF(ISNUMBER(AZ34:BE34),AZ34:BE34))),IF(ISNUMBER(BF34:BK34),BF34:BK34))</f>
        <v>1.024370774584112</v>
      </c>
      <c r="BN34" s="9" t="e">
        <f>VLOOKUP($C34,[1]B8!$E$5:$Z$23,17,FALSE)</f>
        <v>#N/A</v>
      </c>
      <c r="BO34">
        <f>VLOOKUP($C34,[1]B10_updated!$E$5:$AR$84,32,FALSE)</f>
        <v>90.142771103261055</v>
      </c>
      <c r="BP34">
        <f>VLOOKUP($C34,[1]B11!$E$5:$Z$207,17,FALSE)</f>
        <v>82.238377966773868</v>
      </c>
      <c r="BQ34">
        <f>VLOOKUP($C34,[1]B12!$E$5:$Z$52,17,FALSE)</f>
        <v>99.807037801456815</v>
      </c>
      <c r="BS34" t="e">
        <f>VLOOKUP($C34,'[1]B14 (2)'!$E$5:$AR$85,32,FALSE)</f>
        <v>#N/A</v>
      </c>
      <c r="BT34" t="e">
        <f>VLOOKUP($C34,[1]B8!$E$5:$Z$23,20,FALSE)</f>
        <v>#N/A</v>
      </c>
      <c r="BU34">
        <f>VLOOKUP($C34,[1]B10_updated!$E$5:$AR$84,38,FALSE)</f>
        <v>1.2537675995765425</v>
      </c>
      <c r="BV34">
        <f>VLOOKUP($C34,[1]B11!$E$5:$Z$207,20,FALSE)</f>
        <v>6.0337234151207504</v>
      </c>
      <c r="BW34">
        <f>VLOOKUP($C34,[1]B12!$E$5:$Z$52,20,FALSE)</f>
        <v>2.5393025778681497E-2</v>
      </c>
      <c r="BY34" t="e">
        <f>VLOOKUP($C34,'[1]B14 (2)'!$E$5:$AR$85,38,FALSE)</f>
        <v>#N/A</v>
      </c>
      <c r="BZ34">
        <f t="array" ref="BZ34">AVERAGE(IF(ISNUMBER(BN34:BS34),BN34:BS34))</f>
        <v>90.72939562383057</v>
      </c>
      <c r="CA34" cm="1">
        <f t="array" ref="CA34">IF(COUNT(BN34:BS34)=1,0,_xlfn.STDEV.P(IF(ISNUMBER(BN34:BS34),BN34:BS34)))</f>
        <v>7.1843602518619347</v>
      </c>
      <c r="CB34" s="10">
        <f t="array" ref="CB34">MAX(IF(COUNT(BN34:BS34)=1,0,_xlfn.STDEV.S(IF(ISNUMBER(BN34:BS34),BN34:BS34))),IF(ISNUMBER(BT34:BY34),BT34:BY34))</f>
        <v>8.7990083726974895</v>
      </c>
      <c r="CC34" s="9" t="e">
        <f>VLOOKUP($C34,[1]B8!$E$5:$Z$23,18,FALSE)</f>
        <v>#N/A</v>
      </c>
      <c r="CD34">
        <f>VLOOKUP($C34,[1]B10_updated!$E$5:$AR$84,33,FALSE)</f>
        <v>88.322829310488814</v>
      </c>
      <c r="CE34">
        <f>VLOOKUP($C34,[1]B11!$E$5:$Z$207,18,FALSE)</f>
        <v>90.597918903100179</v>
      </c>
      <c r="CF34">
        <f>VLOOKUP($C34,[1]B12!$E$5:$Z$52,18,FALSE)</f>
        <v>92.967023906703147</v>
      </c>
      <c r="CH34" t="e">
        <f>VLOOKUP($C34,'[1]B14 (2)'!$E$5:$AR$85,33,FALSE)</f>
        <v>#N/A</v>
      </c>
      <c r="CI34" t="e">
        <f>VLOOKUP($C34,[1]B8!$E$5:$Z$23,21,FALSE)</f>
        <v>#N/A</v>
      </c>
      <c r="CJ34">
        <f>VLOOKUP($C34,[1]B10_updated!$E$5:$AR$84,39,FALSE)</f>
        <v>1.485250917737895</v>
      </c>
      <c r="CK34">
        <f>VLOOKUP($C34,[1]B11!$E$5:$Z$207,21,FALSE)</f>
        <v>4.2837651056218053</v>
      </c>
      <c r="CL34">
        <f>VLOOKUP($C34,[1]B12!$E$5:$Z$52,21,FALSE)</f>
        <v>1.1541518952588907</v>
      </c>
      <c r="CN34" t="e">
        <f>VLOOKUP($C34,'[1]B14 (2)'!$E$5:$AR$85,39,FALSE)</f>
        <v>#N/A</v>
      </c>
      <c r="CO34">
        <f t="array" ref="CO34">AVERAGE(IF(ISNUMBER(CC34:CH34),CC34:CH34))</f>
        <v>90.629257373430718</v>
      </c>
      <c r="CP34" cm="1">
        <f t="array" ref="CP34">IF(COUNT(CC34:CH34)=1,0,_xlfn.STDEV.P(IF(ISNUMBER(CC34:CH34),CC34:CH34)))</f>
        <v>1.8961139973937216</v>
      </c>
      <c r="CQ34" s="10">
        <f t="array" ref="CQ34">MAX(IF(COUNT(CC34:CH34)=1,0,_xlfn.STDEV.S(IF(ISNUMBER(CC34:CH34),CC34:CH34))),IF(ISNUMBER(CI34:CN34),CI34:CN34))</f>
        <v>4.2837651056218053</v>
      </c>
      <c r="CR34" s="9"/>
      <c r="CS34">
        <f>VLOOKUP($C34,[1]B10_updated!$E$5:$AR$84,34,FALSE)</f>
        <v>88.079926085492758</v>
      </c>
      <c r="CT34" s="11"/>
      <c r="CU34">
        <f>VLOOKUP($C34,[1]B12!$E$5:$Z$52,19,FALSE)</f>
        <v>86.663033009017269</v>
      </c>
      <c r="CW34" t="e">
        <f>VLOOKUP($C34,'[1]B14 (2)'!$E$5:$AR$85,34,FALSE)</f>
        <v>#N/A</v>
      </c>
      <c r="CY34">
        <f>VLOOKUP($C34,[1]B10_updated!$E$5:$AR$84,40,FALSE)</f>
        <v>1.51614643579099</v>
      </c>
      <c r="CZ34" s="11"/>
      <c r="DA34">
        <f>VLOOKUP($C34,[1]B12!$E$5:$Z$52,22,FALSE)</f>
        <v>2.3373582654260532</v>
      </c>
      <c r="DC34" t="e">
        <f>VLOOKUP($C34,'[1]B14 (2)'!$E$5:$AR$85,40,FALSE)</f>
        <v>#N/A</v>
      </c>
      <c r="DD34">
        <f t="array" ref="DD34">AVERAGE(IF(ISNUMBER(CR34:CW34),CR34:CW34))</f>
        <v>87.371479547255007</v>
      </c>
      <c r="DE34" cm="1">
        <f t="array" ref="DE34">IF(COUNT(CR34:CW34)=1,0,_xlfn.STDEV.P(IF(ISNUMBER(CR34:CW34),CR34:CW34)))</f>
        <v>0.70844653823774451</v>
      </c>
      <c r="DF34" s="10">
        <f t="array" ref="DF34">MAX(IF(COUNT(CR34:CW34)=1,0,_xlfn.STDEV.S(IF(ISNUMBER(CR34:CW34),CR34:CW34))),IF(ISNUMBER(CX34:DC34),CX34:DC34))</f>
        <v>2.3373582654260532</v>
      </c>
    </row>
    <row r="35" spans="1:110" x14ac:dyDescent="0.25">
      <c r="A35" s="5">
        <v>32</v>
      </c>
      <c r="B35" s="5">
        <v>4.9000000000000004</v>
      </c>
      <c r="C35" s="5" t="s">
        <v>64</v>
      </c>
      <c r="D35">
        <v>90</v>
      </c>
      <c r="E35">
        <v>3.86</v>
      </c>
      <c r="F35">
        <v>-0.72</v>
      </c>
      <c r="G35">
        <v>999</v>
      </c>
      <c r="H35" s="9"/>
      <c r="I35">
        <f>VLOOKUP($C35,[1]B10_updated!$E$5:$AR$84,29,FALSE)</f>
        <v>9.1906124091787209</v>
      </c>
      <c r="L35" t="e">
        <f>VLOOKUP($C35,[1]B13!$E$5:$Z$27,17,FALSE)</f>
        <v>#N/A</v>
      </c>
      <c r="M35" t="e">
        <f>VLOOKUP($C35,'[1]B14 (2)'!$E$5:$AR$85,29,FALSE)</f>
        <v>#N/A</v>
      </c>
      <c r="O35">
        <f>VLOOKUP($C35,[1]B10_updated!$E$5:$AR$84,35,FALSE)</f>
        <v>4.1210179760516903</v>
      </c>
      <c r="R35" t="e">
        <f>VLOOKUP($C35,[1]B13!$E$5:$Z$27,20,FALSE)</f>
        <v>#N/A</v>
      </c>
      <c r="S35" t="e">
        <f>VLOOKUP($C35,'[1]B14 (2)'!$E$5:$AR$85,35,FALSE)</f>
        <v>#N/A</v>
      </c>
      <c r="T35">
        <f t="array" ref="T35">AVERAGE(IF(ISNUMBER(H35:M35),H35:M35))</f>
        <v>9.1906124091787209</v>
      </c>
      <c r="U35" cm="1">
        <f t="array" ref="U35">IF(COUNT(H35:M35)=1,0,_xlfn.STDEV.P(IF(ISNUMBER(H35:M35),H35:M35)))</f>
        <v>0</v>
      </c>
      <c r="V35" s="10">
        <f t="array" ref="V35">MAX(IF(COUNT(H35:M35)=1,0,_xlfn.STDEV.S(IF(ISNUMBER(H35:M35),H35:M35))),IF(ISNUMBER(N35:S35),N35:S35))</f>
        <v>4.1210179760516903</v>
      </c>
      <c r="W35" s="9"/>
      <c r="X35">
        <f>VLOOKUP($C35,[1]B10_updated!$E$5:$AR$84,30,FALSE)</f>
        <v>28.730546993701687</v>
      </c>
      <c r="AA35" t="e">
        <f>VLOOKUP($C35,[1]B13!$E$5:$Z$27,18,FALSE)</f>
        <v>#N/A</v>
      </c>
      <c r="AB35" t="e">
        <f>VLOOKUP($C35,'[1]B14 (2)'!$E$5:$AR$85,30,FALSE)</f>
        <v>#N/A</v>
      </c>
      <c r="AD35">
        <f>VLOOKUP($C35,[1]B10_updated!$E$5:$AR$84,36,FALSE)</f>
        <v>3.2342768162441948</v>
      </c>
      <c r="AG35" t="e">
        <f>VLOOKUP($C35,[1]B13!$E$5:$Z$27,21,FALSE)</f>
        <v>#N/A</v>
      </c>
      <c r="AH35" t="e">
        <f>VLOOKUP($C35,'[1]B14 (2)'!$E$5:$AR$85,36,FALSE)</f>
        <v>#N/A</v>
      </c>
      <c r="AI35">
        <f t="array" ref="AI35">AVERAGE(IF(ISNUMBER(W35:AB35),W35:AB35))</f>
        <v>28.730546993701687</v>
      </c>
      <c r="AJ35" cm="1">
        <f t="array" ref="AJ35">IF(COUNT(W35:AB35)=1,0,_xlfn.STDEV.P(IF(ISNUMBER(W35:AB35),W35:AB35)))</f>
        <v>0</v>
      </c>
      <c r="AK35" s="10">
        <f t="array" ref="AK35">MAX(IF(COUNT(W35:AB35)=1,0,_xlfn.STDEV.S(IF(ISNUMBER(W35:AB35),W35:AB35))),IF(ISNUMBER(AC35:AH35),AC35:AH35))</f>
        <v>3.2342768162441948</v>
      </c>
      <c r="AL35" s="9"/>
      <c r="AP35" t="e">
        <f>VLOOKUP($C35,[1]B13!$E$5:$Z$27,19,FALSE)</f>
        <v>#N/A</v>
      </c>
      <c r="AQ35" t="e">
        <f>VLOOKUP($C35,'[1]B14 (2)'!$E$5:$AR$85,31,FALSE)</f>
        <v>#N/A</v>
      </c>
      <c r="AV35" t="e">
        <f>VLOOKUP($C35,[1]B13!$E$5:$Z$27,22,FALSE)</f>
        <v>#N/A</v>
      </c>
      <c r="AW35" t="e">
        <f>VLOOKUP($C35,'[1]B14 (2)'!$E$5:$AR$85,37,FALSE)</f>
        <v>#N/A</v>
      </c>
      <c r="AX35" t="e">
        <f t="array" ref="AX35">AVERAGE(IF(ISNUMBER(AL35:AQ35),AL35:AQ35))</f>
        <v>#DIV/0!</v>
      </c>
      <c r="AY35" s="10" t="e">
        <f t="array" ref="AY35">MAX(IF(COUNT(AL35:AQ35)=1,0,_xlfn.STDEV.S(IF(ISNUMBER(AL35:AQ35),AL35:AQ35))),IF(ISNUMBER(AR35:AW35),AR35:AW35))</f>
        <v>#DIV/0!</v>
      </c>
      <c r="AZ35" s="9"/>
      <c r="BA35">
        <f>VLOOKUP($C35,[1]B10_updated!$E$5:$AR$84,31,FALSE)</f>
        <v>37.485454125725035</v>
      </c>
      <c r="BG35">
        <f>VLOOKUP($C35,[1]B10_updated!$E$5:$AR$84,37,FALSE)</f>
        <v>2.8369706497022453</v>
      </c>
      <c r="BL35">
        <f t="array" ref="BL35">AVERAGE(IF(ISNUMBER(AZ35:BE35),AZ35:BE35))</f>
        <v>37.485454125725035</v>
      </c>
      <c r="BM35" s="10">
        <f t="array" ref="BM35">MAX(IF(COUNT(AZ35:BE35)=1,0,_xlfn.STDEV.S(IF(ISNUMBER(AZ35:BE35),AZ35:BE35))),IF(ISNUMBER(BF35:BK35),BF35:BK35))</f>
        <v>2.8369706497022453</v>
      </c>
      <c r="BN35" s="9" t="e">
        <f>VLOOKUP($C35,[1]B8!$E$5:$Z$23,17,FALSE)</f>
        <v>#N/A</v>
      </c>
      <c r="BO35">
        <f>VLOOKUP($C35,[1]B10_updated!$E$5:$AR$84,32,FALSE)</f>
        <v>11.841905734060933</v>
      </c>
      <c r="BP35" t="e">
        <f>VLOOKUP($C35,[1]B11!$E$5:$Z$207,17,FALSE)</f>
        <v>#N/A</v>
      </c>
      <c r="BQ35" t="e">
        <f>VLOOKUP($C35,[1]B12!$E$5:$Z$52,17,FALSE)</f>
        <v>#N/A</v>
      </c>
      <c r="BS35" t="e">
        <f>VLOOKUP($C35,'[1]B14 (2)'!$E$5:$AR$85,32,FALSE)</f>
        <v>#N/A</v>
      </c>
      <c r="BT35" t="e">
        <f>VLOOKUP($C35,[1]B8!$E$5:$Z$23,20,FALSE)</f>
        <v>#N/A</v>
      </c>
      <c r="BU35">
        <f>VLOOKUP($C35,[1]B10_updated!$E$5:$AR$84,38,FALSE)</f>
        <v>8.3730939214328508</v>
      </c>
      <c r="BV35" t="e">
        <f>VLOOKUP($C35,[1]B11!$E$5:$Z$207,20,FALSE)</f>
        <v>#N/A</v>
      </c>
      <c r="BW35" t="e">
        <f>VLOOKUP($C35,[1]B12!$E$5:$Z$52,20,FALSE)</f>
        <v>#N/A</v>
      </c>
      <c r="BY35" t="e">
        <f>VLOOKUP($C35,'[1]B14 (2)'!$E$5:$AR$85,38,FALSE)</f>
        <v>#N/A</v>
      </c>
      <c r="BZ35">
        <f t="array" ref="BZ35">AVERAGE(IF(ISNUMBER(BN35:BS35),BN35:BS35))</f>
        <v>11.841905734060933</v>
      </c>
      <c r="CA35" cm="1">
        <f t="array" ref="CA35">IF(COUNT(BN35:BS35)=1,0,_xlfn.STDEV.P(IF(ISNUMBER(BN35:BS35),BN35:BS35)))</f>
        <v>0</v>
      </c>
      <c r="CB35" s="10">
        <f t="array" ref="CB35">MAX(IF(COUNT(BN35:BS35)=1,0,_xlfn.STDEV.S(IF(ISNUMBER(BN35:BS35),BN35:BS35))),IF(ISNUMBER(BT35:BY35),BT35:BY35))</f>
        <v>8.3730939214328508</v>
      </c>
      <c r="CC35" s="9" t="e">
        <f>VLOOKUP($C35,[1]B8!$E$5:$Z$23,18,FALSE)</f>
        <v>#N/A</v>
      </c>
      <c r="CD35" s="11">
        <v>0</v>
      </c>
      <c r="CE35" t="e">
        <f>VLOOKUP($C35,[1]B11!$E$5:$Z$207,18,FALSE)</f>
        <v>#N/A</v>
      </c>
      <c r="CF35" t="e">
        <f>VLOOKUP($C35,[1]B12!$E$5:$Z$52,18,FALSE)</f>
        <v>#N/A</v>
      </c>
      <c r="CH35" t="e">
        <f>VLOOKUP($C35,'[1]B14 (2)'!$E$5:$AR$85,33,FALSE)</f>
        <v>#N/A</v>
      </c>
      <c r="CI35" t="e">
        <f>VLOOKUP($C35,[1]B8!$E$5:$Z$23,21,FALSE)</f>
        <v>#N/A</v>
      </c>
      <c r="CJ35">
        <f>VLOOKUP($C35,[1]B10_updated!$E$5:$AR$84,39,FALSE)</f>
        <v>10.297180470661868</v>
      </c>
      <c r="CK35" t="e">
        <f>VLOOKUP($C35,[1]B11!$E$5:$Z$207,21,FALSE)</f>
        <v>#N/A</v>
      </c>
      <c r="CL35" t="e">
        <f>VLOOKUP($C35,[1]B12!$E$5:$Z$52,21,FALSE)</f>
        <v>#N/A</v>
      </c>
      <c r="CN35" t="e">
        <f>VLOOKUP($C35,'[1]B14 (2)'!$E$5:$AR$85,39,FALSE)</f>
        <v>#N/A</v>
      </c>
      <c r="CO35">
        <f t="array" ref="CO35">AVERAGE(IF(ISNUMBER(CC35:CH35),CC35:CH35))</f>
        <v>0</v>
      </c>
      <c r="CP35" cm="1">
        <f t="array" ref="CP35">IF(COUNT(CC35:CH35)=1,0,_xlfn.STDEV.P(IF(ISNUMBER(CC35:CH35),CC35:CH35)))</f>
        <v>0</v>
      </c>
      <c r="CQ35" s="10">
        <f t="array" ref="CQ35">MAX(IF(COUNT(CC35:CH35)=1,0,_xlfn.STDEV.S(IF(ISNUMBER(CC35:CH35),CC35:CH35))),IF(ISNUMBER(CI35:CN35),CI35:CN35))</f>
        <v>10.297180470661868</v>
      </c>
      <c r="CR35" s="9"/>
      <c r="CS35">
        <f>VLOOKUP($C35,[1]B10_updated!$E$5:$AR$84,34,FALSE)</f>
        <v>6.6844917350750759</v>
      </c>
      <c r="CT35" t="e">
        <f>VLOOKUP($C35,[1]B11!$E$5:$Z$207,19,FALSE)</f>
        <v>#N/A</v>
      </c>
      <c r="CU35" t="e">
        <f>VLOOKUP($C35,[1]B12!$E$5:$Z$52,19,FALSE)</f>
        <v>#N/A</v>
      </c>
      <c r="CW35" t="e">
        <f>VLOOKUP($C35,'[1]B14 (2)'!$E$5:$AR$85,34,FALSE)</f>
        <v>#N/A</v>
      </c>
      <c r="CY35">
        <f>VLOOKUP($C35,[1]B10_updated!$E$5:$AR$84,40,FALSE)</f>
        <v>8.8629356332438292</v>
      </c>
      <c r="CZ35" t="e">
        <f>VLOOKUP($C35,[1]B11!$E$5:$Z$207,22,FALSE)</f>
        <v>#N/A</v>
      </c>
      <c r="DA35" t="e">
        <f>VLOOKUP($C35,[1]B12!$E$5:$Z$52,22,FALSE)</f>
        <v>#N/A</v>
      </c>
      <c r="DC35" t="e">
        <f>VLOOKUP($C35,'[1]B14 (2)'!$E$5:$AR$85,40,FALSE)</f>
        <v>#N/A</v>
      </c>
      <c r="DD35">
        <f t="array" ref="DD35">AVERAGE(IF(ISNUMBER(CR35:CW35),CR35:CW35))</f>
        <v>6.6844917350750759</v>
      </c>
      <c r="DE35" cm="1">
        <f t="array" ref="DE35">IF(COUNT(CR35:CW35)=1,0,_xlfn.STDEV.P(IF(ISNUMBER(CR35:CW35),CR35:CW35)))</f>
        <v>0</v>
      </c>
      <c r="DF35" s="10">
        <f t="array" ref="DF35">MAX(IF(COUNT(CR35:CW35)=1,0,_xlfn.STDEV.S(IF(ISNUMBER(CR35:CW35),CR35:CW35))),IF(ISNUMBER(CX35:DC35),CX35:DC35))</f>
        <v>8.8629356332438292</v>
      </c>
    </row>
    <row r="36" spans="1:110" x14ac:dyDescent="0.25">
      <c r="A36" s="3">
        <v>33</v>
      </c>
      <c r="B36" s="3">
        <v>4</v>
      </c>
      <c r="C36" s="3" t="s">
        <v>65</v>
      </c>
      <c r="D36">
        <v>102</v>
      </c>
      <c r="E36">
        <v>4.8099999999999996</v>
      </c>
      <c r="F36">
        <v>1.4</v>
      </c>
      <c r="G36">
        <v>24</v>
      </c>
      <c r="H36" s="9"/>
      <c r="I36">
        <f>VLOOKUP($C36,[1]B10_updated!$E$5:$AR$84,29,FALSE)</f>
        <v>77.923428008247967</v>
      </c>
      <c r="L36" t="e">
        <f>VLOOKUP($C36,[1]B13!$E$5:$Z$27,17,FALSE)</f>
        <v>#N/A</v>
      </c>
      <c r="M36">
        <f>VLOOKUP($C36,'[1]B14 (2)'!$E$5:$AR$85,29,FALSE)</f>
        <v>99.645550523639159</v>
      </c>
      <c r="O36">
        <f>VLOOKUP($C36,[1]B10_updated!$E$5:$AR$84,35,FALSE)</f>
        <v>0.22882947715023166</v>
      </c>
      <c r="R36" t="e">
        <f>VLOOKUP($C36,[1]B13!$E$5:$Z$27,20,FALSE)</f>
        <v>#N/A</v>
      </c>
      <c r="S36">
        <f>VLOOKUP($C36,'[1]B14 (2)'!$E$5:$AR$85,35,FALSE)</f>
        <v>3.4224244472763898E-2</v>
      </c>
      <c r="T36">
        <f t="array" ref="T36">AVERAGE(IF(ISNUMBER(H36:M36),H36:M36))</f>
        <v>88.784489265943563</v>
      </c>
      <c r="U36" cm="1">
        <f t="array" ref="U36">IF(COUNT(H36:M36)=1,0,_xlfn.STDEV.P(IF(ISNUMBER(H36:M36),H36:M36)))</f>
        <v>10.861061257695603</v>
      </c>
      <c r="V36" s="10">
        <f t="array" ref="V36">MAX(IF(COUNT(H36:M36)=1,0,_xlfn.STDEV.S(IF(ISNUMBER(H36:M36),H36:M36))),IF(ISNUMBER(N36:S36),N36:S36))</f>
        <v>15.359860132398106</v>
      </c>
      <c r="W36" s="9"/>
      <c r="X36">
        <f>VLOOKUP($C36,[1]B10_updated!$E$5:$AR$84,30,FALSE)</f>
        <v>50.934470025305643</v>
      </c>
      <c r="AA36" t="e">
        <f>VLOOKUP($C36,[1]B13!$E$5:$Z$27,18,FALSE)</f>
        <v>#N/A</v>
      </c>
      <c r="AB36">
        <f>VLOOKUP($C36,'[1]B14 (2)'!$E$5:$AR$85,30,FALSE)</f>
        <v>75.429088245710744</v>
      </c>
      <c r="AD36">
        <f>VLOOKUP($C36,[1]B10_updated!$E$5:$AR$84,36,FALSE)</f>
        <v>0.50857712757229945</v>
      </c>
      <c r="AG36" t="e">
        <f>VLOOKUP($C36,[1]B13!$E$5:$Z$27,21,FALSE)</f>
        <v>#N/A</v>
      </c>
      <c r="AH36">
        <f>VLOOKUP($C36,'[1]B14 (2)'!$E$5:$AR$85,36,FALSE)</f>
        <v>2.0542296892126708</v>
      </c>
      <c r="AI36">
        <f t="array" ref="AI36">AVERAGE(IF(ISNUMBER(W36:AB36),W36:AB36))</f>
        <v>63.181779135508194</v>
      </c>
      <c r="AJ36" cm="1">
        <f t="array" ref="AJ36">IF(COUNT(W36:AB36)=1,0,_xlfn.STDEV.P(IF(ISNUMBER(W36:AB36),W36:AB36)))</f>
        <v>12.247309110202545</v>
      </c>
      <c r="AK36" s="10">
        <f t="array" ref="AK36">MAX(IF(COUNT(W36:AB36)=1,0,_xlfn.STDEV.S(IF(ISNUMBER(W36:AB36),W36:AB36))),IF(ISNUMBER(AC36:AH36),AC36:AH36))</f>
        <v>17.320310646224002</v>
      </c>
      <c r="AL36" s="9"/>
      <c r="AP36" t="e">
        <f>VLOOKUP($C36,[1]B13!$E$5:$Z$27,19,FALSE)</f>
        <v>#N/A</v>
      </c>
      <c r="AQ36">
        <f>VLOOKUP($C36,'[1]B14 (2)'!$E$5:$AR$85,31,FALSE)</f>
        <v>61.958045202586625</v>
      </c>
      <c r="AV36" t="e">
        <f>VLOOKUP($C36,[1]B13!$E$5:$Z$27,22,FALSE)</f>
        <v>#N/A</v>
      </c>
      <c r="AW36">
        <f>VLOOKUP($C36,'[1]B14 (2)'!$E$5:$AR$85,37,FALSE)</f>
        <v>3.813139443523915</v>
      </c>
      <c r="AX36">
        <f t="array" ref="AX36">AVERAGE(IF(ISNUMBER(AL36:AQ36),AL36:AQ36))</f>
        <v>61.958045202586625</v>
      </c>
      <c r="AY36" s="10">
        <f t="array" ref="AY36">MAX(IF(COUNT(AL36:AQ36)=1,0,_xlfn.STDEV.S(IF(ISNUMBER(AL36:AQ36),AL36:AQ36))),IF(ISNUMBER(AR36:AW36),AR36:AW36))</f>
        <v>3.813139443523915</v>
      </c>
      <c r="AZ36" s="9"/>
      <c r="BA36">
        <f>VLOOKUP($C36,[1]B10_updated!$E$5:$AR$84,31,FALSE)</f>
        <v>27.174131799737918</v>
      </c>
      <c r="BG36">
        <f>VLOOKUP($C36,[1]B10_updated!$E$5:$AR$84,37,FALSE)</f>
        <v>0.75485928474328834</v>
      </c>
      <c r="BL36">
        <f t="array" ref="BL36">AVERAGE(IF(ISNUMBER(AZ36:BE36),AZ36:BE36))</f>
        <v>27.174131799737918</v>
      </c>
      <c r="BM36" s="10">
        <f t="array" ref="BM36">MAX(IF(COUNT(AZ36:BE36)=1,0,_xlfn.STDEV.S(IF(ISNUMBER(AZ36:BE36),AZ36:BE36))),IF(ISNUMBER(BF36:BK36),BF36:BK36))</f>
        <v>0.75485928474328834</v>
      </c>
      <c r="BN36" s="9" t="e">
        <f>VLOOKUP($C36,[1]B8!$E$5:$Z$23,17,FALSE)</f>
        <v>#N/A</v>
      </c>
      <c r="BO36">
        <f>VLOOKUP($C36,[1]B10_updated!$E$5:$AR$84,32,FALSE)</f>
        <v>83.901379152636849</v>
      </c>
      <c r="BP36">
        <f>VLOOKUP($C36,[1]B11!$E$5:$Z$207,17,FALSE)</f>
        <v>99.529316862079682</v>
      </c>
      <c r="BQ36" t="e">
        <f>VLOOKUP($C36,[1]B12!$E$5:$Z$52,17,FALSE)</f>
        <v>#N/A</v>
      </c>
      <c r="BS36">
        <f>VLOOKUP($C36,'[1]B14 (2)'!$E$5:$AR$85,32,FALSE)</f>
        <v>100</v>
      </c>
      <c r="BT36" t="e">
        <f>VLOOKUP($C36,[1]B8!$E$5:$Z$23,20,FALSE)</f>
        <v>#N/A</v>
      </c>
      <c r="BU36">
        <f>VLOOKUP($C36,[1]B10_updated!$E$5:$AR$84,38,FALSE)</f>
        <v>1.7485826708809857</v>
      </c>
      <c r="BV36">
        <f>VLOOKUP($C36,[1]B11!$E$5:$Z$207,20,FALSE)</f>
        <v>7.7883550050928715E-2</v>
      </c>
      <c r="BW36" t="e">
        <f>VLOOKUP($C36,[1]B12!$E$5:$Z$52,20,FALSE)</f>
        <v>#N/A</v>
      </c>
      <c r="BY36">
        <f>VLOOKUP($C36,'[1]B14 (2)'!$E$5:$AR$85,38,FALSE)</f>
        <v>0</v>
      </c>
      <c r="BZ36">
        <f t="array" ref="BZ36">AVERAGE(IF(ISNUMBER(BN36:BS36),BN36:BS36))</f>
        <v>94.476898671572187</v>
      </c>
      <c r="CA36" cm="1">
        <f t="array" ref="CA36">IF(COUNT(BN36:BS36)=1,0,_xlfn.STDEV.P(IF(ISNUMBER(BN36:BS36),BN36:BS36)))</f>
        <v>7.4804899784090439</v>
      </c>
      <c r="CB36" s="10">
        <f t="array" ref="CB36">MAX(IF(COUNT(BN36:BS36)=1,0,_xlfn.STDEV.S(IF(ISNUMBER(BN36:BS36),BN36:BS36))),IF(ISNUMBER(BT36:BY36),BT36:BY36))</f>
        <v>9.1616917365526547</v>
      </c>
      <c r="CC36" s="9" t="e">
        <f>VLOOKUP($C36,[1]B8!$E$5:$Z$23,18,FALSE)</f>
        <v>#N/A</v>
      </c>
      <c r="CD36">
        <f>VLOOKUP($C36,[1]B10_updated!$E$5:$AR$84,33,FALSE)</f>
        <v>88.349710554404226</v>
      </c>
      <c r="CE36">
        <f>VLOOKUP($C36,[1]B11!$E$5:$Z$207,18,FALSE)</f>
        <v>71.359511451360106</v>
      </c>
      <c r="CF36" t="e">
        <f>VLOOKUP($C36,[1]B12!$E$5:$Z$52,18,FALSE)</f>
        <v>#N/A</v>
      </c>
      <c r="CH36">
        <f>VLOOKUP($C36,'[1]B14 (2)'!$E$5:$AR$85,33,FALSE)</f>
        <v>98.963565061793602</v>
      </c>
      <c r="CI36" t="e">
        <f>VLOOKUP($C36,[1]B8!$E$5:$Z$23,21,FALSE)</f>
        <v>#N/A</v>
      </c>
      <c r="CJ36">
        <f>VLOOKUP($C36,[1]B10_updated!$E$5:$AR$84,39,FALSE)</f>
        <v>1.2654185988020918</v>
      </c>
      <c r="CK36">
        <f>VLOOKUP($C36,[1]B11!$E$5:$Z$207,21,FALSE)</f>
        <v>6.6832725076905461</v>
      </c>
      <c r="CL36" t="e">
        <f>VLOOKUP($C36,[1]B12!$E$5:$Z$52,21,FALSE)</f>
        <v>#N/A</v>
      </c>
      <c r="CN36">
        <f>VLOOKUP($C36,'[1]B14 (2)'!$E$5:$AR$85,39,FALSE)</f>
        <v>4.9837565132207572E-2</v>
      </c>
      <c r="CO36">
        <f t="array" ref="CO36">AVERAGE(IF(ISNUMBER(CC36:CH36),CC36:CH36))</f>
        <v>86.224262355852645</v>
      </c>
      <c r="CP36" cm="1">
        <f t="array" ref="CP36">IF(COUNT(CC36:CH36)=1,0,_xlfn.STDEV.P(IF(ISNUMBER(CC36:CH36),CC36:CH36)))</f>
        <v>11.369083559239861</v>
      </c>
      <c r="CQ36" s="10">
        <f t="array" ref="CQ36">MAX(IF(COUNT(CC36:CH36)=1,0,_xlfn.STDEV.S(IF(ISNUMBER(CC36:CH36),CC36:CH36))),IF(ISNUMBER(CI36:CN36),CI36:CN36))</f>
        <v>13.924226781601432</v>
      </c>
      <c r="CR36" s="9"/>
      <c r="CS36">
        <f>VLOOKUP($C36,[1]B10_updated!$E$5:$AR$84,34,FALSE)</f>
        <v>77.446107309645186</v>
      </c>
      <c r="CT36">
        <f>VLOOKUP($C36,[1]B11!$E$5:$Z$207,19,FALSE)</f>
        <v>78.502714265299758</v>
      </c>
      <c r="CU36" t="e">
        <f>VLOOKUP($C36,[1]B12!$E$5:$Z$52,19,FALSE)</f>
        <v>#N/A</v>
      </c>
      <c r="CW36">
        <f>VLOOKUP($C36,'[1]B14 (2)'!$E$5:$AR$85,34,FALSE)</f>
        <v>96.309282199424771</v>
      </c>
      <c r="CY36">
        <f>VLOOKUP($C36,[1]B10_updated!$E$5:$AR$84,40,FALSE)</f>
        <v>2.4497344395637053</v>
      </c>
      <c r="CZ36">
        <f>VLOOKUP($C36,[1]B11!$E$5:$Z$207,22,FALSE)</f>
        <v>4.954927425012424</v>
      </c>
      <c r="DA36" t="e">
        <f>VLOOKUP($C36,[1]B12!$E$5:$Z$52,22,FALSE)</f>
        <v>#N/A</v>
      </c>
      <c r="DC36">
        <f>VLOOKUP($C36,'[1]B14 (2)'!$E$5:$AR$85,40,FALSE)</f>
        <v>0.19358099833614467</v>
      </c>
      <c r="DD36">
        <f t="array" ref="DD36">AVERAGE(IF(ISNUMBER(CR36:CW36),CR36:CW36))</f>
        <v>84.086034591456567</v>
      </c>
      <c r="DE36" cm="1">
        <f t="array" ref="DE36">IF(COUNT(CR36:CW36)=1,0,_xlfn.STDEV.P(IF(ISNUMBER(CR36:CW36),CR36:CW36)))</f>
        <v>8.6538985869167675</v>
      </c>
      <c r="DF36" s="10">
        <f t="array" ref="DF36">MAX(IF(COUNT(CR36:CW36)=1,0,_xlfn.STDEV.S(IF(ISNUMBER(CR36:CW36),CR36:CW36))),IF(ISNUMBER(CX36:DC36),CX36:DC36))</f>
        <v>10.598817911869231</v>
      </c>
    </row>
    <row r="37" spans="1:110" x14ac:dyDescent="0.25">
      <c r="A37" s="2">
        <v>34</v>
      </c>
      <c r="B37" s="2">
        <v>4.9000000000000004</v>
      </c>
      <c r="C37" s="2" t="s">
        <v>66</v>
      </c>
      <c r="D37">
        <v>116</v>
      </c>
      <c r="E37">
        <v>17.68</v>
      </c>
      <c r="F37">
        <v>2.31</v>
      </c>
      <c r="G37">
        <v>3.5</v>
      </c>
      <c r="H37" s="9"/>
      <c r="I37">
        <f>VLOOKUP($C37,[1]B10_updated!$E$5:$AR$84,29,FALSE)</f>
        <v>36.296566764177008</v>
      </c>
      <c r="L37" t="e">
        <f>VLOOKUP($C37,[1]B13!$E$5:$Z$27,17,FALSE)</f>
        <v>#N/A</v>
      </c>
      <c r="M37" t="e">
        <f>VLOOKUP($C37,'[1]B14 (2)'!$E$5:$AR$85,29,FALSE)</f>
        <v>#N/A</v>
      </c>
      <c r="O37">
        <f>VLOOKUP($C37,[1]B10_updated!$E$5:$AR$84,35,FALSE)</f>
        <v>14.368006799919844</v>
      </c>
      <c r="R37" t="e">
        <f>VLOOKUP($C37,[1]B13!$E$5:$Z$27,20,FALSE)</f>
        <v>#N/A</v>
      </c>
      <c r="S37" t="e">
        <f>VLOOKUP($C37,'[1]B14 (2)'!$E$5:$AR$85,35,FALSE)</f>
        <v>#N/A</v>
      </c>
      <c r="T37">
        <f t="array" ref="T37">AVERAGE(IF(ISNUMBER(H37:M37),H37:M37))</f>
        <v>36.296566764177008</v>
      </c>
      <c r="U37" cm="1">
        <f t="array" ref="U37">IF(COUNT(H37:M37)=1,0,_xlfn.STDEV.P(IF(ISNUMBER(H37:M37),H37:M37)))</f>
        <v>0</v>
      </c>
      <c r="V37" s="10">
        <f t="array" ref="V37">MAX(IF(COUNT(H37:M37)=1,0,_xlfn.STDEV.S(IF(ISNUMBER(H37:M37),H37:M37))),IF(ISNUMBER(N37:S37),N37:S37))</f>
        <v>14.368006799919844</v>
      </c>
      <c r="W37" s="9"/>
      <c r="X37">
        <f>VLOOKUP($C37,[1]B10_updated!$E$5:$AR$84,30,FALSE)</f>
        <v>37.168273052497092</v>
      </c>
      <c r="AA37" t="e">
        <f>VLOOKUP($C37,[1]B13!$E$5:$Z$27,18,FALSE)</f>
        <v>#N/A</v>
      </c>
      <c r="AB37" t="e">
        <f>VLOOKUP($C37,'[1]B14 (2)'!$E$5:$AR$85,30,FALSE)</f>
        <v>#N/A</v>
      </c>
      <c r="AD37">
        <f>VLOOKUP($C37,[1]B10_updated!$E$5:$AR$84,36,FALSE)</f>
        <v>14.171397586853555</v>
      </c>
      <c r="AG37" t="e">
        <f>VLOOKUP($C37,[1]B13!$E$5:$Z$27,21,FALSE)</f>
        <v>#N/A</v>
      </c>
      <c r="AH37" t="e">
        <f>VLOOKUP($C37,'[1]B14 (2)'!$E$5:$AR$85,36,FALSE)</f>
        <v>#N/A</v>
      </c>
      <c r="AI37">
        <f t="array" ref="AI37">AVERAGE(IF(ISNUMBER(W37:AB37),W37:AB37))</f>
        <v>37.168273052497092</v>
      </c>
      <c r="AJ37" cm="1">
        <f t="array" ref="AJ37">IF(COUNT(W37:AB37)=1,0,_xlfn.STDEV.P(IF(ISNUMBER(W37:AB37),W37:AB37)))</f>
        <v>0</v>
      </c>
      <c r="AK37" s="10">
        <f t="array" ref="AK37">MAX(IF(COUNT(W37:AB37)=1,0,_xlfn.STDEV.S(IF(ISNUMBER(W37:AB37),W37:AB37))),IF(ISNUMBER(AC37:AH37),AC37:AH37))</f>
        <v>14.171397586853555</v>
      </c>
      <c r="AL37" s="9"/>
      <c r="AP37" t="e">
        <f>VLOOKUP($C37,[1]B13!$E$5:$Z$27,19,FALSE)</f>
        <v>#N/A</v>
      </c>
      <c r="AQ37" t="e">
        <f>VLOOKUP($C37,'[1]B14 (2)'!$E$5:$AR$85,31,FALSE)</f>
        <v>#N/A</v>
      </c>
      <c r="AV37" t="e">
        <f>VLOOKUP($C37,[1]B13!$E$5:$Z$27,22,FALSE)</f>
        <v>#N/A</v>
      </c>
      <c r="AW37" t="e">
        <f>VLOOKUP($C37,'[1]B14 (2)'!$E$5:$AR$85,37,FALSE)</f>
        <v>#N/A</v>
      </c>
      <c r="AX37" t="e">
        <f t="array" ref="AX37">AVERAGE(IF(ISNUMBER(AL37:AQ37),AL37:AQ37))</f>
        <v>#DIV/0!</v>
      </c>
      <c r="AY37" s="10" t="e">
        <f t="array" ref="AY37">MAX(IF(COUNT(AL37:AQ37)=1,0,_xlfn.STDEV.S(IF(ISNUMBER(AL37:AQ37),AL37:AQ37))),IF(ISNUMBER(AR37:AW37),AR37:AW37))</f>
        <v>#DIV/0!</v>
      </c>
      <c r="AZ37" s="9"/>
      <c r="BA37">
        <f>VLOOKUP($C37,[1]B10_updated!$E$5:$AR$84,31,FALSE)</f>
        <v>29.578749744980371</v>
      </c>
      <c r="BG37">
        <f>VLOOKUP($C37,[1]B10_updated!$E$5:$AR$84,37,FALSE)</f>
        <v>15.88317852159334</v>
      </c>
      <c r="BL37">
        <f t="array" ref="BL37">AVERAGE(IF(ISNUMBER(AZ37:BE37),AZ37:BE37))</f>
        <v>29.578749744980371</v>
      </c>
      <c r="BM37" s="10">
        <f t="array" ref="BM37">MAX(IF(COUNT(AZ37:BE37)=1,0,_xlfn.STDEV.S(IF(ISNUMBER(AZ37:BE37),AZ37:BE37))),IF(ISNUMBER(BF37:BK37),BF37:BK37))</f>
        <v>15.88317852159334</v>
      </c>
      <c r="BN37" s="9" t="e">
        <f>VLOOKUP($C37,[1]B8!$E$5:$Z$23,17,FALSE)</f>
        <v>#N/A</v>
      </c>
      <c r="BO37">
        <f>VLOOKUP($C37,[1]B10_updated!$E$5:$AR$84,32,FALSE)</f>
        <v>83.853783865387442</v>
      </c>
      <c r="BP37" t="e">
        <f>VLOOKUP($C37,[1]B11!$E$5:$Z$207,17,FALSE)</f>
        <v>#N/A</v>
      </c>
      <c r="BQ37" t="e">
        <f>VLOOKUP($C37,[1]B12!$E$5:$Z$52,17,FALSE)</f>
        <v>#N/A</v>
      </c>
      <c r="BS37" t="e">
        <f>VLOOKUP($C37,'[1]B14 (2)'!$E$5:$AR$85,32,FALSE)</f>
        <v>#N/A</v>
      </c>
      <c r="BT37" t="e">
        <f>VLOOKUP($C37,[1]B8!$E$5:$Z$23,20,FALSE)</f>
        <v>#N/A</v>
      </c>
      <c r="BU37">
        <f>VLOOKUP($C37,[1]B10_updated!$E$5:$AR$84,38,FALSE)</f>
        <v>2.6721253378042644</v>
      </c>
      <c r="BV37" t="e">
        <f>VLOOKUP($C37,[1]B11!$E$5:$Z$207,20,FALSE)</f>
        <v>#N/A</v>
      </c>
      <c r="BW37" t="e">
        <f>VLOOKUP($C37,[1]B12!$E$5:$Z$52,20,FALSE)</f>
        <v>#N/A</v>
      </c>
      <c r="BY37" t="e">
        <f>VLOOKUP($C37,'[1]B14 (2)'!$E$5:$AR$85,38,FALSE)</f>
        <v>#N/A</v>
      </c>
      <c r="BZ37">
        <f t="array" ref="BZ37">AVERAGE(IF(ISNUMBER(BN37:BS37),BN37:BS37))</f>
        <v>83.853783865387442</v>
      </c>
      <c r="CA37" cm="1">
        <f t="array" ref="CA37">IF(COUNT(BN37:BS37)=1,0,_xlfn.STDEV.P(IF(ISNUMBER(BN37:BS37),BN37:BS37)))</f>
        <v>0</v>
      </c>
      <c r="CB37" s="10">
        <f t="array" ref="CB37">MAX(IF(COUNT(BN37:BS37)=1,0,_xlfn.STDEV.S(IF(ISNUMBER(BN37:BS37),BN37:BS37))),IF(ISNUMBER(BT37:BY37),BT37:BY37))</f>
        <v>2.6721253378042644</v>
      </c>
      <c r="CC37" s="9" t="e">
        <f>VLOOKUP($C37,[1]B8!$E$5:$Z$23,18,FALSE)</f>
        <v>#N/A</v>
      </c>
      <c r="CD37">
        <f>VLOOKUP($C37,[1]B10_updated!$E$5:$AR$84,33,FALSE)</f>
        <v>78.554805660845787</v>
      </c>
      <c r="CE37" t="e">
        <f>VLOOKUP($C37,[1]B11!$E$5:$Z$207,18,FALSE)</f>
        <v>#N/A</v>
      </c>
      <c r="CF37" t="e">
        <f>VLOOKUP($C37,[1]B12!$E$5:$Z$52,18,FALSE)</f>
        <v>#N/A</v>
      </c>
      <c r="CH37" t="e">
        <f>VLOOKUP($C37,'[1]B14 (2)'!$E$5:$AR$85,33,FALSE)</f>
        <v>#N/A</v>
      </c>
      <c r="CI37" t="e">
        <f>VLOOKUP($C37,[1]B8!$E$5:$Z$23,21,FALSE)</f>
        <v>#N/A</v>
      </c>
      <c r="CJ37">
        <f>VLOOKUP($C37,[1]B10_updated!$E$5:$AR$84,39,FALSE)</f>
        <v>3.5490821310726623</v>
      </c>
      <c r="CK37" t="e">
        <f>VLOOKUP($C37,[1]B11!$E$5:$Z$207,21,FALSE)</f>
        <v>#N/A</v>
      </c>
      <c r="CL37" t="e">
        <f>VLOOKUP($C37,[1]B12!$E$5:$Z$52,21,FALSE)</f>
        <v>#N/A</v>
      </c>
      <c r="CN37" t="e">
        <f>VLOOKUP($C37,'[1]B14 (2)'!$E$5:$AR$85,39,FALSE)</f>
        <v>#N/A</v>
      </c>
      <c r="CO37">
        <f t="array" ref="CO37">AVERAGE(IF(ISNUMBER(CC37:CH37),CC37:CH37))</f>
        <v>78.554805660845787</v>
      </c>
      <c r="CP37" cm="1">
        <f t="array" ref="CP37">IF(COUNT(CC37:CH37)=1,0,_xlfn.STDEV.P(IF(ISNUMBER(CC37:CH37),CC37:CH37)))</f>
        <v>0</v>
      </c>
      <c r="CQ37" s="10">
        <f t="array" ref="CQ37">MAX(IF(COUNT(CC37:CH37)=1,0,_xlfn.STDEV.S(IF(ISNUMBER(CC37:CH37),CC37:CH37))),IF(ISNUMBER(CI37:CN37),CI37:CN37))</f>
        <v>3.5490821310726623</v>
      </c>
      <c r="CR37" s="9"/>
      <c r="CS37">
        <f>VLOOKUP($C37,[1]B10_updated!$E$5:$AR$84,34,FALSE)</f>
        <v>49.622091893552259</v>
      </c>
      <c r="CT37" t="e">
        <f>VLOOKUP($C37,[1]B11!$E$5:$Z$207,19,FALSE)</f>
        <v>#N/A</v>
      </c>
      <c r="CU37" t="e">
        <f>VLOOKUP($C37,[1]B12!$E$5:$Z$52,19,FALSE)</f>
        <v>#N/A</v>
      </c>
      <c r="CW37" t="e">
        <f>VLOOKUP($C37,'[1]B14 (2)'!$E$5:$AR$85,34,FALSE)</f>
        <v>#N/A</v>
      </c>
      <c r="CY37">
        <f>VLOOKUP($C37,[1]B10_updated!$E$5:$AR$84,40,FALSE)</f>
        <v>8.3373146745037037</v>
      </c>
      <c r="CZ37" t="e">
        <f>VLOOKUP($C37,[1]B11!$E$5:$Z$207,22,FALSE)</f>
        <v>#N/A</v>
      </c>
      <c r="DA37" t="e">
        <f>VLOOKUP($C37,[1]B12!$E$5:$Z$52,22,FALSE)</f>
        <v>#N/A</v>
      </c>
      <c r="DC37" t="e">
        <f>VLOOKUP($C37,'[1]B14 (2)'!$E$5:$AR$85,40,FALSE)</f>
        <v>#N/A</v>
      </c>
      <c r="DD37">
        <f t="array" ref="DD37">AVERAGE(IF(ISNUMBER(CR37:CW37),CR37:CW37))</f>
        <v>49.622091893552259</v>
      </c>
      <c r="DE37" cm="1">
        <f t="array" ref="DE37">IF(COUNT(CR37:CW37)=1,0,_xlfn.STDEV.P(IF(ISNUMBER(CR37:CW37),CR37:CW37)))</f>
        <v>0</v>
      </c>
      <c r="DF37" s="10">
        <f t="array" ref="DF37">MAX(IF(COUNT(CR37:CW37)=1,0,_xlfn.STDEV.S(IF(ISNUMBER(CR37:CW37),CR37:CW37))),IF(ISNUMBER(CX37:DC37),CX37:DC37))</f>
        <v>8.3373146745037037</v>
      </c>
    </row>
    <row r="38" spans="1:110" x14ac:dyDescent="0.25">
      <c r="A38" s="3">
        <v>35</v>
      </c>
      <c r="B38" s="3">
        <v>10.6</v>
      </c>
      <c r="C38" s="3" t="s">
        <v>67</v>
      </c>
      <c r="D38">
        <v>136</v>
      </c>
      <c r="E38">
        <v>3.96</v>
      </c>
      <c r="F38">
        <v>2.5</v>
      </c>
      <c r="G38">
        <v>1.1000000000000001</v>
      </c>
      <c r="H38" s="9"/>
      <c r="I38" t="e">
        <f>VLOOKUP($C38,[1]B10_updated!$E$5:$AR$84,29,FALSE)</f>
        <v>#N/A</v>
      </c>
      <c r="L38" t="e">
        <f>VLOOKUP($C38,[1]B13!$E$5:$Z$27,17,FALSE)</f>
        <v>#N/A</v>
      </c>
      <c r="M38">
        <f>VLOOKUP($C38,'[1]B14 (2)'!$E$5:$AR$85,29,FALSE)</f>
        <v>76.044106021757571</v>
      </c>
      <c r="O38" t="e">
        <f>VLOOKUP($C38,[1]B10_updated!$E$5:$AR$84,35,FALSE)</f>
        <v>#N/A</v>
      </c>
      <c r="R38" t="e">
        <f>VLOOKUP($C38,[1]B13!$E$5:$Z$27,20,FALSE)</f>
        <v>#N/A</v>
      </c>
      <c r="S38">
        <f>VLOOKUP($C38,'[1]B14 (2)'!$E$5:$AR$85,35,FALSE)</f>
        <v>2.3015721091497392</v>
      </c>
      <c r="T38">
        <f t="array" ref="T38">AVERAGE(IF(ISNUMBER(H38:M38),H38:M38))</f>
        <v>76.044106021757571</v>
      </c>
      <c r="U38" cm="1">
        <f t="array" ref="U38">IF(COUNT(H38:M38)=1,0,_xlfn.STDEV.P(IF(ISNUMBER(H38:M38),H38:M38)))</f>
        <v>0</v>
      </c>
      <c r="V38" s="10">
        <f t="array" ref="V38">MAX(IF(COUNT(H38:M38)=1,0,_xlfn.STDEV.S(IF(ISNUMBER(H38:M38),H38:M38))),IF(ISNUMBER(N38:S38),N38:S38))</f>
        <v>2.3015721091497392</v>
      </c>
      <c r="W38" s="9"/>
      <c r="X38" t="e">
        <f>VLOOKUP($C38,[1]B10_updated!$E$5:$AR$84,30,FALSE)</f>
        <v>#N/A</v>
      </c>
      <c r="AA38" t="e">
        <f>VLOOKUP($C38,[1]B13!$E$5:$Z$27,18,FALSE)</f>
        <v>#N/A</v>
      </c>
      <c r="AB38">
        <f>VLOOKUP($C38,'[1]B14 (2)'!$E$5:$AR$85,30,FALSE)</f>
        <v>45.107952679636362</v>
      </c>
      <c r="AD38" t="e">
        <f>VLOOKUP($C38,[1]B10_updated!$E$5:$AR$84,36,FALSE)</f>
        <v>#N/A</v>
      </c>
      <c r="AG38" t="e">
        <f>VLOOKUP($C38,[1]B13!$E$5:$Z$27,21,FALSE)</f>
        <v>#N/A</v>
      </c>
      <c r="AH38">
        <f>VLOOKUP($C38,'[1]B14 (2)'!$E$5:$AR$85,36,FALSE)</f>
        <v>4.8684124308507846</v>
      </c>
      <c r="AI38">
        <f t="array" ref="AI38">AVERAGE(IF(ISNUMBER(W38:AB38),W38:AB38))</f>
        <v>45.107952679636362</v>
      </c>
      <c r="AJ38" cm="1">
        <f t="array" ref="AJ38">IF(COUNT(W38:AB38)=1,0,_xlfn.STDEV.P(IF(ISNUMBER(W38:AB38),W38:AB38)))</f>
        <v>0</v>
      </c>
      <c r="AK38" s="10">
        <f t="array" ref="AK38">MAX(IF(COUNT(W38:AB38)=1,0,_xlfn.STDEV.S(IF(ISNUMBER(W38:AB38),W38:AB38))),IF(ISNUMBER(AC38:AH38),AC38:AH38))</f>
        <v>4.8684124308507846</v>
      </c>
      <c r="AL38" s="9"/>
      <c r="AP38" t="e">
        <f>VLOOKUP($C38,[1]B13!$E$5:$Z$27,19,FALSE)</f>
        <v>#N/A</v>
      </c>
      <c r="AQ38">
        <f>VLOOKUP($C38,'[1]B14 (2)'!$E$5:$AR$85,31,FALSE)</f>
        <v>27.64842837420575</v>
      </c>
      <c r="AV38" t="e">
        <f>VLOOKUP($C38,[1]B13!$E$5:$Z$27,22,FALSE)</f>
        <v>#N/A</v>
      </c>
      <c r="AW38">
        <f>VLOOKUP($C38,'[1]B14 (2)'!$E$5:$AR$85,37,FALSE)</f>
        <v>7.7800185380969831</v>
      </c>
      <c r="AX38">
        <f t="array" ref="AX38">AVERAGE(IF(ISNUMBER(AL38:AQ38),AL38:AQ38))</f>
        <v>27.64842837420575</v>
      </c>
      <c r="AY38" s="10">
        <f t="array" ref="AY38">MAX(IF(COUNT(AL38:AQ38)=1,0,_xlfn.STDEV.S(IF(ISNUMBER(AL38:AQ38),AL38:AQ38))),IF(ISNUMBER(AR38:AW38),AR38:AW38))</f>
        <v>7.7800185380969831</v>
      </c>
      <c r="AZ38" s="9"/>
      <c r="BA38" t="e">
        <f>VLOOKUP($C38,[1]B10_updated!$E$5:$AR$84,31,FALSE)</f>
        <v>#N/A</v>
      </c>
      <c r="BG38" t="e">
        <f>VLOOKUP($C38,[1]B10_updated!$E$5:$AR$84,37,FALSE)</f>
        <v>#N/A</v>
      </c>
      <c r="BL38" t="e">
        <f t="array" ref="BL38">AVERAGE(IF(ISNUMBER(AZ38:BE38),AZ38:BE38))</f>
        <v>#DIV/0!</v>
      </c>
      <c r="BM38" s="10" t="e">
        <f t="array" ref="BM38">MAX(IF(COUNT(AZ38:BE38)=1,0,_xlfn.STDEV.S(IF(ISNUMBER(AZ38:BE38),AZ38:BE38))),IF(ISNUMBER(BF38:BK38),BF38:BK38))</f>
        <v>#DIV/0!</v>
      </c>
      <c r="BN38" s="9" t="e">
        <f>VLOOKUP($C38,[1]B8!$E$5:$Z$23,17,FALSE)</f>
        <v>#N/A</v>
      </c>
      <c r="BO38" t="e">
        <f>VLOOKUP($C38,[1]B10_updated!$E$5:$AR$84,32,FALSE)</f>
        <v>#N/A</v>
      </c>
      <c r="BP38" t="e">
        <f>VLOOKUP($C38,[1]B11!$E$5:$Z$207,17,FALSE)</f>
        <v>#N/A</v>
      </c>
      <c r="BQ38" t="e">
        <f>VLOOKUP($C38,[1]B12!$E$5:$Z$52,17,FALSE)</f>
        <v>#N/A</v>
      </c>
      <c r="BS38">
        <f>VLOOKUP($C38,'[1]B14 (2)'!$E$5:$AR$85,32,FALSE)</f>
        <v>99.499782116897421</v>
      </c>
      <c r="BT38" t="e">
        <f>VLOOKUP($C38,[1]B8!$E$5:$Z$23,20,FALSE)</f>
        <v>#N/A</v>
      </c>
      <c r="BU38" t="e">
        <f>VLOOKUP($C38,[1]B10_updated!$E$5:$AR$84,38,FALSE)</f>
        <v>#N/A</v>
      </c>
      <c r="BV38" t="e">
        <f>VLOOKUP($C38,[1]B11!$E$5:$Z$207,20,FALSE)</f>
        <v>#N/A</v>
      </c>
      <c r="BW38" t="e">
        <f>VLOOKUP($C38,[1]B12!$E$5:$Z$52,20,FALSE)</f>
        <v>#N/A</v>
      </c>
      <c r="BY38">
        <f>VLOOKUP($C38,'[1]B14 (2)'!$E$5:$AR$85,38,FALSE)</f>
        <v>5.095921985022623E-2</v>
      </c>
      <c r="BZ38">
        <f t="array" ref="BZ38">AVERAGE(IF(ISNUMBER(BN38:BS38),BN38:BS38))</f>
        <v>99.499782116897421</v>
      </c>
      <c r="CA38" cm="1">
        <f t="array" ref="CA38">IF(COUNT(BN38:BS38)=1,0,_xlfn.STDEV.P(IF(ISNUMBER(BN38:BS38),BN38:BS38)))</f>
        <v>0</v>
      </c>
      <c r="CB38" s="10">
        <f t="array" ref="CB38">MAX(IF(COUNT(BN38:BS38)=1,0,_xlfn.STDEV.S(IF(ISNUMBER(BN38:BS38),BN38:BS38))),IF(ISNUMBER(BT38:BY38),BT38:BY38))</f>
        <v>5.095921985022623E-2</v>
      </c>
      <c r="CC38" s="9" t="e">
        <f>VLOOKUP($C38,[1]B8!$E$5:$Z$23,18,FALSE)</f>
        <v>#N/A</v>
      </c>
      <c r="CD38" t="e">
        <f>VLOOKUP($C38,[1]B10_updated!$E$5:$AR$84,33,FALSE)</f>
        <v>#N/A</v>
      </c>
      <c r="CE38" t="e">
        <f>VLOOKUP($C38,[1]B11!$E$5:$Z$207,18,FALSE)</f>
        <v>#N/A</v>
      </c>
      <c r="CF38" t="e">
        <f>VLOOKUP($C38,[1]B12!$E$5:$Z$52,18,FALSE)</f>
        <v>#N/A</v>
      </c>
      <c r="CH38">
        <f>VLOOKUP($C38,'[1]B14 (2)'!$E$5:$AR$85,33,FALSE)</f>
        <v>86.977761289926889</v>
      </c>
      <c r="CI38" t="e">
        <f>VLOOKUP($C38,[1]B8!$E$5:$Z$23,21,FALSE)</f>
        <v>#N/A</v>
      </c>
      <c r="CJ38" t="e">
        <f>VLOOKUP($C38,[1]B10_updated!$E$5:$AR$84,39,FALSE)</f>
        <v>#N/A</v>
      </c>
      <c r="CK38" t="e">
        <f>VLOOKUP($C38,[1]B11!$E$5:$Z$207,21,FALSE)</f>
        <v>#N/A</v>
      </c>
      <c r="CL38" t="e">
        <f>VLOOKUP($C38,[1]B12!$E$5:$Z$52,21,FALSE)</f>
        <v>#N/A</v>
      </c>
      <c r="CN38">
        <f>VLOOKUP($C38,'[1]B14 (2)'!$E$5:$AR$85,39,FALSE)</f>
        <v>1.2429904092813571</v>
      </c>
      <c r="CO38">
        <f t="array" ref="CO38">AVERAGE(IF(ISNUMBER(CC38:CH38),CC38:CH38))</f>
        <v>86.977761289926889</v>
      </c>
      <c r="CP38" cm="1">
        <f t="array" ref="CP38">IF(COUNT(CC38:CH38)=1,0,_xlfn.STDEV.P(IF(ISNUMBER(CC38:CH38),CC38:CH38)))</f>
        <v>0</v>
      </c>
      <c r="CQ38" s="10">
        <f t="array" ref="CQ38">MAX(IF(COUNT(CC38:CH38)=1,0,_xlfn.STDEV.S(IF(ISNUMBER(CC38:CH38),CC38:CH38))),IF(ISNUMBER(CI38:CN38),CI38:CN38))</f>
        <v>1.2429904092813571</v>
      </c>
      <c r="CR38" s="9"/>
      <c r="CS38" t="e">
        <f>VLOOKUP($C38,[1]B10_updated!$E$5:$AR$84,34,FALSE)</f>
        <v>#N/A</v>
      </c>
      <c r="CT38" t="e">
        <f>VLOOKUP($C38,[1]B11!$E$5:$Z$207,19,FALSE)</f>
        <v>#N/A</v>
      </c>
      <c r="CU38" t="e">
        <f>VLOOKUP($C38,[1]B12!$E$5:$Z$52,19,FALSE)</f>
        <v>#N/A</v>
      </c>
      <c r="CW38">
        <f>VLOOKUP($C38,'[1]B14 (2)'!$E$5:$AR$85,34,FALSE)</f>
        <v>86.400546286773618</v>
      </c>
      <c r="CY38" t="e">
        <f>VLOOKUP($C38,[1]B10_updated!$E$5:$AR$84,40,FALSE)</f>
        <v>#N/A</v>
      </c>
      <c r="CZ38" t="e">
        <f>VLOOKUP($C38,[1]B11!$E$5:$Z$207,22,FALSE)</f>
        <v>#N/A</v>
      </c>
      <c r="DA38" t="e">
        <f>VLOOKUP($C38,[1]B12!$E$5:$Z$52,22,FALSE)</f>
        <v>#N/A</v>
      </c>
      <c r="DC38">
        <f>VLOOKUP($C38,'[1]B14 (2)'!$E$5:$AR$85,40,FALSE)</f>
        <v>1.2674706429106077</v>
      </c>
      <c r="DD38">
        <f t="array" ref="DD38">AVERAGE(IF(ISNUMBER(CR38:CW38),CR38:CW38))</f>
        <v>86.400546286773618</v>
      </c>
      <c r="DE38" cm="1">
        <f t="array" ref="DE38">IF(COUNT(CR38:CW38)=1,0,_xlfn.STDEV.P(IF(ISNUMBER(CR38:CW38),CR38:CW38)))</f>
        <v>0</v>
      </c>
      <c r="DF38" s="10">
        <f t="array" ref="DF38">MAX(IF(COUNT(CR38:CW38)=1,0,_xlfn.STDEV.S(IF(ISNUMBER(CR38:CW38),CR38:CW38))),IF(ISNUMBER(CX38:DC38),CX38:DC38))</f>
        <v>1.2674706429106077</v>
      </c>
    </row>
    <row r="39" spans="1:110" x14ac:dyDescent="0.25">
      <c r="A39" s="3">
        <v>36</v>
      </c>
      <c r="B39" s="3">
        <v>5.0999999999999996</v>
      </c>
      <c r="C39" s="3" t="s">
        <v>68</v>
      </c>
      <c r="D39">
        <v>116</v>
      </c>
      <c r="E39">
        <v>5.09</v>
      </c>
      <c r="F39">
        <v>1.9</v>
      </c>
      <c r="G39">
        <v>10.3</v>
      </c>
      <c r="H39" s="9"/>
      <c r="I39" t="e">
        <f>VLOOKUP($C39,[1]B10_updated!$E$5:$AR$84,29,FALSE)</f>
        <v>#N/A</v>
      </c>
      <c r="L39" t="e">
        <f>VLOOKUP($C39,[1]B13!$E$5:$Z$27,17,FALSE)</f>
        <v>#N/A</v>
      </c>
      <c r="M39">
        <f>VLOOKUP($C39,'[1]B14 (2)'!$E$5:$AR$85,29,FALSE)</f>
        <v>97.158489263810154</v>
      </c>
      <c r="O39" t="e">
        <f>VLOOKUP($C39,[1]B10_updated!$E$5:$AR$84,35,FALSE)</f>
        <v>#N/A</v>
      </c>
      <c r="R39" t="e">
        <f>VLOOKUP($C39,[1]B13!$E$5:$Z$27,20,FALSE)</f>
        <v>#N/A</v>
      </c>
      <c r="S39">
        <f>VLOOKUP($C39,'[1]B14 (2)'!$E$5:$AR$85,35,FALSE)</f>
        <v>1.2792510241979433</v>
      </c>
      <c r="T39">
        <f t="array" ref="T39">AVERAGE(IF(ISNUMBER(H39:M39),H39:M39))</f>
        <v>97.158489263810154</v>
      </c>
      <c r="U39" cm="1">
        <f t="array" ref="U39">IF(COUNT(H39:M39)=1,0,_xlfn.STDEV.P(IF(ISNUMBER(H39:M39),H39:M39)))</f>
        <v>0</v>
      </c>
      <c r="V39" s="10">
        <f t="array" ref="V39">MAX(IF(COUNT(H39:M39)=1,0,_xlfn.STDEV.S(IF(ISNUMBER(H39:M39),H39:M39))),IF(ISNUMBER(N39:S39),N39:S39))</f>
        <v>1.2792510241979433</v>
      </c>
      <c r="W39" s="9"/>
      <c r="X39" t="e">
        <f>VLOOKUP($C39,[1]B10_updated!$E$5:$AR$84,30,FALSE)</f>
        <v>#N/A</v>
      </c>
      <c r="AA39" t="e">
        <f>VLOOKUP($C39,[1]B13!$E$5:$Z$27,18,FALSE)</f>
        <v>#N/A</v>
      </c>
      <c r="AB39">
        <f>VLOOKUP($C39,'[1]B14 (2)'!$E$5:$AR$85,30,FALSE)</f>
        <v>78.933331012328452</v>
      </c>
      <c r="AD39" t="e">
        <f>VLOOKUP($C39,[1]B10_updated!$E$5:$AR$84,36,FALSE)</f>
        <v>#N/A</v>
      </c>
      <c r="AG39" t="e">
        <f>VLOOKUP($C39,[1]B13!$E$5:$Z$27,21,FALSE)</f>
        <v>#N/A</v>
      </c>
      <c r="AH39">
        <f>VLOOKUP($C39,'[1]B14 (2)'!$E$5:$AR$85,36,FALSE)</f>
        <v>5.2629825936702606</v>
      </c>
      <c r="AI39">
        <f t="array" ref="AI39">AVERAGE(IF(ISNUMBER(W39:AB39),W39:AB39))</f>
        <v>78.933331012328452</v>
      </c>
      <c r="AJ39" cm="1">
        <f t="array" ref="AJ39">IF(COUNT(W39:AB39)=1,0,_xlfn.STDEV.P(IF(ISNUMBER(W39:AB39),W39:AB39)))</f>
        <v>0</v>
      </c>
      <c r="AK39" s="10">
        <f t="array" ref="AK39">MAX(IF(COUNT(W39:AB39)=1,0,_xlfn.STDEV.S(IF(ISNUMBER(W39:AB39),W39:AB39))),IF(ISNUMBER(AC39:AH39),AC39:AH39))</f>
        <v>5.2629825936702606</v>
      </c>
      <c r="AL39" s="9"/>
      <c r="AP39" t="e">
        <f>VLOOKUP($C39,[1]B13!$E$5:$Z$27,19,FALSE)</f>
        <v>#N/A</v>
      </c>
      <c r="AQ39">
        <f>VLOOKUP($C39,'[1]B14 (2)'!$E$5:$AR$85,31,FALSE)</f>
        <v>61.290882133965063</v>
      </c>
      <c r="AV39" t="e">
        <f>VLOOKUP($C39,[1]B13!$E$5:$Z$27,22,FALSE)</f>
        <v>#N/A</v>
      </c>
      <c r="AW39">
        <f>VLOOKUP($C39,'[1]B14 (2)'!$E$5:$AR$85,37,FALSE)</f>
        <v>10.957208508759914</v>
      </c>
      <c r="AX39">
        <f t="array" ref="AX39">AVERAGE(IF(ISNUMBER(AL39:AQ39),AL39:AQ39))</f>
        <v>61.290882133965063</v>
      </c>
      <c r="AY39" s="10">
        <f t="array" ref="AY39">MAX(IF(COUNT(AL39:AQ39)=1,0,_xlfn.STDEV.S(IF(ISNUMBER(AL39:AQ39),AL39:AQ39))),IF(ISNUMBER(AR39:AW39),AR39:AW39))</f>
        <v>10.957208508759914</v>
      </c>
      <c r="AZ39" s="9"/>
      <c r="BA39" t="e">
        <f>VLOOKUP($C39,[1]B10_updated!$E$5:$AR$84,31,FALSE)</f>
        <v>#N/A</v>
      </c>
      <c r="BG39" t="e">
        <f>VLOOKUP($C39,[1]B10_updated!$E$5:$AR$84,37,FALSE)</f>
        <v>#N/A</v>
      </c>
      <c r="BL39" t="e">
        <f t="array" ref="BL39">AVERAGE(IF(ISNUMBER(AZ39:BE39),AZ39:BE39))</f>
        <v>#DIV/0!</v>
      </c>
      <c r="BM39" s="10" t="e">
        <f t="array" ref="BM39">MAX(IF(COUNT(AZ39:BE39)=1,0,_xlfn.STDEV.S(IF(ISNUMBER(AZ39:BE39),AZ39:BE39))),IF(ISNUMBER(BF39:BK39),BF39:BK39))</f>
        <v>#DIV/0!</v>
      </c>
      <c r="BN39" s="9" t="e">
        <f>VLOOKUP($C39,[1]B8!$E$5:$Z$23,17,FALSE)</f>
        <v>#N/A</v>
      </c>
      <c r="BO39" t="e">
        <f>VLOOKUP($C39,[1]B10_updated!$E$5:$AR$84,32,FALSE)</f>
        <v>#N/A</v>
      </c>
      <c r="BP39">
        <f>VLOOKUP($C39,[1]B11!$E$5:$Z$207,17,FALSE)</f>
        <v>98.169353789764614</v>
      </c>
      <c r="BQ39" t="e">
        <f>VLOOKUP($C39,[1]B12!$E$5:$Z$52,17,FALSE)</f>
        <v>#N/A</v>
      </c>
      <c r="BS39">
        <f>VLOOKUP($C39,'[1]B14 (2)'!$E$5:$AR$85,32,FALSE)</f>
        <v>94.425380281584253</v>
      </c>
      <c r="BT39" t="e">
        <f>VLOOKUP($C39,[1]B8!$E$5:$Z$23,20,FALSE)</f>
        <v>#N/A</v>
      </c>
      <c r="BU39" t="e">
        <f>VLOOKUP($C39,[1]B10_updated!$E$5:$AR$84,38,FALSE)</f>
        <v>#N/A</v>
      </c>
      <c r="BV39">
        <f>VLOOKUP($C39,[1]B11!$E$5:$Z$207,20,FALSE)</f>
        <v>0.43732012801532888</v>
      </c>
      <c r="BW39" t="e">
        <f>VLOOKUP($C39,[1]B12!$E$5:$Z$52,20,FALSE)</f>
        <v>#N/A</v>
      </c>
      <c r="BY39">
        <f>VLOOKUP($C39,'[1]B14 (2)'!$E$5:$AR$85,38,FALSE)</f>
        <v>1.3740112866497776</v>
      </c>
      <c r="BZ39">
        <f t="array" ref="BZ39">AVERAGE(IF(ISNUMBER(BN39:BS39),BN39:BS39))</f>
        <v>96.297367035674426</v>
      </c>
      <c r="CA39" cm="1">
        <f t="array" ref="CA39">IF(COUNT(BN39:BS39)=1,0,_xlfn.STDEV.P(IF(ISNUMBER(BN39:BS39),BN39:BS39)))</f>
        <v>1.8719867540901802</v>
      </c>
      <c r="CB39" s="10">
        <f t="array" ref="CB39">MAX(IF(COUNT(BN39:BS39)=1,0,_xlfn.STDEV.S(IF(ISNUMBER(BN39:BS39),BN39:BS39))),IF(ISNUMBER(BT39:BY39),BT39:BY39))</f>
        <v>2.6473890562171207</v>
      </c>
      <c r="CC39" s="9" t="e">
        <f>VLOOKUP($C39,[1]B8!$E$5:$Z$23,18,FALSE)</f>
        <v>#N/A</v>
      </c>
      <c r="CD39" t="e">
        <f>VLOOKUP($C39,[1]B10_updated!$E$5:$AR$84,33,FALSE)</f>
        <v>#N/A</v>
      </c>
      <c r="CE39">
        <f>VLOOKUP($C39,[1]B11!$E$5:$Z$207,18,FALSE)</f>
        <v>95.78161841574358</v>
      </c>
      <c r="CF39" t="e">
        <f>VLOOKUP($C39,[1]B12!$E$5:$Z$52,18,FALSE)</f>
        <v>#N/A</v>
      </c>
      <c r="CH39">
        <f>VLOOKUP($C39,'[1]B14 (2)'!$E$5:$AR$85,33,FALSE)</f>
        <v>93.588954388861112</v>
      </c>
      <c r="CI39" t="e">
        <f>VLOOKUP($C39,[1]B8!$E$5:$Z$23,21,FALSE)</f>
        <v>#N/A</v>
      </c>
      <c r="CJ39" t="e">
        <f>VLOOKUP($C39,[1]B10_updated!$E$5:$AR$84,39,FALSE)</f>
        <v>#N/A</v>
      </c>
      <c r="CK39">
        <f>VLOOKUP($C39,[1]B11!$E$5:$Z$207,21,FALSE)</f>
        <v>1.6878702589674786</v>
      </c>
      <c r="CL39" t="e">
        <f>VLOOKUP($C39,[1]B12!$E$5:$Z$52,21,FALSE)</f>
        <v>#N/A</v>
      </c>
      <c r="CN39">
        <f>VLOOKUP($C39,'[1]B14 (2)'!$E$5:$AR$85,39,FALSE)</f>
        <v>1.0410594136927822</v>
      </c>
      <c r="CO39">
        <f t="array" ref="CO39">AVERAGE(IF(ISNUMBER(CC39:CH39),CC39:CH39))</f>
        <v>94.685286402302353</v>
      </c>
      <c r="CP39" cm="1">
        <f t="array" ref="CP39">IF(COUNT(CC39:CH39)=1,0,_xlfn.STDEV.P(IF(ISNUMBER(CC39:CH39),CC39:CH39)))</f>
        <v>1.0963320134412342</v>
      </c>
      <c r="CQ39" s="10">
        <f t="array" ref="CQ39">MAX(IF(COUNT(CC39:CH39)=1,0,_xlfn.STDEV.S(IF(ISNUMBER(CC39:CH39),CC39:CH39))),IF(ISNUMBER(CI39:CN39),CI39:CN39))</f>
        <v>1.6878702589674786</v>
      </c>
      <c r="CR39" s="9"/>
      <c r="CS39" t="e">
        <f>VLOOKUP($C39,[1]B10_updated!$E$5:$AR$84,34,FALSE)</f>
        <v>#N/A</v>
      </c>
      <c r="CT39">
        <f>VLOOKUP($C39,[1]B11!$E$5:$Z$207,19,FALSE)</f>
        <v>91.946265244980637</v>
      </c>
      <c r="CU39" t="e">
        <f>VLOOKUP($C39,[1]B12!$E$5:$Z$52,19,FALSE)</f>
        <v>#N/A</v>
      </c>
      <c r="CW39">
        <f>VLOOKUP($C39,'[1]B14 (2)'!$E$5:$AR$85,34,FALSE)</f>
        <v>97.929371639218729</v>
      </c>
      <c r="CY39" t="e">
        <f>VLOOKUP($C39,[1]B10_updated!$E$5:$AR$84,40,FALSE)</f>
        <v>#N/A</v>
      </c>
      <c r="CZ39">
        <f>VLOOKUP($C39,[1]B11!$E$5:$Z$207,22,FALSE)</f>
        <v>3.3389347811205772</v>
      </c>
      <c r="DA39" t="e">
        <f>VLOOKUP($C39,[1]B12!$E$5:$Z$52,22,FALSE)</f>
        <v>#N/A</v>
      </c>
      <c r="DC39">
        <f>VLOOKUP($C39,'[1]B14 (2)'!$E$5:$AR$85,40,FALSE)</f>
        <v>0.36879181146874851</v>
      </c>
      <c r="DD39">
        <f t="array" ref="DD39">AVERAGE(IF(ISNUMBER(CR39:CW39),CR39:CW39))</f>
        <v>94.937818442099683</v>
      </c>
      <c r="DE39" cm="1">
        <f t="array" ref="DE39">IF(COUNT(CR39:CW39)=1,0,_xlfn.STDEV.P(IF(ISNUMBER(CR39:CW39),CR39:CW39)))</f>
        <v>2.9915531971190461</v>
      </c>
      <c r="DF39" s="10">
        <f t="array" ref="DF39">MAX(IF(COUNT(CR39:CW39)=1,0,_xlfn.STDEV.S(IF(ISNUMBER(CR39:CW39),CR39:CW39))),IF(ISNUMBER(CX39:DC39),CX39:DC39))</f>
        <v>4.2306951039263483</v>
      </c>
    </row>
    <row r="40" spans="1:110" x14ac:dyDescent="0.25">
      <c r="A40" s="4">
        <v>37</v>
      </c>
      <c r="B40" s="4">
        <v>4.8</v>
      </c>
      <c r="C40" s="4" t="s">
        <v>69</v>
      </c>
      <c r="D40">
        <v>130</v>
      </c>
      <c r="E40">
        <v>17.7</v>
      </c>
      <c r="F40">
        <v>3.1</v>
      </c>
      <c r="G40">
        <v>1.1000000000000001</v>
      </c>
      <c r="H40" s="9"/>
      <c r="I40" t="e">
        <f>VLOOKUP($C40,[1]B10_updated!$E$5:$AR$84,29,FALSE)</f>
        <v>#N/A</v>
      </c>
      <c r="L40" t="e">
        <f>VLOOKUP($C40,[1]B13!$E$5:$Z$27,17,FALSE)</f>
        <v>#N/A</v>
      </c>
      <c r="M40">
        <f>VLOOKUP($C40,'[1]B14 (2)'!$E$5:$AR$85,29,FALSE)</f>
        <v>88.725175047433908</v>
      </c>
      <c r="O40" t="e">
        <f>VLOOKUP($C40,[1]B10_updated!$E$5:$AR$84,35,FALSE)</f>
        <v>#N/A</v>
      </c>
      <c r="R40" t="e">
        <f>VLOOKUP($C40,[1]B13!$E$5:$Z$27,20,FALSE)</f>
        <v>#N/A</v>
      </c>
      <c r="S40">
        <f>VLOOKUP($C40,'[1]B14 (2)'!$E$5:$AR$85,35,FALSE)</f>
        <v>1.273787625517806</v>
      </c>
      <c r="T40">
        <f t="array" ref="T40">AVERAGE(IF(ISNUMBER(H40:M40),H40:M40))</f>
        <v>88.725175047433908</v>
      </c>
      <c r="U40" cm="1">
        <f t="array" ref="U40">IF(COUNT(H40:M40)=1,0,_xlfn.STDEV.P(IF(ISNUMBER(H40:M40),H40:M40)))</f>
        <v>0</v>
      </c>
      <c r="V40" s="10">
        <f t="array" ref="V40">MAX(IF(COUNT(H40:M40)=1,0,_xlfn.STDEV.S(IF(ISNUMBER(H40:M40),H40:M40))),IF(ISNUMBER(N40:S40),N40:S40))</f>
        <v>1.273787625517806</v>
      </c>
      <c r="W40" s="9"/>
      <c r="X40" t="e">
        <f>VLOOKUP($C40,[1]B10_updated!$E$5:$AR$84,30,FALSE)</f>
        <v>#N/A</v>
      </c>
      <c r="AA40" t="e">
        <f>VLOOKUP($C40,[1]B13!$E$5:$Z$27,18,FALSE)</f>
        <v>#N/A</v>
      </c>
      <c r="AB40">
        <f>VLOOKUP($C40,'[1]B14 (2)'!$E$5:$AR$85,30,FALSE)</f>
        <v>26.979535711220954</v>
      </c>
      <c r="AD40" t="e">
        <f>VLOOKUP($C40,[1]B10_updated!$E$5:$AR$84,36,FALSE)</f>
        <v>#N/A</v>
      </c>
      <c r="AG40" t="e">
        <f>VLOOKUP($C40,[1]B13!$E$5:$Z$27,21,FALSE)</f>
        <v>#N/A</v>
      </c>
      <c r="AH40">
        <f>VLOOKUP($C40,'[1]B14 (2)'!$E$5:$AR$85,36,FALSE)</f>
        <v>6.7640556014341922</v>
      </c>
      <c r="AI40">
        <f t="array" ref="AI40">AVERAGE(IF(ISNUMBER(W40:AB40),W40:AB40))</f>
        <v>26.979535711220954</v>
      </c>
      <c r="AJ40" cm="1">
        <f t="array" ref="AJ40">IF(COUNT(W40:AB40)=1,0,_xlfn.STDEV.P(IF(ISNUMBER(W40:AB40),W40:AB40)))</f>
        <v>0</v>
      </c>
      <c r="AK40" s="10">
        <f t="array" ref="AK40">MAX(IF(COUNT(W40:AB40)=1,0,_xlfn.STDEV.S(IF(ISNUMBER(W40:AB40),W40:AB40))),IF(ISNUMBER(AC40:AH40),AC40:AH40))</f>
        <v>6.7640556014341922</v>
      </c>
      <c r="AL40" s="9"/>
      <c r="AP40" t="e">
        <f>VLOOKUP($C40,[1]B13!$E$5:$Z$27,19,FALSE)</f>
        <v>#N/A</v>
      </c>
      <c r="AQ40">
        <f>VLOOKUP($C40,'[1]B14 (2)'!$E$5:$AR$85,31,FALSE)</f>
        <v>43.475030664062892</v>
      </c>
      <c r="AV40" t="e">
        <f>VLOOKUP($C40,[1]B13!$E$5:$Z$27,22,FALSE)</f>
        <v>#N/A</v>
      </c>
      <c r="AW40">
        <f>VLOOKUP($C40,'[1]B14 (2)'!$E$5:$AR$85,37,FALSE)</f>
        <v>6.246966306476617</v>
      </c>
      <c r="AX40">
        <f t="array" ref="AX40">AVERAGE(IF(ISNUMBER(AL40:AQ40),AL40:AQ40))</f>
        <v>43.475030664062892</v>
      </c>
      <c r="AY40" s="10">
        <f t="array" ref="AY40">MAX(IF(COUNT(AL40:AQ40)=1,0,_xlfn.STDEV.S(IF(ISNUMBER(AL40:AQ40),AL40:AQ40))),IF(ISNUMBER(AR40:AW40),AR40:AW40))</f>
        <v>6.246966306476617</v>
      </c>
      <c r="AZ40" s="9"/>
      <c r="BA40" t="e">
        <f>VLOOKUP($C40,[1]B10_updated!$E$5:$AR$84,31,FALSE)</f>
        <v>#N/A</v>
      </c>
      <c r="BG40" t="e">
        <f>VLOOKUP($C40,[1]B10_updated!$E$5:$AR$84,37,FALSE)</f>
        <v>#N/A</v>
      </c>
      <c r="BL40" t="e">
        <f t="array" ref="BL40">AVERAGE(IF(ISNUMBER(AZ40:BE40),AZ40:BE40))</f>
        <v>#DIV/0!</v>
      </c>
      <c r="BM40" s="10" t="e">
        <f t="array" ref="BM40">MAX(IF(COUNT(AZ40:BE40)=1,0,_xlfn.STDEV.S(IF(ISNUMBER(AZ40:BE40),AZ40:BE40))),IF(ISNUMBER(BF40:BK40),BF40:BK40))</f>
        <v>#DIV/0!</v>
      </c>
      <c r="BN40" s="9" t="e">
        <f>VLOOKUP($C40,[1]B8!$E$5:$Z$23,17,FALSE)</f>
        <v>#N/A</v>
      </c>
      <c r="BO40" t="e">
        <f>VLOOKUP($C40,[1]B10_updated!$E$5:$AR$84,32,FALSE)</f>
        <v>#N/A</v>
      </c>
      <c r="BP40" t="e">
        <f>VLOOKUP($C40,[1]B11!$E$5:$Z$207,17,FALSE)</f>
        <v>#N/A</v>
      </c>
      <c r="BQ40" t="e">
        <f>VLOOKUP($C40,[1]B12!$E$5:$Z$52,17,FALSE)</f>
        <v>#N/A</v>
      </c>
      <c r="BS40">
        <f>VLOOKUP($C40,'[1]B14 (2)'!$E$5:$AR$85,32,FALSE)</f>
        <v>90.816523884858384</v>
      </c>
      <c r="BT40" t="e">
        <f>VLOOKUP($C40,[1]B8!$E$5:$Z$23,20,FALSE)</f>
        <v>#N/A</v>
      </c>
      <c r="BU40" t="e">
        <f>VLOOKUP($C40,[1]B10_updated!$E$5:$AR$84,38,FALSE)</f>
        <v>#N/A</v>
      </c>
      <c r="BV40" t="e">
        <f>VLOOKUP($C40,[1]B11!$E$5:$Z$207,20,FALSE)</f>
        <v>#N/A</v>
      </c>
      <c r="BW40" t="e">
        <f>VLOOKUP($C40,[1]B12!$E$5:$Z$52,20,FALSE)</f>
        <v>#N/A</v>
      </c>
      <c r="BY40">
        <f>VLOOKUP($C40,'[1]B14 (2)'!$E$5:$AR$85,38,FALSE)</f>
        <v>0.57850883015946231</v>
      </c>
      <c r="BZ40">
        <f t="array" ref="BZ40">AVERAGE(IF(ISNUMBER(BN40:BS40),BN40:BS40))</f>
        <v>90.816523884858384</v>
      </c>
      <c r="CA40" cm="1">
        <f t="array" ref="CA40">IF(COUNT(BN40:BS40)=1,0,_xlfn.STDEV.P(IF(ISNUMBER(BN40:BS40),BN40:BS40)))</f>
        <v>0</v>
      </c>
      <c r="CB40" s="10">
        <f t="array" ref="CB40">MAX(IF(COUNT(BN40:BS40)=1,0,_xlfn.STDEV.S(IF(ISNUMBER(BN40:BS40),BN40:BS40))),IF(ISNUMBER(BT40:BY40),BT40:BY40))</f>
        <v>0.57850883015946231</v>
      </c>
      <c r="CC40" s="9" t="e">
        <f>VLOOKUP($C40,[1]B8!$E$5:$Z$23,18,FALSE)</f>
        <v>#N/A</v>
      </c>
      <c r="CD40" t="e">
        <f>VLOOKUP($C40,[1]B10_updated!$E$5:$AR$84,33,FALSE)</f>
        <v>#N/A</v>
      </c>
      <c r="CE40" t="e">
        <f>VLOOKUP($C40,[1]B11!$E$5:$Z$207,18,FALSE)</f>
        <v>#N/A</v>
      </c>
      <c r="CF40" t="e">
        <f>VLOOKUP($C40,[1]B12!$E$5:$Z$52,18,FALSE)</f>
        <v>#N/A</v>
      </c>
      <c r="CH40">
        <f>VLOOKUP($C40,'[1]B14 (2)'!$E$5:$AR$85,33,FALSE)</f>
        <v>75.351521223203662</v>
      </c>
      <c r="CI40" t="e">
        <f>VLOOKUP($C40,[1]B8!$E$5:$Z$23,21,FALSE)</f>
        <v>#N/A</v>
      </c>
      <c r="CJ40" t="e">
        <f>VLOOKUP($C40,[1]B10_updated!$E$5:$AR$84,39,FALSE)</f>
        <v>#N/A</v>
      </c>
      <c r="CK40" t="e">
        <f>VLOOKUP($C40,[1]B11!$E$5:$Z$207,21,FALSE)</f>
        <v>#N/A</v>
      </c>
      <c r="CL40" t="e">
        <f>VLOOKUP($C40,[1]B12!$E$5:$Z$52,21,FALSE)</f>
        <v>#N/A</v>
      </c>
      <c r="CN40">
        <f>VLOOKUP($C40,'[1]B14 (2)'!$E$5:$AR$85,39,FALSE)</f>
        <v>0.99315086905084993</v>
      </c>
      <c r="CO40">
        <f t="array" ref="CO40">AVERAGE(IF(ISNUMBER(CC40:CH40),CC40:CH40))</f>
        <v>75.351521223203662</v>
      </c>
      <c r="CP40" cm="1">
        <f t="array" ref="CP40">IF(COUNT(CC40:CH40)=1,0,_xlfn.STDEV.P(IF(ISNUMBER(CC40:CH40),CC40:CH40)))</f>
        <v>0</v>
      </c>
      <c r="CQ40" s="10">
        <f t="array" ref="CQ40">MAX(IF(COUNT(CC40:CH40)=1,0,_xlfn.STDEV.S(IF(ISNUMBER(CC40:CH40),CC40:CH40))),IF(ISNUMBER(CI40:CN40),CI40:CN40))</f>
        <v>0.99315086905084993</v>
      </c>
      <c r="CR40" s="9"/>
      <c r="CS40" t="e">
        <f>VLOOKUP($C40,[1]B10_updated!$E$5:$AR$84,34,FALSE)</f>
        <v>#N/A</v>
      </c>
      <c r="CT40" t="e">
        <f>VLOOKUP($C40,[1]B11!$E$5:$Z$207,19,FALSE)</f>
        <v>#N/A</v>
      </c>
      <c r="CU40" t="e">
        <f>VLOOKUP($C40,[1]B12!$E$5:$Z$52,19,FALSE)</f>
        <v>#N/A</v>
      </c>
      <c r="CW40">
        <f>VLOOKUP($C40,'[1]B14 (2)'!$E$5:$AR$85,34,FALSE)</f>
        <v>56.545919881539881</v>
      </c>
      <c r="CY40" t="e">
        <f>VLOOKUP($C40,[1]B10_updated!$E$5:$AR$84,40,FALSE)</f>
        <v>#N/A</v>
      </c>
      <c r="CZ40" t="e">
        <f>VLOOKUP($C40,[1]B11!$E$5:$Z$207,22,FALSE)</f>
        <v>#N/A</v>
      </c>
      <c r="DA40" t="e">
        <f>VLOOKUP($C40,[1]B12!$E$5:$Z$52,22,FALSE)</f>
        <v>#N/A</v>
      </c>
      <c r="DC40">
        <f>VLOOKUP($C40,'[1]B14 (2)'!$E$5:$AR$85,40,FALSE)</f>
        <v>2.1719611845448634</v>
      </c>
      <c r="DD40">
        <f t="array" ref="DD40">AVERAGE(IF(ISNUMBER(CR40:CW40),CR40:CW40))</f>
        <v>56.545919881539881</v>
      </c>
      <c r="DE40" cm="1">
        <f t="array" ref="DE40">IF(COUNT(CR40:CW40)=1,0,_xlfn.STDEV.P(IF(ISNUMBER(CR40:CW40),CR40:CW40)))</f>
        <v>0</v>
      </c>
      <c r="DF40" s="10">
        <f t="array" ref="DF40">MAX(IF(COUNT(CR40:CW40)=1,0,_xlfn.STDEV.S(IF(ISNUMBER(CR40:CW40),CR40:CW40))),IF(ISNUMBER(CX40:DC40),CX40:DC40))</f>
        <v>2.1719611845448634</v>
      </c>
    </row>
    <row r="41" spans="1:110" x14ac:dyDescent="0.25">
      <c r="A41" s="1">
        <v>38</v>
      </c>
      <c r="B41" s="1">
        <v>16.100000000000001</v>
      </c>
      <c r="C41" s="1" t="s">
        <v>70</v>
      </c>
      <c r="D41">
        <v>188</v>
      </c>
      <c r="E41">
        <v>4.1500000000000004</v>
      </c>
      <c r="F41">
        <v>1.6</v>
      </c>
      <c r="G41">
        <v>2.4</v>
      </c>
      <c r="H41" s="9"/>
      <c r="I41" t="e">
        <f>VLOOKUP($C41,[1]B10_updated!$E$5:$AR$84,29,FALSE)</f>
        <v>#N/A</v>
      </c>
      <c r="L41" t="e">
        <f>VLOOKUP($C41,[1]B13!$E$5:$Z$27,17,FALSE)</f>
        <v>#N/A</v>
      </c>
      <c r="M41">
        <f>VLOOKUP($C41,'[1]B14 (2)'!$E$5:$AR$85,29,FALSE)</f>
        <v>100</v>
      </c>
      <c r="O41" t="e">
        <f>VLOOKUP($C41,[1]B10_updated!$E$5:$AR$84,35,FALSE)</f>
        <v>#N/A</v>
      </c>
      <c r="R41" t="e">
        <f>VLOOKUP($C41,[1]B13!$E$5:$Z$27,20,FALSE)</f>
        <v>#N/A</v>
      </c>
      <c r="S41">
        <f>VLOOKUP($C41,'[1]B14 (2)'!$E$5:$AR$85,35,FALSE)</f>
        <v>0</v>
      </c>
      <c r="T41">
        <f t="array" ref="T41">AVERAGE(IF(ISNUMBER(H41:M41),H41:M41))</f>
        <v>100</v>
      </c>
      <c r="U41" cm="1">
        <f t="array" ref="U41">IF(COUNT(H41:M41)=1,0,_xlfn.STDEV.P(IF(ISNUMBER(H41:M41),H41:M41)))</f>
        <v>0</v>
      </c>
      <c r="V41" s="10">
        <f t="array" ref="V41">MAX(IF(COUNT(H41:M41)=1,0,_xlfn.STDEV.S(IF(ISNUMBER(H41:M41),H41:M41))),IF(ISNUMBER(N41:S41),N41:S41))</f>
        <v>0</v>
      </c>
      <c r="W41" s="9"/>
      <c r="X41" t="e">
        <f>VLOOKUP($C41,[1]B10_updated!$E$5:$AR$84,30,FALSE)</f>
        <v>#N/A</v>
      </c>
      <c r="AA41" t="e">
        <f>VLOOKUP($C41,[1]B13!$E$5:$Z$27,18,FALSE)</f>
        <v>#N/A</v>
      </c>
      <c r="AB41">
        <f>VLOOKUP($C41,'[1]B14 (2)'!$E$5:$AR$85,30,FALSE)</f>
        <v>96.454972368248789</v>
      </c>
      <c r="AD41" t="e">
        <f>VLOOKUP($C41,[1]B10_updated!$E$5:$AR$84,36,FALSE)</f>
        <v>#N/A</v>
      </c>
      <c r="AG41" t="e">
        <f>VLOOKUP($C41,[1]B13!$E$5:$Z$27,21,FALSE)</f>
        <v>#N/A</v>
      </c>
      <c r="AH41">
        <f>VLOOKUP($C41,'[1]B14 (2)'!$E$5:$AR$85,36,FALSE)</f>
        <v>0.13309295648241443</v>
      </c>
      <c r="AI41">
        <f t="array" ref="AI41">AVERAGE(IF(ISNUMBER(W41:AB41),W41:AB41))</f>
        <v>96.454972368248789</v>
      </c>
      <c r="AJ41" cm="1">
        <f t="array" ref="AJ41">IF(COUNT(W41:AB41)=1,0,_xlfn.STDEV.P(IF(ISNUMBER(W41:AB41),W41:AB41)))</f>
        <v>0</v>
      </c>
      <c r="AK41" s="10">
        <f t="array" ref="AK41">MAX(IF(COUNT(W41:AB41)=1,0,_xlfn.STDEV.S(IF(ISNUMBER(W41:AB41),W41:AB41))),IF(ISNUMBER(AC41:AH41),AC41:AH41))</f>
        <v>0.13309295648241443</v>
      </c>
      <c r="AL41" s="9"/>
      <c r="AP41" t="e">
        <f>VLOOKUP($C41,[1]B13!$E$5:$Z$27,19,FALSE)</f>
        <v>#N/A</v>
      </c>
      <c r="AQ41">
        <f>VLOOKUP($C41,'[1]B14 (2)'!$E$5:$AR$85,31,FALSE)</f>
        <v>67.000323246713549</v>
      </c>
      <c r="AV41" t="e">
        <f>VLOOKUP($C41,[1]B13!$E$5:$Z$27,22,FALSE)</f>
        <v>#N/A</v>
      </c>
      <c r="AW41">
        <f>VLOOKUP($C41,'[1]B14 (2)'!$E$5:$AR$85,37,FALSE)</f>
        <v>1.1535952362944435</v>
      </c>
      <c r="AX41">
        <f t="array" ref="AX41">AVERAGE(IF(ISNUMBER(AL41:AQ41),AL41:AQ41))</f>
        <v>67.000323246713549</v>
      </c>
      <c r="AY41" s="10">
        <f t="array" ref="AY41">MAX(IF(COUNT(AL41:AQ41)=1,0,_xlfn.STDEV.S(IF(ISNUMBER(AL41:AQ41),AL41:AQ41))),IF(ISNUMBER(AR41:AW41),AR41:AW41))</f>
        <v>1.1535952362944435</v>
      </c>
      <c r="AZ41" s="9"/>
      <c r="BA41" t="e">
        <f>VLOOKUP($C41,[1]B10_updated!$E$5:$AR$84,31,FALSE)</f>
        <v>#N/A</v>
      </c>
      <c r="BG41" t="e">
        <f>VLOOKUP($C41,[1]B10_updated!$E$5:$AR$84,37,FALSE)</f>
        <v>#N/A</v>
      </c>
      <c r="BL41" t="e">
        <f t="array" ref="BL41">AVERAGE(IF(ISNUMBER(AZ41:BE41),AZ41:BE41))</f>
        <v>#DIV/0!</v>
      </c>
      <c r="BM41" s="10" t="e">
        <f t="array" ref="BM41">MAX(IF(COUNT(AZ41:BE41)=1,0,_xlfn.STDEV.S(IF(ISNUMBER(AZ41:BE41),AZ41:BE41))),IF(ISNUMBER(BF41:BK41),BF41:BK41))</f>
        <v>#DIV/0!</v>
      </c>
      <c r="BN41" s="9" t="e">
        <f>VLOOKUP($C41,[1]B8!$E$5:$Z$23,17,FALSE)</f>
        <v>#N/A</v>
      </c>
      <c r="BO41" t="e">
        <f>VLOOKUP($C41,[1]B10_updated!$E$5:$AR$84,32,FALSE)</f>
        <v>#N/A</v>
      </c>
      <c r="BP41">
        <f>VLOOKUP($C41,[1]B11!$E$5:$Z$207,17,FALSE)</f>
        <v>99.726079236444676</v>
      </c>
      <c r="BQ41" t="e">
        <f>VLOOKUP($C41,[1]B12!$E$5:$Z$52,17,FALSE)</f>
        <v>#N/A</v>
      </c>
      <c r="BS41">
        <f>VLOOKUP($C41,'[1]B14 (2)'!$E$5:$AR$85,32,FALSE)</f>
        <v>98.706424403672315</v>
      </c>
      <c r="BT41" t="e">
        <f>VLOOKUP($C41,[1]B8!$E$5:$Z$23,20,FALSE)</f>
        <v>#N/A</v>
      </c>
      <c r="BU41" t="e">
        <f>VLOOKUP($C41,[1]B10_updated!$E$5:$AR$84,38,FALSE)</f>
        <v>#N/A</v>
      </c>
      <c r="BV41">
        <f>VLOOKUP($C41,[1]B11!$E$5:$Z$207,20,FALSE)</f>
        <v>1.635313627767801E-2</v>
      </c>
      <c r="BW41" t="e">
        <f>VLOOKUP($C41,[1]B12!$E$5:$Z$52,20,FALSE)</f>
        <v>#N/A</v>
      </c>
      <c r="BY41">
        <f>VLOOKUP($C41,'[1]B14 (2)'!$E$5:$AR$85,38,FALSE)</f>
        <v>3.5088984950473821E-2</v>
      </c>
      <c r="BZ41">
        <f t="array" ref="BZ41">AVERAGE(IF(ISNUMBER(BN41:BS41),BN41:BS41))</f>
        <v>99.216251820058488</v>
      </c>
      <c r="CA41" cm="1">
        <f t="array" ref="CA41">IF(COUNT(BN41:BS41)=1,0,_xlfn.STDEV.P(IF(ISNUMBER(BN41:BS41),BN41:BS41)))</f>
        <v>0.50982741638618023</v>
      </c>
      <c r="CB41" s="10">
        <f t="array" ref="CB41">MAX(IF(COUNT(BN41:BS41)=1,0,_xlfn.STDEV.S(IF(ISNUMBER(BN41:BS41),BN41:BS41))),IF(ISNUMBER(BT41:BY41),BT41:BY41))</f>
        <v>0.72100484672297116</v>
      </c>
      <c r="CC41" s="9" t="e">
        <f>VLOOKUP($C41,[1]B8!$E$5:$Z$23,18,FALSE)</f>
        <v>#N/A</v>
      </c>
      <c r="CD41" t="e">
        <f>VLOOKUP($C41,[1]B10_updated!$E$5:$AR$84,33,FALSE)</f>
        <v>#N/A</v>
      </c>
      <c r="CE41">
        <f>VLOOKUP($C41,[1]B11!$E$5:$Z$207,18,FALSE)</f>
        <v>98.82991133871154</v>
      </c>
      <c r="CF41" t="e">
        <f>VLOOKUP($C41,[1]B12!$E$5:$Z$52,18,FALSE)</f>
        <v>#N/A</v>
      </c>
      <c r="CH41">
        <f>VLOOKUP($C41,'[1]B14 (2)'!$E$5:$AR$85,33,FALSE)</f>
        <v>96.690264063340877</v>
      </c>
      <c r="CI41" t="e">
        <f>VLOOKUP($C41,[1]B8!$E$5:$Z$23,21,FALSE)</f>
        <v>#N/A</v>
      </c>
      <c r="CJ41" t="e">
        <f>VLOOKUP($C41,[1]B10_updated!$E$5:$AR$84,39,FALSE)</f>
        <v>#N/A</v>
      </c>
      <c r="CK41">
        <f>VLOOKUP($C41,[1]B11!$E$5:$Z$207,21,FALSE)</f>
        <v>7.2397997616122742E-2</v>
      </c>
      <c r="CL41" t="e">
        <f>VLOOKUP($C41,[1]B12!$E$5:$Z$52,21,FALSE)</f>
        <v>#N/A</v>
      </c>
      <c r="CN41">
        <f>VLOOKUP($C41,'[1]B14 (2)'!$E$5:$AR$85,39,FALSE)</f>
        <v>8.1247570157199203E-2</v>
      </c>
      <c r="CO41">
        <f t="array" ref="CO41">AVERAGE(IF(ISNUMBER(CC41:CH41),CC41:CH41))</f>
        <v>97.760087701026208</v>
      </c>
      <c r="CP41" cm="1">
        <f t="array" ref="CP41">IF(COUNT(CC41:CH41)=1,0,_xlfn.STDEV.P(IF(ISNUMBER(CC41:CH41),CC41:CH41)))</f>
        <v>1.0698236376853316</v>
      </c>
      <c r="CQ41" s="10">
        <f t="array" ref="CQ41">MAX(IF(COUNT(CC41:CH41)=1,0,_xlfn.STDEV.S(IF(ISNUMBER(CC41:CH41),CC41:CH41))),IF(ISNUMBER(CI41:CN41),CI41:CN41))</f>
        <v>1.5129590977619161</v>
      </c>
      <c r="CR41" s="9"/>
      <c r="CS41" t="e">
        <f>VLOOKUP($C41,[1]B10_updated!$E$5:$AR$84,34,FALSE)</f>
        <v>#N/A</v>
      </c>
      <c r="CT41">
        <f>VLOOKUP($C41,[1]B11!$E$5:$Z$207,19,FALSE)</f>
        <v>97.832691483680051</v>
      </c>
      <c r="CU41" t="e">
        <f>VLOOKUP($C41,[1]B12!$E$5:$Z$52,19,FALSE)</f>
        <v>#N/A</v>
      </c>
      <c r="CW41">
        <f>VLOOKUP($C41,'[1]B14 (2)'!$E$5:$AR$85,34,FALSE)</f>
        <v>92.106317813787754</v>
      </c>
      <c r="CY41" t="e">
        <f>VLOOKUP($C41,[1]B10_updated!$E$5:$AR$84,40,FALSE)</f>
        <v>#N/A</v>
      </c>
      <c r="CZ41">
        <f>VLOOKUP($C41,[1]B11!$E$5:$Z$207,22,FALSE)</f>
        <v>0.14643244311572842</v>
      </c>
      <c r="DA41" t="e">
        <f>VLOOKUP($C41,[1]B12!$E$5:$Z$52,22,FALSE)</f>
        <v>#N/A</v>
      </c>
      <c r="DC41">
        <f>VLOOKUP($C41,'[1]B14 (2)'!$E$5:$AR$85,40,FALSE)</f>
        <v>0.13611376399478142</v>
      </c>
      <c r="DD41">
        <f t="array" ref="DD41">AVERAGE(IF(ISNUMBER(CR41:CW41),CR41:CW41))</f>
        <v>94.969504648733903</v>
      </c>
      <c r="DE41" cm="1">
        <f t="array" ref="DE41">IF(COUNT(CR41:CW41)=1,0,_xlfn.STDEV.P(IF(ISNUMBER(CR41:CW41),CR41:CW41)))</f>
        <v>2.8631868349461485</v>
      </c>
      <c r="DF41" s="10">
        <f t="array" ref="DF41">MAX(IF(COUNT(CR41:CW41)=1,0,_xlfn.STDEV.S(IF(ISNUMBER(CR41:CW41),CR41:CW41))),IF(ISNUMBER(CX41:DC41),CX41:DC41))</f>
        <v>4.0491576535889395</v>
      </c>
    </row>
    <row r="42" spans="1:110" x14ac:dyDescent="0.25">
      <c r="A42" s="4">
        <v>39</v>
      </c>
      <c r="B42" s="4">
        <v>7</v>
      </c>
      <c r="C42" s="4" t="s">
        <v>71</v>
      </c>
      <c r="D42">
        <v>108</v>
      </c>
      <c r="E42">
        <v>15.02</v>
      </c>
      <c r="F42">
        <v>1.1000000000000001</v>
      </c>
      <c r="G42">
        <v>42.9</v>
      </c>
      <c r="H42" s="9"/>
      <c r="I42" t="e">
        <f>VLOOKUP($C42,[1]B10_updated!$E$5:$AR$84,29,FALSE)</f>
        <v>#N/A</v>
      </c>
      <c r="L42" t="e">
        <f>VLOOKUP($C42,[1]B13!$E$5:$Z$27,17,FALSE)</f>
        <v>#N/A</v>
      </c>
      <c r="M42">
        <f>VLOOKUP($C42,'[1]B14 (2)'!$E$5:$AR$85,29,FALSE)</f>
        <v>49.685373768582451</v>
      </c>
      <c r="O42" t="e">
        <f>VLOOKUP($C42,[1]B10_updated!$E$5:$AR$84,35,FALSE)</f>
        <v>#N/A</v>
      </c>
      <c r="R42" t="e">
        <f>VLOOKUP($C42,[1]B13!$E$5:$Z$27,20,FALSE)</f>
        <v>#N/A</v>
      </c>
      <c r="S42">
        <f>VLOOKUP($C42,'[1]B14 (2)'!$E$5:$AR$85,35,FALSE)</f>
        <v>6.4561542163401233</v>
      </c>
      <c r="T42">
        <f t="array" ref="T42">AVERAGE(IF(ISNUMBER(H42:M42),H42:M42))</f>
        <v>49.685373768582451</v>
      </c>
      <c r="U42" cm="1">
        <f t="array" ref="U42">IF(COUNT(H42:M42)=1,0,_xlfn.STDEV.P(IF(ISNUMBER(H42:M42),H42:M42)))</f>
        <v>0</v>
      </c>
      <c r="V42" s="10">
        <f t="array" ref="V42">MAX(IF(COUNT(H42:M42)=1,0,_xlfn.STDEV.S(IF(ISNUMBER(H42:M42),H42:M42))),IF(ISNUMBER(N42:S42),N42:S42))</f>
        <v>6.4561542163401233</v>
      </c>
      <c r="W42" s="9"/>
      <c r="X42" t="e">
        <f>VLOOKUP($C42,[1]B10_updated!$E$5:$AR$84,30,FALSE)</f>
        <v>#N/A</v>
      </c>
      <c r="AA42" t="e">
        <f>VLOOKUP($C42,[1]B13!$E$5:$Z$27,18,FALSE)</f>
        <v>#N/A</v>
      </c>
      <c r="AB42" s="11">
        <f>VLOOKUP($C42,'[1]B14 (2)'!$E$5:$AR$85,30,FALSE)</f>
        <v>2.1814098708904059</v>
      </c>
      <c r="AD42" t="e">
        <f>VLOOKUP($C42,[1]B10_updated!$E$5:$AR$84,36,FALSE)</f>
        <v>#N/A</v>
      </c>
      <c r="AG42" t="e">
        <f>VLOOKUP($C42,[1]B13!$E$5:$Z$27,21,FALSE)</f>
        <v>#N/A</v>
      </c>
      <c r="AH42">
        <f>VLOOKUP($C42,'[1]B14 (2)'!$E$5:$AR$85,36,FALSE)</f>
        <v>12.110157241096701</v>
      </c>
      <c r="AI42">
        <f t="array" ref="AI42">AVERAGE(IF(ISNUMBER(W42:AB42),W42:AB42))</f>
        <v>2.1814098708904059</v>
      </c>
      <c r="AJ42" cm="1">
        <f t="array" ref="AJ42">IF(COUNT(W42:AB42)=1,0,_xlfn.STDEV.P(IF(ISNUMBER(W42:AB42),W42:AB42)))</f>
        <v>0</v>
      </c>
      <c r="AK42" s="10">
        <f t="array" ref="AK42">MAX(IF(COUNT(W42:AB42)=1,0,_xlfn.STDEV.S(IF(ISNUMBER(W42:AB42),W42:AB42))),IF(ISNUMBER(AC42:AH42),AC42:AH42))</f>
        <v>12.110157241096701</v>
      </c>
      <c r="AL42" s="9"/>
      <c r="AP42" t="e">
        <f>VLOOKUP($C42,[1]B13!$E$5:$Z$27,19,FALSE)</f>
        <v>#N/A</v>
      </c>
      <c r="AQ42">
        <f>VLOOKUP($C42,'[1]B14 (2)'!$E$5:$AR$85,31,FALSE)</f>
        <v>4.5215135793054433</v>
      </c>
      <c r="AV42" t="e">
        <f>VLOOKUP($C42,[1]B13!$E$5:$Z$27,22,FALSE)</f>
        <v>#N/A</v>
      </c>
      <c r="AW42">
        <f>VLOOKUP($C42,'[1]B14 (2)'!$E$5:$AR$85,37,FALSE)</f>
        <v>15.107346274080365</v>
      </c>
      <c r="AX42">
        <f t="array" ref="AX42">AVERAGE(IF(ISNUMBER(AL42:AQ42),AL42:AQ42))</f>
        <v>4.5215135793054433</v>
      </c>
      <c r="AY42" s="10">
        <f t="array" ref="AY42">MAX(IF(COUNT(AL42:AQ42)=1,0,_xlfn.STDEV.S(IF(ISNUMBER(AL42:AQ42),AL42:AQ42))),IF(ISNUMBER(AR42:AW42),AR42:AW42))</f>
        <v>15.107346274080365</v>
      </c>
      <c r="AZ42" s="9"/>
      <c r="BA42" t="e">
        <f>VLOOKUP($C42,[1]B10_updated!$E$5:$AR$84,31,FALSE)</f>
        <v>#N/A</v>
      </c>
      <c r="BG42" t="e">
        <f>VLOOKUP($C42,[1]B10_updated!$E$5:$AR$84,37,FALSE)</f>
        <v>#N/A</v>
      </c>
      <c r="BL42" t="e">
        <f t="array" ref="BL42">AVERAGE(IF(ISNUMBER(AZ42:BE42),AZ42:BE42))</f>
        <v>#DIV/0!</v>
      </c>
      <c r="BM42" s="10" t="e">
        <f t="array" ref="BM42">MAX(IF(COUNT(AZ42:BE42)=1,0,_xlfn.STDEV.S(IF(ISNUMBER(AZ42:BE42),AZ42:BE42))),IF(ISNUMBER(BF42:BK42),BF42:BK42))</f>
        <v>#DIV/0!</v>
      </c>
      <c r="BN42" s="9" t="e">
        <f>VLOOKUP($C42,[1]B8!$E$5:$Z$23,17,FALSE)</f>
        <v>#N/A</v>
      </c>
      <c r="BO42" t="e">
        <f>VLOOKUP($C42,[1]B10_updated!$E$5:$AR$84,32,FALSE)</f>
        <v>#N/A</v>
      </c>
      <c r="BP42">
        <f>VLOOKUP($C42,[1]B11!$E$5:$Z$207,17,FALSE)</f>
        <v>74.832124072708268</v>
      </c>
      <c r="BQ42">
        <f>VLOOKUP($C42,[1]B12!$E$5:$Z$52,17,FALSE)</f>
        <v>91.811543489541023</v>
      </c>
      <c r="BS42">
        <f>VLOOKUP($C42,'[1]B14 (2)'!$E$5:$AR$85,32,FALSE)</f>
        <v>87.247612860428404</v>
      </c>
      <c r="BT42" t="e">
        <f>VLOOKUP($C42,[1]B8!$E$5:$Z$23,20,FALSE)</f>
        <v>#N/A</v>
      </c>
      <c r="BU42" t="e">
        <f>VLOOKUP($C42,[1]B10_updated!$E$5:$AR$84,38,FALSE)</f>
        <v>#N/A</v>
      </c>
      <c r="BV42">
        <f>VLOOKUP($C42,[1]B11!$E$5:$Z$207,20,FALSE)</f>
        <v>2.0338272126655168</v>
      </c>
      <c r="BW42">
        <f>VLOOKUP($C42,[1]B12!$E$5:$Z$52,20,FALSE)</f>
        <v>0.858748913289477</v>
      </c>
      <c r="BY42">
        <f>VLOOKUP($C42,'[1]B14 (2)'!$E$5:$AR$85,38,FALSE)</f>
        <v>1.0736379907636593</v>
      </c>
      <c r="BZ42">
        <f t="array" ref="BZ42">AVERAGE(IF(ISNUMBER(BN42:BS42),BN42:BS42))</f>
        <v>84.630426807559232</v>
      </c>
      <c r="CA42" cm="1">
        <f t="array" ref="CA42">IF(COUNT(BN42:BS42)=1,0,_xlfn.STDEV.P(IF(ISNUMBER(BN42:BS42),BN42:BS42)))</f>
        <v>7.1746041962689011</v>
      </c>
      <c r="CB42" s="10">
        <f t="array" ref="CB42">MAX(IF(COUNT(BN42:BS42)=1,0,_xlfn.STDEV.S(IF(ISNUMBER(BN42:BS42),BN42:BS42))),IF(ISNUMBER(BT42:BY42),BT42:BY42))</f>
        <v>8.7870596936449097</v>
      </c>
      <c r="CC42" s="9" t="e">
        <f>VLOOKUP($C42,[1]B8!$E$5:$Z$23,18,FALSE)</f>
        <v>#N/A</v>
      </c>
      <c r="CD42" t="e">
        <f>VLOOKUP($C42,[1]B10_updated!$E$5:$AR$84,33,FALSE)</f>
        <v>#N/A</v>
      </c>
      <c r="CE42">
        <f>VLOOKUP($C42,[1]B11!$E$5:$Z$207,18,FALSE)</f>
        <v>15.972012458938099</v>
      </c>
      <c r="CF42">
        <f>VLOOKUP($C42,[1]B12!$E$5:$Z$52,18,FALSE)</f>
        <v>37.153451035496353</v>
      </c>
      <c r="CH42">
        <f>VLOOKUP($C42,'[1]B14 (2)'!$E$5:$AR$85,33,FALSE)</f>
        <v>59.131342348325603</v>
      </c>
      <c r="CI42" t="e">
        <f>VLOOKUP($C42,[1]B8!$E$5:$Z$23,21,FALSE)</f>
        <v>#N/A</v>
      </c>
      <c r="CJ42" t="e">
        <f>VLOOKUP($C42,[1]B10_updated!$E$5:$AR$84,39,FALSE)</f>
        <v>#N/A</v>
      </c>
      <c r="CK42">
        <f>VLOOKUP($C42,[1]B11!$E$5:$Z$207,21,FALSE)</f>
        <v>7.6658287806377547</v>
      </c>
      <c r="CL42">
        <f>VLOOKUP($C42,[1]B12!$E$5:$Z$52,21,FALSE)</f>
        <v>8.1888551634438276</v>
      </c>
      <c r="CN42">
        <f>VLOOKUP($C42,'[1]B14 (2)'!$E$5:$AR$85,39,FALSE)</f>
        <v>2.2122396253565015</v>
      </c>
      <c r="CO42">
        <f t="array" ref="CO42">AVERAGE(IF(ISNUMBER(CC42:CH42),CC42:CH42))</f>
        <v>37.418935280920017</v>
      </c>
      <c r="CP42" cm="1">
        <f t="array" ref="CP42">IF(COUNT(CC42:CH42)=1,0,_xlfn.STDEV.P(IF(ISNUMBER(CC42:CH42),CC42:CH42)))</f>
        <v>17.620722659010905</v>
      </c>
      <c r="CQ42" s="10">
        <f t="array" ref="CQ42">MAX(IF(COUNT(CC42:CH42)=1,0,_xlfn.STDEV.S(IF(ISNUMBER(CC42:CH42),CC42:CH42))),IF(ISNUMBER(CI42:CN42),CI42:CN42))</f>
        <v>21.580889706837173</v>
      </c>
      <c r="CR42" s="9"/>
      <c r="CS42" t="e">
        <f>VLOOKUP($C42,[1]B10_updated!$E$5:$AR$84,34,FALSE)</f>
        <v>#N/A</v>
      </c>
      <c r="CT42" s="11">
        <v>0</v>
      </c>
      <c r="CU42">
        <f>VLOOKUP($C42,[1]B12!$E$5:$Z$52,19,FALSE)</f>
        <v>57.518088504235429</v>
      </c>
      <c r="CW42">
        <f>VLOOKUP($C42,'[1]B14 (2)'!$E$5:$AR$85,34,FALSE)</f>
        <v>30.57174873944621</v>
      </c>
      <c r="CY42" t="e">
        <f>VLOOKUP($C42,[1]B10_updated!$E$5:$AR$84,40,FALSE)</f>
        <v>#N/A</v>
      </c>
      <c r="CZ42">
        <f>VLOOKUP($C42,[1]B11!$E$5:$Z$207,22,FALSE)</f>
        <v>10.710827614268236</v>
      </c>
      <c r="DA42">
        <f>VLOOKUP($C42,[1]B12!$E$5:$Z$52,22,FALSE)</f>
        <v>5.3303160237609406</v>
      </c>
      <c r="DC42">
        <f>VLOOKUP($C42,'[1]B14 (2)'!$E$5:$AR$85,40,FALSE)</f>
        <v>4.4387831580649326</v>
      </c>
      <c r="DD42">
        <f t="array" ref="DD42">AVERAGE(IF(ISNUMBER(CR42:CW42),CR42:CW42))</f>
        <v>29.363279081227216</v>
      </c>
      <c r="DE42" cm="1">
        <f t="array" ref="DE42">IF(COUNT(CR42:CW42)=1,0,_xlfn.STDEV.P(IF(ISNUMBER(CR42:CW42),CR42:CW42)))</f>
        <v>23.497204450478666</v>
      </c>
      <c r="DF42" s="10">
        <f t="array" ref="DF42">MAX(IF(COUNT(CR42:CW42)=1,0,_xlfn.STDEV.S(IF(ISNUMBER(CR42:CW42),CR42:CW42))),IF(ISNUMBER(CX42:DC42),CX42:DC42))</f>
        <v>28.778080642763367</v>
      </c>
    </row>
    <row r="43" spans="1:110" x14ac:dyDescent="0.25">
      <c r="A43" s="5">
        <v>40</v>
      </c>
      <c r="B43" s="5">
        <v>5</v>
      </c>
      <c r="C43" s="5" t="s">
        <v>72</v>
      </c>
      <c r="D43">
        <v>118</v>
      </c>
      <c r="E43">
        <v>15.12</v>
      </c>
      <c r="F43">
        <v>0.8</v>
      </c>
      <c r="G43">
        <v>998</v>
      </c>
      <c r="H43" s="9"/>
      <c r="I43" t="e">
        <f>VLOOKUP($C43,[1]B10_updated!$E$5:$AR$84,29,FALSE)</f>
        <v>#N/A</v>
      </c>
      <c r="L43" t="e">
        <f>VLOOKUP($C43,[1]B13!$E$5:$Z$27,17,FALSE)</f>
        <v>#N/A</v>
      </c>
      <c r="M43">
        <f>VLOOKUP($C43,'[1]B14 (2)'!$E$5:$AR$85,29,FALSE)</f>
        <v>85.897871869862783</v>
      </c>
      <c r="O43" t="e">
        <f>VLOOKUP($C43,[1]B10_updated!$E$5:$AR$84,35,FALSE)</f>
        <v>#N/A</v>
      </c>
      <c r="R43" t="e">
        <f>VLOOKUP($C43,[1]B13!$E$5:$Z$27,20,FALSE)</f>
        <v>#N/A</v>
      </c>
      <c r="S43">
        <f>VLOOKUP($C43,'[1]B14 (2)'!$E$5:$AR$85,35,FALSE)</f>
        <v>2.9783077602457197</v>
      </c>
      <c r="T43">
        <f t="array" ref="T43">AVERAGE(IF(ISNUMBER(H43:M43),H43:M43))</f>
        <v>85.897871869862783</v>
      </c>
      <c r="U43" cm="1">
        <f t="array" ref="U43">IF(COUNT(H43:M43)=1,0,_xlfn.STDEV.P(IF(ISNUMBER(H43:M43),H43:M43)))</f>
        <v>0</v>
      </c>
      <c r="V43" s="10">
        <f t="array" ref="V43">MAX(IF(COUNT(H43:M43)=1,0,_xlfn.STDEV.S(IF(ISNUMBER(H43:M43),H43:M43))),IF(ISNUMBER(N43:S43),N43:S43))</f>
        <v>2.9783077602457197</v>
      </c>
      <c r="W43" s="9"/>
      <c r="X43" t="e">
        <f>VLOOKUP($C43,[1]B10_updated!$E$5:$AR$84,30,FALSE)</f>
        <v>#N/A</v>
      </c>
      <c r="AA43" t="e">
        <f>VLOOKUP($C43,[1]B13!$E$5:$Z$27,18,FALSE)</f>
        <v>#N/A</v>
      </c>
      <c r="AB43" s="11">
        <f>VLOOKUP($C43,'[1]B14 (2)'!$E$5:$AR$85,30,FALSE)</f>
        <v>14.667807827179455</v>
      </c>
      <c r="AD43" t="e">
        <f>VLOOKUP($C43,[1]B10_updated!$E$5:$AR$84,36,FALSE)</f>
        <v>#N/A</v>
      </c>
      <c r="AG43" t="e">
        <f>VLOOKUP($C43,[1]B13!$E$5:$Z$27,21,FALSE)</f>
        <v>#N/A</v>
      </c>
      <c r="AH43">
        <f>VLOOKUP($C43,'[1]B14 (2)'!$E$5:$AR$85,36,FALSE)</f>
        <v>15.169497670153424</v>
      </c>
      <c r="AI43">
        <f t="array" ref="AI43">AVERAGE(IF(ISNUMBER(W43:AB43),W43:AB43))</f>
        <v>14.667807827179455</v>
      </c>
      <c r="AJ43" cm="1">
        <f t="array" ref="AJ43">IF(COUNT(W43:AB43)=1,0,_xlfn.STDEV.P(IF(ISNUMBER(W43:AB43),W43:AB43)))</f>
        <v>0</v>
      </c>
      <c r="AK43" s="10">
        <f t="array" ref="AK43">MAX(IF(COUNT(W43:AB43)=1,0,_xlfn.STDEV.S(IF(ISNUMBER(W43:AB43),W43:AB43))),IF(ISNUMBER(AC43:AH43),AC43:AH43))</f>
        <v>15.169497670153424</v>
      </c>
      <c r="AL43" s="9"/>
      <c r="AP43" t="e">
        <f>VLOOKUP($C43,[1]B13!$E$5:$Z$27,19,FALSE)</f>
        <v>#N/A</v>
      </c>
      <c r="AQ43">
        <f>VLOOKUP($C43,'[1]B14 (2)'!$E$5:$AR$85,31,FALSE)</f>
        <v>31.216032471525907</v>
      </c>
      <c r="AV43" t="e">
        <f>VLOOKUP($C43,[1]B13!$E$5:$Z$27,22,FALSE)</f>
        <v>#N/A</v>
      </c>
      <c r="AW43">
        <f>VLOOKUP($C43,'[1]B14 (2)'!$E$5:$AR$85,37,FALSE)</f>
        <v>18.843181930410058</v>
      </c>
      <c r="AX43">
        <f t="array" ref="AX43">AVERAGE(IF(ISNUMBER(AL43:AQ43),AL43:AQ43))</f>
        <v>31.216032471525907</v>
      </c>
      <c r="AY43" s="10">
        <f t="array" ref="AY43">MAX(IF(COUNT(AL43:AQ43)=1,0,_xlfn.STDEV.S(IF(ISNUMBER(AL43:AQ43),AL43:AQ43))),IF(ISNUMBER(AR43:AW43),AR43:AW43))</f>
        <v>18.843181930410058</v>
      </c>
      <c r="AZ43" s="9"/>
      <c r="BA43" t="e">
        <f>VLOOKUP($C43,[1]B10_updated!$E$5:$AR$84,31,FALSE)</f>
        <v>#N/A</v>
      </c>
      <c r="BG43" t="e">
        <f>VLOOKUP($C43,[1]B10_updated!$E$5:$AR$84,37,FALSE)</f>
        <v>#N/A</v>
      </c>
      <c r="BL43" t="e">
        <f t="array" ref="BL43">AVERAGE(IF(ISNUMBER(AZ43:BE43),AZ43:BE43))</f>
        <v>#DIV/0!</v>
      </c>
      <c r="BM43" s="10" t="e">
        <f t="array" ref="BM43">MAX(IF(COUNT(AZ43:BE43)=1,0,_xlfn.STDEV.S(IF(ISNUMBER(AZ43:BE43),AZ43:BE43))),IF(ISNUMBER(BF43:BK43),BF43:BK43))</f>
        <v>#DIV/0!</v>
      </c>
      <c r="BN43" s="9">
        <f>VLOOKUP($C43,[1]B8!$E$5:$Z$23,17,FALSE)</f>
        <v>94.846770989916564</v>
      </c>
      <c r="BO43" t="e">
        <f>VLOOKUP($C43,[1]B10_updated!$E$5:$AR$84,32,FALSE)</f>
        <v>#N/A</v>
      </c>
      <c r="BP43">
        <f>VLOOKUP($C43,[1]B11!$E$5:$Z$207,17,FALSE)</f>
        <v>96.008327495910919</v>
      </c>
      <c r="BQ43">
        <f>VLOOKUP($C43,[1]B12!$E$5:$Z$52,17,FALSE)</f>
        <v>97.085568643755607</v>
      </c>
      <c r="BS43">
        <f>VLOOKUP($C43,'[1]B14 (2)'!$E$5:$AR$85,32,FALSE)</f>
        <v>100</v>
      </c>
      <c r="BT43">
        <f>VLOOKUP($C43,[1]B8!$E$5:$Z$23,20,FALSE)</f>
        <v>0.29375509719661114</v>
      </c>
      <c r="BU43" t="e">
        <f>VLOOKUP($C43,[1]B10_updated!$E$5:$AR$84,38,FALSE)</f>
        <v>#N/A</v>
      </c>
      <c r="BV43">
        <f>VLOOKUP($C43,[1]B11!$E$5:$Z$207,20,FALSE)</f>
        <v>1.3204579912540166</v>
      </c>
      <c r="BW43">
        <f>VLOOKUP($C43,[1]B12!$E$5:$Z$52,20,FALSE)</f>
        <v>0.28372085382459422</v>
      </c>
      <c r="BY43">
        <f>VLOOKUP($C43,'[1]B14 (2)'!$E$5:$AR$85,38,FALSE)</f>
        <v>0</v>
      </c>
      <c r="BZ43">
        <f t="array" ref="BZ43">AVERAGE(IF(ISNUMBER(BN43:BS43),BN43:BS43))</f>
        <v>96.985166782395765</v>
      </c>
      <c r="CA43" cm="1">
        <f t="array" ref="CA43">IF(COUNT(BN43:BS43)=1,0,_xlfn.STDEV.P(IF(ISNUMBER(BN43:BS43),BN43:BS43)))</f>
        <v>1.9122141237742833</v>
      </c>
      <c r="CB43" s="10">
        <f t="array" ref="CB43">MAX(IF(COUNT(BN43:BS43)=1,0,_xlfn.STDEV.S(IF(ISNUMBER(BN43:BS43),BN43:BS43))),IF(ISNUMBER(BT43:BY43),BT43:BY43))</f>
        <v>2.2080346782185734</v>
      </c>
      <c r="CC43" s="9">
        <f>VLOOKUP($C43,[1]B8!$E$5:$Z$23,18,FALSE)</f>
        <v>30.41001047368022</v>
      </c>
      <c r="CD43" t="e">
        <f>VLOOKUP($C43,[1]B10_updated!$E$5:$AR$84,33,FALSE)</f>
        <v>#N/A</v>
      </c>
      <c r="CE43">
        <f>VLOOKUP($C43,[1]B11!$E$5:$Z$207,18,FALSE)</f>
        <v>66.203447117697209</v>
      </c>
      <c r="CF43">
        <f>VLOOKUP($C43,[1]B12!$E$5:$Z$52,18,FALSE)</f>
        <v>67.551055268876325</v>
      </c>
      <c r="CH43">
        <f>VLOOKUP($C43,'[1]B14 (2)'!$E$5:$AR$85,33,FALSE)</f>
        <v>87.698820533467085</v>
      </c>
      <c r="CI43">
        <f>VLOOKUP($C43,[1]B8!$E$5:$Z$23,21,FALSE)</f>
        <v>4.3147513502294332</v>
      </c>
      <c r="CJ43" t="e">
        <f>VLOOKUP($C43,[1]B10_updated!$E$5:$AR$84,39,FALSE)</f>
        <v>#N/A</v>
      </c>
      <c r="CK43">
        <f>VLOOKUP($C43,[1]B11!$E$5:$Z$207,21,FALSE)</f>
        <v>25.497708617765749</v>
      </c>
      <c r="CL43">
        <f>VLOOKUP($C43,[1]B12!$E$5:$Z$52,21,FALSE)</f>
        <v>3.8972344377844723</v>
      </c>
      <c r="CN43">
        <f>VLOOKUP($C43,'[1]B14 (2)'!$E$5:$AR$85,39,FALSE)</f>
        <v>1.8430389194013701</v>
      </c>
      <c r="CO43">
        <f t="array" ref="CO43">AVERAGE(IF(ISNUMBER(CC43:CH43),CC43:CH43))</f>
        <v>62.965833348430209</v>
      </c>
      <c r="CP43" cm="1">
        <f t="array" ref="CP43">IF(COUNT(CC43:CH43)=1,0,_xlfn.STDEV.P(IF(ISNUMBER(CC43:CH43),CC43:CH43)))</f>
        <v>20.634368545741712</v>
      </c>
      <c r="CQ43" s="10">
        <f t="array" ref="CQ43">MAX(IF(COUNT(CC43:CH43)=1,0,_xlfn.STDEV.S(IF(ISNUMBER(CC43:CH43),CC43:CH43))),IF(ISNUMBER(CI43:CN43),CI43:CN43))</f>
        <v>25.497708617765749</v>
      </c>
      <c r="CR43" s="9"/>
      <c r="CS43" t="e">
        <f>VLOOKUP($C43,[1]B10_updated!$E$5:$AR$84,34,FALSE)</f>
        <v>#N/A</v>
      </c>
      <c r="CT43">
        <f>VLOOKUP($C43,[1]B11!$E$5:$Z$207,19,FALSE)</f>
        <v>31.808969256067005</v>
      </c>
      <c r="CU43">
        <f>VLOOKUP($C43,[1]B12!$E$5:$Z$52,19,FALSE)</f>
        <v>70.696089020654654</v>
      </c>
      <c r="CW43">
        <f>VLOOKUP($C43,'[1]B14 (2)'!$E$5:$AR$85,34,FALSE)</f>
        <v>60.90101236866122</v>
      </c>
      <c r="CY43" t="e">
        <f>VLOOKUP($C43,[1]B10_updated!$E$5:$AR$84,40,FALSE)</f>
        <v>#N/A</v>
      </c>
      <c r="CZ43">
        <f>VLOOKUP($C43,[1]B11!$E$5:$Z$207,22,FALSE)</f>
        <v>2.5752844647466677</v>
      </c>
      <c r="DA43">
        <f>VLOOKUP($C43,[1]B12!$E$5:$Z$52,22,FALSE)</f>
        <v>3.2927537902339457</v>
      </c>
      <c r="DC43">
        <f>VLOOKUP($C43,'[1]B14 (2)'!$E$5:$AR$85,40,FALSE)</f>
        <v>6.9956798558990307</v>
      </c>
      <c r="DD43">
        <f t="array" ref="DD43">AVERAGE(IF(ISNUMBER(CR43:CW43),CR43:CW43))</f>
        <v>54.468690215127623</v>
      </c>
      <c r="DE43" cm="1">
        <f t="array" ref="DE43">IF(COUNT(CR43:CW43)=1,0,_xlfn.STDEV.P(IF(ISNUMBER(CR43:CW43),CR43:CW43)))</f>
        <v>16.51429879652731</v>
      </c>
      <c r="DF43" s="10">
        <f t="array" ref="DF43">MAX(IF(COUNT(CR43:CW43)=1,0,_xlfn.STDEV.S(IF(ISNUMBER(CR43:CW43),CR43:CW43))),IF(ISNUMBER(CX43:DC43),CX43:DC43))</f>
        <v>20.225802755675126</v>
      </c>
    </row>
    <row r="44" spans="1:110" ht="15.75" thickBot="1" x14ac:dyDescent="0.3">
      <c r="A44" s="3">
        <v>41</v>
      </c>
      <c r="B44" s="3">
        <v>12.7</v>
      </c>
      <c r="C44" s="3" t="s">
        <v>73</v>
      </c>
      <c r="D44">
        <v>138</v>
      </c>
      <c r="E44">
        <v>2.79</v>
      </c>
      <c r="F44">
        <v>2.2999999999999998</v>
      </c>
      <c r="G44">
        <v>2.2000000000000002</v>
      </c>
      <c r="H44" s="12"/>
      <c r="I44" s="13" t="e">
        <f>VLOOKUP($C44,[1]B10_updated!$E$5:$AR$84,29,FALSE)</f>
        <v>#N/A</v>
      </c>
      <c r="J44" s="13"/>
      <c r="K44" s="13"/>
      <c r="L44" s="13" t="e">
        <f>VLOOKUP($C44,[1]B13!$E$5:$Z$27,17,FALSE)</f>
        <v>#N/A</v>
      </c>
      <c r="M44" s="13">
        <f>VLOOKUP($C44,'[1]B14 (2)'!$E$5:$AR$85,29,FALSE)</f>
        <v>84.034582892803243</v>
      </c>
      <c r="N44" s="13"/>
      <c r="O44" s="13" t="e">
        <f>VLOOKUP($C44,[1]B10_updated!$E$5:$AR$84,35,FALSE)</f>
        <v>#N/A</v>
      </c>
      <c r="P44" s="13"/>
      <c r="Q44" s="13"/>
      <c r="R44" s="13" t="e">
        <f>VLOOKUP($C44,[1]B13!$E$5:$Z$27,20,FALSE)</f>
        <v>#N/A</v>
      </c>
      <c r="S44" s="13">
        <f>VLOOKUP($C44,'[1]B14 (2)'!$E$5:$AR$85,35,FALSE)</f>
        <v>1.8664235825232598</v>
      </c>
      <c r="T44" s="13">
        <f t="array" ref="T44">AVERAGE(IF(ISNUMBER(H44:M44),H44:M44))</f>
        <v>84.034582892803243</v>
      </c>
      <c r="U44" cm="1">
        <f t="array" ref="U44">IF(COUNT(H44:M44)=1,0,_xlfn.STDEV.P(IF(ISNUMBER(H44:M44),H44:M44)))</f>
        <v>0</v>
      </c>
      <c r="V44" s="14">
        <f t="array" ref="V44">MAX(IF(COUNT(H44:M44)=1,0,_xlfn.STDEV.S(IF(ISNUMBER(H44:M44),H44:M44))),IF(ISNUMBER(N44:S44),N44:S44))</f>
        <v>1.8664235825232598</v>
      </c>
      <c r="W44" s="12"/>
      <c r="X44" s="13" t="e">
        <f>VLOOKUP($C44,[1]B10_updated!$E$5:$AR$84,30,FALSE)</f>
        <v>#N/A</v>
      </c>
      <c r="Y44" s="13"/>
      <c r="Z44" s="13"/>
      <c r="AA44" s="13" t="e">
        <f>VLOOKUP($C44,[1]B13!$E$5:$Z$27,18,FALSE)</f>
        <v>#N/A</v>
      </c>
      <c r="AB44" s="13">
        <f>VLOOKUP($C44,'[1]B14 (2)'!$E$5:$AR$85,30,FALSE)</f>
        <v>68.980022476016501</v>
      </c>
      <c r="AC44" s="13"/>
      <c r="AD44" s="13" t="e">
        <f>VLOOKUP($C44,[1]B10_updated!$E$5:$AR$84,36,FALSE)</f>
        <v>#N/A</v>
      </c>
      <c r="AE44" s="13"/>
      <c r="AF44" s="13"/>
      <c r="AG44" s="13" t="e">
        <f>VLOOKUP($C44,[1]B13!$E$5:$Z$27,21,FALSE)</f>
        <v>#N/A</v>
      </c>
      <c r="AH44" s="13">
        <f>VLOOKUP($C44,'[1]B14 (2)'!$E$5:$AR$85,36,FALSE)</f>
        <v>3.5794428962776372</v>
      </c>
      <c r="AI44" s="13">
        <f t="array" ref="AI44">AVERAGE(IF(ISNUMBER(W44:AB44),W44:AB44))</f>
        <v>68.980022476016501</v>
      </c>
      <c r="AJ44" cm="1">
        <f t="array" ref="AJ44">IF(COUNT(W44:AB44)=1,0,_xlfn.STDEV.P(IF(ISNUMBER(W44:AB44),W44:AB44)))</f>
        <v>0</v>
      </c>
      <c r="AK44" s="14">
        <f t="array" ref="AK44">MAX(IF(COUNT(W44:AB44)=1,0,_xlfn.STDEV.S(IF(ISNUMBER(W44:AB44),W44:AB44))),IF(ISNUMBER(AC44:AH44),AC44:AH44))</f>
        <v>3.5794428962776372</v>
      </c>
      <c r="AL44" s="12"/>
      <c r="AM44" s="13"/>
      <c r="AN44" s="13"/>
      <c r="AO44" s="13"/>
      <c r="AP44" s="13" t="e">
        <f>VLOOKUP($C44,[1]B13!$E$5:$Z$27,19,FALSE)</f>
        <v>#N/A</v>
      </c>
      <c r="AQ44" s="13">
        <f>VLOOKUP($C44,'[1]B14 (2)'!$E$5:$AR$85,31,FALSE)</f>
        <v>29.406258143703411</v>
      </c>
      <c r="AR44" s="13"/>
      <c r="AS44" s="13"/>
      <c r="AT44" s="13"/>
      <c r="AU44" s="13"/>
      <c r="AV44" s="13" t="e">
        <f>VLOOKUP($C44,[1]B13!$E$5:$Z$27,22,FALSE)</f>
        <v>#N/A</v>
      </c>
      <c r="AW44" s="13">
        <f>VLOOKUP($C44,'[1]B14 (2)'!$E$5:$AR$85,37,FALSE)</f>
        <v>10.11324113171718</v>
      </c>
      <c r="AX44" s="13">
        <f t="array" ref="AX44">AVERAGE(IF(ISNUMBER(AL44:AQ44),AL44:AQ44))</f>
        <v>29.406258143703411</v>
      </c>
      <c r="AY44" s="14">
        <f t="array" ref="AY44">MAX(IF(COUNT(AL44:AQ44)=1,0,_xlfn.STDEV.S(IF(ISNUMBER(AL44:AQ44),AL44:AQ44))),IF(ISNUMBER(AR44:AW44),AR44:AW44))</f>
        <v>10.11324113171718</v>
      </c>
      <c r="AZ44" s="12"/>
      <c r="BA44" s="13" t="e">
        <f>VLOOKUP($C44,[1]B10_updated!$E$5:$AR$84,31,FALSE)</f>
        <v>#N/A</v>
      </c>
      <c r="BB44" s="13"/>
      <c r="BC44" s="13"/>
      <c r="BD44" s="13"/>
      <c r="BE44" s="13"/>
      <c r="BF44" s="13"/>
      <c r="BG44" s="13" t="e">
        <f>VLOOKUP($C44,[1]B10_updated!$E$5:$AR$84,37,FALSE)</f>
        <v>#N/A</v>
      </c>
      <c r="BH44" s="13"/>
      <c r="BI44" s="13"/>
      <c r="BJ44" s="13"/>
      <c r="BK44" s="13"/>
      <c r="BL44" s="13" t="e">
        <f t="array" ref="BL44">AVERAGE(IF(ISNUMBER(AZ44:BE44),AZ44:BE44))</f>
        <v>#DIV/0!</v>
      </c>
      <c r="BM44" s="14" t="e">
        <f t="array" ref="BM44">MAX(IF(COUNT(AZ44:BE44)=1,0,_xlfn.STDEV.S(IF(ISNUMBER(AZ44:BE44),AZ44:BE44))),IF(ISNUMBER(BF44:BK44),BF44:BK44))</f>
        <v>#DIV/0!</v>
      </c>
      <c r="BN44" s="12" t="e">
        <f>VLOOKUP($C44,[1]B8!$E$5:$Z$23,17,FALSE)</f>
        <v>#N/A</v>
      </c>
      <c r="BO44" s="13" t="e">
        <f>VLOOKUP($C44,[1]B10_updated!$E$5:$AR$84,32,FALSE)</f>
        <v>#N/A</v>
      </c>
      <c r="BP44" s="13" t="e">
        <f>VLOOKUP($C44,[1]B11!$E$5:$Z$207,17,FALSE)</f>
        <v>#N/A</v>
      </c>
      <c r="BQ44" s="13" t="e">
        <f>VLOOKUP($C44,[1]B12!$E$5:$Z$52,17,FALSE)</f>
        <v>#N/A</v>
      </c>
      <c r="BR44" s="13"/>
      <c r="BS44" s="13">
        <f>VLOOKUP($C44,'[1]B14 (2)'!$E$5:$AR$85,32,FALSE)</f>
        <v>97.796651269032054</v>
      </c>
      <c r="BT44" s="13" t="e">
        <f>VLOOKUP($C44,[1]B8!$E$5:$Z$23,20,FALSE)</f>
        <v>#N/A</v>
      </c>
      <c r="BU44" s="13" t="e">
        <f>VLOOKUP($C44,[1]B10_updated!$E$5:$AR$84,38,FALSE)</f>
        <v>#N/A</v>
      </c>
      <c r="BV44" s="13" t="e">
        <f>VLOOKUP($C44,[1]B11!$E$5:$Z$207,20,FALSE)</f>
        <v>#N/A</v>
      </c>
      <c r="BW44" s="13" t="e">
        <f>VLOOKUP($C44,[1]B12!$E$5:$Z$52,20,FALSE)</f>
        <v>#N/A</v>
      </c>
      <c r="BX44" s="13"/>
      <c r="BY44" s="13">
        <f>VLOOKUP($C44,'[1]B14 (2)'!$E$5:$AR$85,38,FALSE)</f>
        <v>0.34183260380986891</v>
      </c>
      <c r="BZ44" s="13">
        <f t="array" ref="BZ44">AVERAGE(IF(ISNUMBER(BN44:BS44),BN44:BS44))</f>
        <v>97.796651269032054</v>
      </c>
      <c r="CA44" cm="1">
        <f t="array" ref="CA44">IF(COUNT(BN44:BS44)=1,0,_xlfn.STDEV.P(IF(ISNUMBER(BN44:BS44),BN44:BS44)))</f>
        <v>0</v>
      </c>
      <c r="CB44" s="14">
        <f t="array" ref="CB44">MAX(IF(COUNT(BN44:BS44)=1,0,_xlfn.STDEV.S(IF(ISNUMBER(BN44:BS44),BN44:BS44))),IF(ISNUMBER(BT44:BY44),BT44:BY44))</f>
        <v>0.34183260380986891</v>
      </c>
      <c r="CC44" s="12" t="e">
        <f>VLOOKUP($C44,[1]B8!$E$5:$Z$23,18,FALSE)</f>
        <v>#N/A</v>
      </c>
      <c r="CD44" s="13" t="e">
        <f>VLOOKUP($C44,[1]B10_updated!$E$5:$AR$84,33,FALSE)</f>
        <v>#N/A</v>
      </c>
      <c r="CE44" s="13" t="e">
        <f>VLOOKUP($C44,[1]B11!$E$5:$Z$207,18,FALSE)</f>
        <v>#N/A</v>
      </c>
      <c r="CF44" s="13" t="e">
        <f>VLOOKUP($C44,[1]B12!$E$5:$Z$52,18,FALSE)</f>
        <v>#N/A</v>
      </c>
      <c r="CG44" s="13"/>
      <c r="CH44" s="13">
        <f>VLOOKUP($C44,'[1]B14 (2)'!$E$5:$AR$85,33,FALSE)</f>
        <v>92.296666850873507</v>
      </c>
      <c r="CI44" s="13" t="e">
        <f>VLOOKUP($C44,[1]B8!$E$5:$Z$23,21,FALSE)</f>
        <v>#N/A</v>
      </c>
      <c r="CJ44" s="13" t="e">
        <f>VLOOKUP($C44,[1]B10_updated!$E$5:$AR$84,39,FALSE)</f>
        <v>#N/A</v>
      </c>
      <c r="CK44" s="13" t="e">
        <f>VLOOKUP($C44,[1]B11!$E$5:$Z$207,21,FALSE)</f>
        <v>#N/A</v>
      </c>
      <c r="CL44" s="13" t="e">
        <f>VLOOKUP($C44,[1]B12!$E$5:$Z$52,21,FALSE)</f>
        <v>#N/A</v>
      </c>
      <c r="CM44" s="13"/>
      <c r="CN44" s="13">
        <f>VLOOKUP($C44,'[1]B14 (2)'!$E$5:$AR$85,39,FALSE)</f>
        <v>1.364430711691047</v>
      </c>
      <c r="CO44" s="13">
        <f t="array" ref="CO44">AVERAGE(IF(ISNUMBER(CC44:CH44),CC44:CH44))</f>
        <v>92.296666850873507</v>
      </c>
      <c r="CP44" cm="1">
        <f t="array" ref="CP44">IF(COUNT(CC44:CH44)=1,0,_xlfn.STDEV.P(IF(ISNUMBER(CC44:CH44),CC44:CH44)))</f>
        <v>0</v>
      </c>
      <c r="CQ44" s="14">
        <f t="array" ref="CQ44">MAX(IF(COUNT(CC44:CH44)=1,0,_xlfn.STDEV.S(IF(ISNUMBER(CC44:CH44),CC44:CH44))),IF(ISNUMBER(CI44:CN44),CI44:CN44))</f>
        <v>1.364430711691047</v>
      </c>
      <c r="CR44" s="12"/>
      <c r="CS44" s="13" t="e">
        <f>VLOOKUP($C44,[1]B10_updated!$E$5:$AR$84,34,FALSE)</f>
        <v>#N/A</v>
      </c>
      <c r="CT44" s="13" t="e">
        <f>VLOOKUP($C44,[1]B11!$E$5:$Z$207,19,FALSE)</f>
        <v>#N/A</v>
      </c>
      <c r="CU44" s="13" t="e">
        <f>VLOOKUP($C44,[1]B12!$E$5:$Z$52,19,FALSE)</f>
        <v>#N/A</v>
      </c>
      <c r="CV44" s="13"/>
      <c r="CW44" s="13">
        <f>VLOOKUP($C44,'[1]B14 (2)'!$E$5:$AR$85,34,FALSE)</f>
        <v>77.464411913124238</v>
      </c>
      <c r="CX44" s="13"/>
      <c r="CY44" s="13" t="e">
        <f>VLOOKUP($C44,[1]B10_updated!$E$5:$AR$84,40,FALSE)</f>
        <v>#N/A</v>
      </c>
      <c r="CZ44" s="13" t="e">
        <f>VLOOKUP($C44,[1]B11!$E$5:$Z$207,22,FALSE)</f>
        <v>#N/A</v>
      </c>
      <c r="DA44" s="13" t="e">
        <f>VLOOKUP($C44,[1]B12!$E$5:$Z$52,22,FALSE)</f>
        <v>#N/A</v>
      </c>
      <c r="DB44" s="13"/>
      <c r="DC44" s="13">
        <f>VLOOKUP($C44,'[1]B14 (2)'!$E$5:$AR$85,40,FALSE)</f>
        <v>2.0532004875712366</v>
      </c>
      <c r="DD44" s="13">
        <f t="array" ref="DD44">AVERAGE(IF(ISNUMBER(CR44:CW44),CR44:CW44))</f>
        <v>77.464411913124238</v>
      </c>
      <c r="DE44" cm="1">
        <f t="array" ref="DE44">IF(COUNT(CR44:CW44)=1,0,_xlfn.STDEV.P(IF(ISNUMBER(CR44:CW44),CR44:CW44)))</f>
        <v>0</v>
      </c>
      <c r="DF44" s="14">
        <f t="array" ref="DF44">MAX(IF(COUNT(CR44:CW44)=1,0,_xlfn.STDEV.S(IF(ISNUMBER(CR44:CW44),CR44:CW44))),IF(ISNUMBER(CX44:DC44),CX44:DC44))</f>
        <v>2.0532004875712366</v>
      </c>
    </row>
    <row r="45" spans="1:110" x14ac:dyDescent="0.25">
      <c r="L45">
        <f>COUNT(L4:L44)</f>
        <v>4</v>
      </c>
      <c r="BN45">
        <f>COUNT(BN4:BN44)</f>
        <v>3</v>
      </c>
      <c r="BO45">
        <f>COUNT(BO4:BO44)</f>
        <v>23</v>
      </c>
      <c r="BP45">
        <f>COUNT(BP4:BP44)</f>
        <v>20</v>
      </c>
      <c r="BQ45">
        <f>COUNT(BQ4:BQ44)</f>
        <v>12</v>
      </c>
      <c r="BS45">
        <f>COUNT(BS4:BS44)</f>
        <v>19</v>
      </c>
      <c r="CC45">
        <f>COUNT(CC4:CC44)</f>
        <v>3</v>
      </c>
      <c r="CD45">
        <f>COUNT(CD4:CD44)</f>
        <v>23</v>
      </c>
      <c r="CE45">
        <f>COUNT(CE4:CE44)</f>
        <v>20</v>
      </c>
      <c r="CF45">
        <f>COUNT(CF4:CF44)</f>
        <v>12</v>
      </c>
      <c r="CH45">
        <f>COUNT(CH4:CH44)</f>
        <v>19</v>
      </c>
    </row>
    <row r="49" spans="25:83" x14ac:dyDescent="0.25">
      <c r="CE49" s="24"/>
    </row>
    <row r="51" spans="25:83" x14ac:dyDescent="0.25">
      <c r="Y51">
        <v>10</v>
      </c>
      <c r="Z51">
        <v>20</v>
      </c>
      <c r="AA51">
        <f>_xlfn.STDEV.S(Y51:Z51)</f>
        <v>7.0710678118654755</v>
      </c>
      <c r="AB51">
        <f>_xlfn.STDEV.P(Y51:Z51)</f>
        <v>5</v>
      </c>
    </row>
  </sheetData>
  <mergeCells count="35">
    <mergeCell ref="DF2:DF3"/>
    <mergeCell ref="CI2:CN2"/>
    <mergeCell ref="CO2:CO3"/>
    <mergeCell ref="CQ2:CQ3"/>
    <mergeCell ref="CR2:CW2"/>
    <mergeCell ref="CX2:DC2"/>
    <mergeCell ref="DD2:DD3"/>
    <mergeCell ref="CC2:CH2"/>
    <mergeCell ref="AR2:AW2"/>
    <mergeCell ref="AX2:AX3"/>
    <mergeCell ref="AY2:AY3"/>
    <mergeCell ref="AZ2:BE2"/>
    <mergeCell ref="BF2:BK2"/>
    <mergeCell ref="BL2:BL3"/>
    <mergeCell ref="BM2:BM3"/>
    <mergeCell ref="BN2:BS2"/>
    <mergeCell ref="BT2:BY2"/>
    <mergeCell ref="BZ2:BZ3"/>
    <mergeCell ref="CB2:CB3"/>
    <mergeCell ref="CR1:DF1"/>
    <mergeCell ref="H2:M2"/>
    <mergeCell ref="N2:S2"/>
    <mergeCell ref="T2:T3"/>
    <mergeCell ref="V2:V3"/>
    <mergeCell ref="W2:AB2"/>
    <mergeCell ref="AC2:AH2"/>
    <mergeCell ref="AI2:AI3"/>
    <mergeCell ref="AK2:AK3"/>
    <mergeCell ref="AL2:AQ2"/>
    <mergeCell ref="H1:V1"/>
    <mergeCell ref="W1:AK1"/>
    <mergeCell ref="AL1:AY1"/>
    <mergeCell ref="AZ1:BM1"/>
    <mergeCell ref="BN1:CB1"/>
    <mergeCell ref="CC1:CQ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39"/>
  <sheetViews>
    <sheetView topLeftCell="A7" workbookViewId="0">
      <selection activeCell="D39" sqref="D39"/>
    </sheetView>
  </sheetViews>
  <sheetFormatPr defaultRowHeight="15" x14ac:dyDescent="0.25"/>
  <sheetData>
    <row r="3" spans="2:4" x14ac:dyDescent="0.25">
      <c r="B3">
        <v>78.354724586604902</v>
      </c>
      <c r="D3" t="s">
        <v>84</v>
      </c>
    </row>
    <row r="4" spans="2:4" x14ac:dyDescent="0.25">
      <c r="B4">
        <v>92.861153800758501</v>
      </c>
      <c r="D4" t="s">
        <v>84</v>
      </c>
    </row>
    <row r="5" spans="2:4" x14ac:dyDescent="0.25">
      <c r="B5">
        <v>91.298151347812805</v>
      </c>
      <c r="D5" t="s">
        <v>84</v>
      </c>
    </row>
    <row r="6" spans="2:4" x14ac:dyDescent="0.25">
      <c r="B6">
        <v>87.382415829853699</v>
      </c>
      <c r="D6" t="s">
        <v>84</v>
      </c>
    </row>
    <row r="7" spans="2:4" x14ac:dyDescent="0.25">
      <c r="B7">
        <v>93.498968866671802</v>
      </c>
      <c r="D7" t="s">
        <v>84</v>
      </c>
    </row>
    <row r="8" spans="2:4" x14ac:dyDescent="0.25">
      <c r="B8">
        <v>53.300481748795001</v>
      </c>
      <c r="D8" t="s">
        <v>84</v>
      </c>
    </row>
    <row r="9" spans="2:4" x14ac:dyDescent="0.25">
      <c r="B9">
        <v>38.794845984646798</v>
      </c>
      <c r="D9" t="s">
        <v>84</v>
      </c>
    </row>
    <row r="10" spans="2:4" x14ac:dyDescent="0.25">
      <c r="B10" t="s">
        <v>84</v>
      </c>
      <c r="D10">
        <v>24.567267259500401</v>
      </c>
    </row>
    <row r="11" spans="2:4" x14ac:dyDescent="0.25">
      <c r="B11" t="s">
        <v>84</v>
      </c>
      <c r="D11">
        <v>87.008459195486196</v>
      </c>
    </row>
    <row r="12" spans="2:4" x14ac:dyDescent="0.25">
      <c r="B12" t="s">
        <v>84</v>
      </c>
      <c r="D12">
        <v>79.107648417982702</v>
      </c>
    </row>
    <row r="13" spans="2:4" x14ac:dyDescent="0.25">
      <c r="B13">
        <v>98.944625459645195</v>
      </c>
      <c r="D13">
        <v>95.281741518673698</v>
      </c>
    </row>
    <row r="14" spans="2:4" x14ac:dyDescent="0.25">
      <c r="B14">
        <v>98.217083897616803</v>
      </c>
      <c r="D14">
        <v>98.767194661782298</v>
      </c>
    </row>
    <row r="15" spans="2:4" x14ac:dyDescent="0.25">
      <c r="B15">
        <v>50.395482854583797</v>
      </c>
      <c r="D15">
        <v>49.842881994383703</v>
      </c>
    </row>
    <row r="16" spans="2:4" x14ac:dyDescent="0.25">
      <c r="B16">
        <v>93.757216296434805</v>
      </c>
      <c r="D16">
        <v>91.517299648426302</v>
      </c>
    </row>
    <row r="17" spans="2:4" x14ac:dyDescent="0.25">
      <c r="B17">
        <v>99.785176172834298</v>
      </c>
      <c r="D17">
        <v>94.847937342037994</v>
      </c>
    </row>
    <row r="18" spans="2:4" x14ac:dyDescent="0.25">
      <c r="B18">
        <v>97.470765532673795</v>
      </c>
      <c r="D18">
        <v>89.459115449012401</v>
      </c>
    </row>
    <row r="19" spans="2:4" x14ac:dyDescent="0.25">
      <c r="B19">
        <v>63.291020931987198</v>
      </c>
      <c r="D19">
        <v>58.236840614228001</v>
      </c>
    </row>
    <row r="20" spans="2:4" x14ac:dyDescent="0.25">
      <c r="B20">
        <v>86.234620717170898</v>
      </c>
      <c r="D20">
        <v>67.937101691409595</v>
      </c>
    </row>
    <row r="21" spans="2:4" x14ac:dyDescent="0.25">
      <c r="B21">
        <v>98.760550734730202</v>
      </c>
      <c r="D21">
        <v>97.9149850004288</v>
      </c>
    </row>
    <row r="22" spans="2:4" x14ac:dyDescent="0.25">
      <c r="B22">
        <v>31.804719265195502</v>
      </c>
      <c r="D22">
        <v>49.617329632775899</v>
      </c>
    </row>
    <row r="23" spans="2:4" x14ac:dyDescent="0.25">
      <c r="B23">
        <v>97.337721463790501</v>
      </c>
      <c r="D23">
        <v>97.809505534821</v>
      </c>
    </row>
    <row r="24" spans="2:4" x14ac:dyDescent="0.25">
      <c r="B24">
        <v>98.534454452365793</v>
      </c>
      <c r="D24">
        <v>98.356859519598004</v>
      </c>
    </row>
    <row r="25" spans="2:4" x14ac:dyDescent="0.25">
      <c r="B25">
        <v>36.2153685089555</v>
      </c>
      <c r="D25">
        <v>44.100821785414901</v>
      </c>
    </row>
    <row r="26" spans="2:4" x14ac:dyDescent="0.25">
      <c r="B26">
        <v>43.718995806137599</v>
      </c>
      <c r="D26">
        <v>54.161147652502699</v>
      </c>
    </row>
    <row r="27" spans="2:4" x14ac:dyDescent="0.25">
      <c r="B27">
        <v>87.007102481199496</v>
      </c>
      <c r="D27">
        <v>94.608155737045195</v>
      </c>
    </row>
    <row r="28" spans="2:4" x14ac:dyDescent="0.25">
      <c r="B28">
        <v>87.371479547255007</v>
      </c>
      <c r="D28">
        <v>61.660566277124197</v>
      </c>
    </row>
    <row r="29" spans="2:4" x14ac:dyDescent="0.25">
      <c r="B29">
        <v>6.6844917350750803</v>
      </c>
      <c r="D29">
        <v>9.1906124091787191</v>
      </c>
    </row>
    <row r="30" spans="2:4" x14ac:dyDescent="0.25">
      <c r="B30">
        <v>84.086034591456595</v>
      </c>
      <c r="D30">
        <v>88.784489265943606</v>
      </c>
    </row>
    <row r="31" spans="2:4" x14ac:dyDescent="0.25">
      <c r="B31">
        <v>86.400546286773604</v>
      </c>
      <c r="D31">
        <v>76.044106021757599</v>
      </c>
    </row>
    <row r="32" spans="2:4" x14ac:dyDescent="0.25">
      <c r="B32">
        <v>94.937818442099697</v>
      </c>
      <c r="D32">
        <v>97.158489263810196</v>
      </c>
    </row>
    <row r="33" spans="2:4" x14ac:dyDescent="0.25">
      <c r="B33">
        <v>56.545919881539902</v>
      </c>
      <c r="D33">
        <v>88.725175047433893</v>
      </c>
    </row>
    <row r="34" spans="2:4" x14ac:dyDescent="0.25">
      <c r="B34">
        <v>29.363279081227201</v>
      </c>
      <c r="D34">
        <v>49.685373768582501</v>
      </c>
    </row>
    <row r="35" spans="2:4" x14ac:dyDescent="0.25">
      <c r="B35">
        <v>54.468690215127602</v>
      </c>
      <c r="D35">
        <v>85.897871869862797</v>
      </c>
    </row>
    <row r="36" spans="2:4" x14ac:dyDescent="0.25">
      <c r="B36">
        <v>77.464411913124195</v>
      </c>
      <c r="D36">
        <v>84.034582892803201</v>
      </c>
    </row>
    <row r="38" spans="2:4" x14ac:dyDescent="0.25">
      <c r="B38">
        <f>AVERAGE(B3:B9,B13:B36)</f>
        <v>74.009300594649787</v>
      </c>
      <c r="D38">
        <f>AVERAGE(D10:D36)</f>
        <v>74.604576276740985</v>
      </c>
    </row>
    <row r="39" spans="2:4" x14ac:dyDescent="0.25">
      <c r="B39">
        <f>AVERAGE(B13:B36)</f>
        <v>73.283232344541673</v>
      </c>
      <c r="D39">
        <f>AVERAGE(D13:D36)</f>
        <v>75.985007691626564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7"/>
  <sheetViews>
    <sheetView workbookViewId="0">
      <selection activeCell="I35" sqref="I35:I67"/>
    </sheetView>
  </sheetViews>
  <sheetFormatPr defaultRowHeight="15" x14ac:dyDescent="0.25"/>
  <cols>
    <col min="9" max="9" width="12.42578125" bestFit="1" customWidth="1"/>
  </cols>
  <sheetData>
    <row r="1" spans="1:9" x14ac:dyDescent="0.25">
      <c r="A1" s="8" t="s">
        <v>20</v>
      </c>
      <c r="B1" s="8" t="s">
        <v>21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83</v>
      </c>
      <c r="I1" s="8" t="s">
        <v>82</v>
      </c>
    </row>
    <row r="2" spans="1:9" x14ac:dyDescent="0.25">
      <c r="A2">
        <v>1</v>
      </c>
      <c r="B2" s="4">
        <v>3.9</v>
      </c>
      <c r="C2" s="4" t="s">
        <v>41</v>
      </c>
      <c r="D2">
        <v>104</v>
      </c>
      <c r="E2">
        <v>20</v>
      </c>
      <c r="F2">
        <v>2.95</v>
      </c>
      <c r="G2">
        <v>0.3</v>
      </c>
      <c r="H2" t="s">
        <v>6</v>
      </c>
      <c r="I2">
        <v>24.567267259500355</v>
      </c>
    </row>
    <row r="3" spans="1:9" x14ac:dyDescent="0.25">
      <c r="A3">
        <v>2</v>
      </c>
      <c r="B3" s="4">
        <v>6.1</v>
      </c>
      <c r="C3" s="4" t="s">
        <v>42</v>
      </c>
      <c r="D3">
        <v>74</v>
      </c>
      <c r="E3">
        <v>17.600000000000001</v>
      </c>
      <c r="F3">
        <v>0.61</v>
      </c>
      <c r="G3">
        <v>181</v>
      </c>
      <c r="H3" t="s">
        <v>6</v>
      </c>
      <c r="I3">
        <v>87.008459195486168</v>
      </c>
    </row>
    <row r="4" spans="1:9" x14ac:dyDescent="0.25">
      <c r="A4">
        <v>3</v>
      </c>
      <c r="B4" s="4">
        <v>8.1</v>
      </c>
      <c r="C4" s="4" t="s">
        <v>43</v>
      </c>
      <c r="D4">
        <v>122</v>
      </c>
      <c r="E4">
        <v>15.88</v>
      </c>
      <c r="F4">
        <v>1.36</v>
      </c>
      <c r="G4">
        <v>20</v>
      </c>
      <c r="H4" t="s">
        <v>6</v>
      </c>
      <c r="I4">
        <v>79.107648417982716</v>
      </c>
    </row>
    <row r="5" spans="1:9" x14ac:dyDescent="0.25">
      <c r="A5">
        <v>4</v>
      </c>
      <c r="B5" s="1">
        <v>6.9</v>
      </c>
      <c r="C5" s="1" t="s">
        <v>44</v>
      </c>
      <c r="D5">
        <v>158</v>
      </c>
      <c r="E5">
        <v>5.23</v>
      </c>
      <c r="F5">
        <v>3.42</v>
      </c>
      <c r="G5">
        <v>0.28399999999999997</v>
      </c>
      <c r="H5" t="s">
        <v>6</v>
      </c>
      <c r="I5">
        <v>78.593877533178571</v>
      </c>
    </row>
    <row r="6" spans="1:9" x14ac:dyDescent="0.25">
      <c r="A6">
        <v>5</v>
      </c>
      <c r="B6" s="4">
        <v>8.6</v>
      </c>
      <c r="C6" s="4" t="s">
        <v>45</v>
      </c>
      <c r="D6">
        <v>173</v>
      </c>
      <c r="E6">
        <v>14.77</v>
      </c>
      <c r="F6">
        <v>2.65</v>
      </c>
      <c r="G6">
        <v>3.46</v>
      </c>
      <c r="H6" t="s">
        <v>6</v>
      </c>
      <c r="I6">
        <v>95.28174151867367</v>
      </c>
    </row>
    <row r="7" spans="1:9" x14ac:dyDescent="0.25">
      <c r="A7">
        <v>6</v>
      </c>
      <c r="B7" s="2">
        <v>20.5</v>
      </c>
      <c r="C7" s="2" t="s">
        <v>46</v>
      </c>
      <c r="D7">
        <v>284</v>
      </c>
      <c r="E7">
        <v>4.95</v>
      </c>
      <c r="F7">
        <v>7.4</v>
      </c>
      <c r="G7">
        <v>5.0000000000000001E-4</v>
      </c>
      <c r="H7" t="s">
        <v>6</v>
      </c>
      <c r="I7">
        <v>75.232009510341157</v>
      </c>
    </row>
    <row r="8" spans="1:9" x14ac:dyDescent="0.25">
      <c r="A8">
        <v>7</v>
      </c>
      <c r="B8" s="3">
        <v>18.399999999999999</v>
      </c>
      <c r="C8" s="3" t="s">
        <v>47</v>
      </c>
      <c r="D8">
        <v>216</v>
      </c>
      <c r="E8">
        <v>4.6500000000000004</v>
      </c>
      <c r="F8">
        <v>2.7</v>
      </c>
      <c r="G8">
        <v>5.0999999999999996</v>
      </c>
      <c r="H8" t="s">
        <v>6</v>
      </c>
      <c r="I8">
        <v>98.76719466178227</v>
      </c>
    </row>
    <row r="9" spans="1:9" x14ac:dyDescent="0.25">
      <c r="A9">
        <v>8</v>
      </c>
      <c r="B9" s="1">
        <v>17.3</v>
      </c>
      <c r="C9" s="1" t="s">
        <v>48</v>
      </c>
      <c r="D9">
        <v>202</v>
      </c>
      <c r="E9">
        <v>4.72</v>
      </c>
      <c r="F9">
        <v>2.1</v>
      </c>
      <c r="G9">
        <v>1</v>
      </c>
      <c r="H9" t="s">
        <v>6</v>
      </c>
      <c r="I9">
        <v>99.77272936869133</v>
      </c>
    </row>
    <row r="10" spans="1:9" x14ac:dyDescent="0.25">
      <c r="A10">
        <v>9</v>
      </c>
      <c r="B10" s="4">
        <v>4.0999999999999996</v>
      </c>
      <c r="C10" s="4" t="s">
        <v>49</v>
      </c>
      <c r="D10">
        <v>100</v>
      </c>
      <c r="E10">
        <v>18.18</v>
      </c>
      <c r="F10">
        <v>1.2</v>
      </c>
      <c r="G10">
        <v>42</v>
      </c>
      <c r="H10" t="s">
        <v>6</v>
      </c>
      <c r="I10">
        <v>49.842881994383738</v>
      </c>
    </row>
    <row r="11" spans="1:9" x14ac:dyDescent="0.25">
      <c r="A11">
        <v>10</v>
      </c>
      <c r="B11" s="3">
        <v>7.9</v>
      </c>
      <c r="C11" s="3" t="s">
        <v>50</v>
      </c>
      <c r="D11">
        <v>144</v>
      </c>
      <c r="E11">
        <v>4.8899999999999997</v>
      </c>
      <c r="F11">
        <v>3.05</v>
      </c>
      <c r="G11">
        <v>0.78900000000000003</v>
      </c>
      <c r="H11" t="s">
        <v>6</v>
      </c>
      <c r="I11">
        <v>91.517299648426317</v>
      </c>
    </row>
    <row r="12" spans="1:9" x14ac:dyDescent="0.25">
      <c r="A12">
        <v>11</v>
      </c>
      <c r="B12" s="6">
        <v>24.1</v>
      </c>
      <c r="C12" s="6" t="s">
        <v>51</v>
      </c>
      <c r="D12">
        <v>300</v>
      </c>
      <c r="E12">
        <v>4.55</v>
      </c>
      <c r="F12">
        <v>4.8</v>
      </c>
      <c r="G12">
        <v>6.0000000000000001E-3</v>
      </c>
      <c r="H12" t="s">
        <v>6</v>
      </c>
      <c r="I12">
        <v>94.84793734203798</v>
      </c>
    </row>
    <row r="13" spans="1:9" x14ac:dyDescent="0.25">
      <c r="A13">
        <v>12</v>
      </c>
      <c r="B13" s="3">
        <v>6.2</v>
      </c>
      <c r="C13" s="3" t="s">
        <v>52</v>
      </c>
      <c r="D13">
        <v>144</v>
      </c>
      <c r="E13">
        <v>5.14</v>
      </c>
      <c r="F13">
        <v>2.64</v>
      </c>
      <c r="G13">
        <v>2</v>
      </c>
      <c r="H13" t="s">
        <v>6</v>
      </c>
      <c r="I13">
        <v>89.459115449012444</v>
      </c>
    </row>
    <row r="14" spans="1:9" x14ac:dyDescent="0.25">
      <c r="A14">
        <v>13</v>
      </c>
      <c r="B14" s="6">
        <v>18.3</v>
      </c>
      <c r="C14" s="6" t="s">
        <v>53</v>
      </c>
      <c r="D14">
        <v>256</v>
      </c>
      <c r="E14">
        <v>4.95</v>
      </c>
      <c r="F14">
        <v>6.4</v>
      </c>
      <c r="G14">
        <v>4.0000000000000003E-5</v>
      </c>
      <c r="H14" t="s">
        <v>6</v>
      </c>
      <c r="I14">
        <v>58.236840614228008</v>
      </c>
    </row>
    <row r="15" spans="1:9" x14ac:dyDescent="0.25">
      <c r="A15">
        <v>14</v>
      </c>
      <c r="B15" s="3">
        <v>8.9</v>
      </c>
      <c r="C15" s="3" t="s">
        <v>54</v>
      </c>
      <c r="D15">
        <v>122</v>
      </c>
      <c r="E15">
        <v>4.2</v>
      </c>
      <c r="F15">
        <v>1.9</v>
      </c>
      <c r="G15">
        <v>3.4</v>
      </c>
      <c r="H15" t="s">
        <v>6</v>
      </c>
      <c r="I15">
        <v>67.937101691409637</v>
      </c>
    </row>
    <row r="16" spans="1:9" x14ac:dyDescent="0.25">
      <c r="A16">
        <v>15</v>
      </c>
      <c r="B16" s="6">
        <v>22.2</v>
      </c>
      <c r="C16" s="6" t="s">
        <v>55</v>
      </c>
      <c r="D16">
        <v>298</v>
      </c>
      <c r="E16">
        <v>4.99</v>
      </c>
      <c r="F16">
        <v>6.19</v>
      </c>
      <c r="G16">
        <v>3.46</v>
      </c>
      <c r="H16" t="s">
        <v>6</v>
      </c>
      <c r="I16">
        <v>97.9149850004288</v>
      </c>
    </row>
    <row r="17" spans="1:9" x14ac:dyDescent="0.25">
      <c r="A17">
        <v>16</v>
      </c>
      <c r="B17" s="2">
        <v>7.3</v>
      </c>
      <c r="C17" s="2" t="s">
        <v>56</v>
      </c>
      <c r="D17">
        <v>144</v>
      </c>
      <c r="E17">
        <v>16.84</v>
      </c>
      <c r="F17">
        <v>3.77</v>
      </c>
      <c r="G17">
        <v>0.14000000000000001</v>
      </c>
      <c r="H17" t="s">
        <v>6</v>
      </c>
      <c r="I17">
        <v>72.342685087857447</v>
      </c>
    </row>
    <row r="18" spans="1:9" x14ac:dyDescent="0.25">
      <c r="A18">
        <v>17</v>
      </c>
      <c r="B18" s="5">
        <v>3.9</v>
      </c>
      <c r="C18" s="5" t="s">
        <v>57</v>
      </c>
      <c r="D18">
        <v>76</v>
      </c>
      <c r="E18">
        <v>14.47</v>
      </c>
      <c r="F18">
        <v>-0.9</v>
      </c>
      <c r="G18">
        <v>998</v>
      </c>
      <c r="H18" t="s">
        <v>6</v>
      </c>
      <c r="I18">
        <v>49.617329632775906</v>
      </c>
    </row>
    <row r="19" spans="1:9" x14ac:dyDescent="0.25">
      <c r="A19">
        <v>18</v>
      </c>
      <c r="B19" s="6">
        <v>20.5</v>
      </c>
      <c r="C19" s="6" t="s">
        <v>58</v>
      </c>
      <c r="D19">
        <v>282</v>
      </c>
      <c r="E19">
        <v>4.99</v>
      </c>
      <c r="F19">
        <v>7.64</v>
      </c>
      <c r="G19">
        <v>1.0000000000000001E-5</v>
      </c>
      <c r="H19" t="s">
        <v>6</v>
      </c>
      <c r="I19">
        <v>97.809505534820957</v>
      </c>
    </row>
    <row r="20" spans="1:9" x14ac:dyDescent="0.25">
      <c r="A20">
        <v>19</v>
      </c>
      <c r="B20" s="3">
        <v>19.399999999999999</v>
      </c>
      <c r="C20" s="3" t="s">
        <v>59</v>
      </c>
      <c r="D20">
        <v>230</v>
      </c>
      <c r="E20">
        <v>4.6500000000000004</v>
      </c>
      <c r="F20">
        <v>3.2</v>
      </c>
      <c r="G20">
        <v>0.04</v>
      </c>
      <c r="H20" t="s">
        <v>6</v>
      </c>
      <c r="I20">
        <v>98.356859519598018</v>
      </c>
    </row>
    <row r="21" spans="1:9" x14ac:dyDescent="0.25">
      <c r="A21">
        <v>20</v>
      </c>
      <c r="B21" s="4">
        <v>10.8</v>
      </c>
      <c r="C21" s="4" t="s">
        <v>60</v>
      </c>
      <c r="D21">
        <v>138</v>
      </c>
      <c r="E21">
        <v>15.1</v>
      </c>
      <c r="F21">
        <v>1.1599999999999999</v>
      </c>
      <c r="G21">
        <v>26</v>
      </c>
      <c r="H21" t="s">
        <v>6</v>
      </c>
      <c r="I21">
        <v>44.100821785414944</v>
      </c>
    </row>
    <row r="22" spans="1:9" x14ac:dyDescent="0.25">
      <c r="A22">
        <v>21</v>
      </c>
      <c r="B22" s="4">
        <v>5.4</v>
      </c>
      <c r="C22" s="4" t="s">
        <v>61</v>
      </c>
      <c r="D22">
        <v>94</v>
      </c>
      <c r="E22">
        <v>9.98</v>
      </c>
      <c r="F22">
        <v>1.5</v>
      </c>
      <c r="G22">
        <v>82</v>
      </c>
      <c r="H22" t="s">
        <v>6</v>
      </c>
      <c r="I22">
        <v>54.161147652502692</v>
      </c>
    </row>
    <row r="23" spans="1:9" x14ac:dyDescent="0.25">
      <c r="A23">
        <v>22</v>
      </c>
      <c r="B23" s="3">
        <v>10</v>
      </c>
      <c r="C23" s="3" t="s">
        <v>62</v>
      </c>
      <c r="D23">
        <v>136</v>
      </c>
      <c r="E23">
        <v>4.55</v>
      </c>
      <c r="F23">
        <v>1.4</v>
      </c>
      <c r="G23">
        <v>16.600000000000001</v>
      </c>
      <c r="H23" t="s">
        <v>6</v>
      </c>
      <c r="I23">
        <v>94.608155737045209</v>
      </c>
    </row>
    <row r="24" spans="1:9" x14ac:dyDescent="0.25">
      <c r="A24">
        <v>23</v>
      </c>
      <c r="B24" s="4">
        <v>4.8</v>
      </c>
      <c r="C24" s="4" t="s">
        <v>63</v>
      </c>
      <c r="D24">
        <v>130</v>
      </c>
      <c r="E24">
        <v>17.7</v>
      </c>
      <c r="F24">
        <v>3.1</v>
      </c>
      <c r="G24">
        <v>1.1000000000000001</v>
      </c>
      <c r="H24" t="s">
        <v>6</v>
      </c>
      <c r="I24">
        <v>61.660566277124239</v>
      </c>
    </row>
    <row r="25" spans="1:9" x14ac:dyDescent="0.25">
      <c r="A25">
        <v>24</v>
      </c>
      <c r="B25" s="5">
        <v>4.9000000000000004</v>
      </c>
      <c r="C25" s="5" t="s">
        <v>64</v>
      </c>
      <c r="D25">
        <v>90</v>
      </c>
      <c r="E25">
        <v>3.86</v>
      </c>
      <c r="F25">
        <v>-0.72</v>
      </c>
      <c r="G25">
        <v>999</v>
      </c>
      <c r="H25" t="s">
        <v>6</v>
      </c>
      <c r="I25">
        <v>9.1906124091787209</v>
      </c>
    </row>
    <row r="26" spans="1:9" x14ac:dyDescent="0.25">
      <c r="A26">
        <v>25</v>
      </c>
      <c r="B26" s="3">
        <v>4</v>
      </c>
      <c r="C26" s="3" t="s">
        <v>65</v>
      </c>
      <c r="D26">
        <v>102</v>
      </c>
      <c r="E26">
        <v>4.8099999999999996</v>
      </c>
      <c r="F26">
        <v>1.4</v>
      </c>
      <c r="G26">
        <v>24</v>
      </c>
      <c r="H26" t="s">
        <v>6</v>
      </c>
      <c r="I26">
        <v>88.784489265943563</v>
      </c>
    </row>
    <row r="27" spans="1:9" x14ac:dyDescent="0.25">
      <c r="A27">
        <v>26</v>
      </c>
      <c r="B27" s="2">
        <v>4.9000000000000004</v>
      </c>
      <c r="C27" s="2" t="s">
        <v>66</v>
      </c>
      <c r="D27">
        <v>116</v>
      </c>
      <c r="E27">
        <v>17.68</v>
      </c>
      <c r="F27">
        <v>2.31</v>
      </c>
      <c r="G27">
        <v>3.5</v>
      </c>
      <c r="H27" t="s">
        <v>6</v>
      </c>
      <c r="I27">
        <v>36.296566764177008</v>
      </c>
    </row>
    <row r="28" spans="1:9" x14ac:dyDescent="0.25">
      <c r="A28">
        <v>27</v>
      </c>
      <c r="B28" s="3">
        <v>10.6</v>
      </c>
      <c r="C28" s="3" t="s">
        <v>67</v>
      </c>
      <c r="D28">
        <v>136</v>
      </c>
      <c r="E28">
        <v>3.96</v>
      </c>
      <c r="F28">
        <v>2.5</v>
      </c>
      <c r="G28">
        <v>1.1000000000000001</v>
      </c>
      <c r="H28" t="s">
        <v>6</v>
      </c>
      <c r="I28">
        <v>76.044106021757571</v>
      </c>
    </row>
    <row r="29" spans="1:9" x14ac:dyDescent="0.25">
      <c r="A29">
        <v>28</v>
      </c>
      <c r="B29" s="3">
        <v>5.0999999999999996</v>
      </c>
      <c r="C29" s="3" t="s">
        <v>68</v>
      </c>
      <c r="D29">
        <v>116</v>
      </c>
      <c r="E29">
        <v>5.09</v>
      </c>
      <c r="F29">
        <v>1.9</v>
      </c>
      <c r="G29">
        <v>10.3</v>
      </c>
      <c r="H29" t="s">
        <v>6</v>
      </c>
      <c r="I29">
        <v>97.158489263810154</v>
      </c>
    </row>
    <row r="30" spans="1:9" x14ac:dyDescent="0.25">
      <c r="A30">
        <v>29</v>
      </c>
      <c r="B30" s="4">
        <v>4.8</v>
      </c>
      <c r="C30" s="4" t="s">
        <v>69</v>
      </c>
      <c r="D30">
        <v>130</v>
      </c>
      <c r="E30">
        <v>17.7</v>
      </c>
      <c r="F30">
        <v>3.1</v>
      </c>
      <c r="G30">
        <v>1.1000000000000001</v>
      </c>
      <c r="H30" t="s">
        <v>6</v>
      </c>
      <c r="I30">
        <v>88.725175047433908</v>
      </c>
    </row>
    <row r="31" spans="1:9" x14ac:dyDescent="0.25">
      <c r="A31">
        <v>30</v>
      </c>
      <c r="B31" s="1">
        <v>16.100000000000001</v>
      </c>
      <c r="C31" s="1" t="s">
        <v>70</v>
      </c>
      <c r="D31">
        <v>188</v>
      </c>
      <c r="E31">
        <v>4.1500000000000004</v>
      </c>
      <c r="F31">
        <v>1.6</v>
      </c>
      <c r="G31">
        <v>2.4</v>
      </c>
      <c r="H31" t="s">
        <v>6</v>
      </c>
      <c r="I31">
        <v>100</v>
      </c>
    </row>
    <row r="32" spans="1:9" x14ac:dyDescent="0.25">
      <c r="A32">
        <v>31</v>
      </c>
      <c r="B32" s="4">
        <v>7</v>
      </c>
      <c r="C32" s="4" t="s">
        <v>71</v>
      </c>
      <c r="D32">
        <v>108</v>
      </c>
      <c r="E32">
        <v>15.02</v>
      </c>
      <c r="F32">
        <v>1.1000000000000001</v>
      </c>
      <c r="G32">
        <v>42.9</v>
      </c>
      <c r="H32" t="s">
        <v>6</v>
      </c>
      <c r="I32">
        <v>49.685373768582451</v>
      </c>
    </row>
    <row r="33" spans="1:9" x14ac:dyDescent="0.25">
      <c r="A33">
        <v>32</v>
      </c>
      <c r="B33" s="5">
        <v>5</v>
      </c>
      <c r="C33" s="5" t="s">
        <v>72</v>
      </c>
      <c r="D33">
        <v>118</v>
      </c>
      <c r="E33">
        <v>15.12</v>
      </c>
      <c r="F33">
        <v>0.8</v>
      </c>
      <c r="G33">
        <v>998</v>
      </c>
      <c r="H33" t="s">
        <v>6</v>
      </c>
      <c r="I33">
        <v>85.897871869862783</v>
      </c>
    </row>
    <row r="34" spans="1:9" x14ac:dyDescent="0.25">
      <c r="A34">
        <v>33</v>
      </c>
      <c r="B34" s="3">
        <v>12.7</v>
      </c>
      <c r="C34" s="3" t="s">
        <v>73</v>
      </c>
      <c r="D34">
        <v>138</v>
      </c>
      <c r="E34">
        <v>2.79</v>
      </c>
      <c r="F34">
        <v>2.2999999999999998</v>
      </c>
      <c r="G34">
        <v>2.2000000000000002</v>
      </c>
      <c r="H34" t="s">
        <v>6</v>
      </c>
      <c r="I34">
        <v>84.034582892803243</v>
      </c>
    </row>
    <row r="35" spans="1:9" x14ac:dyDescent="0.25">
      <c r="A35">
        <v>34</v>
      </c>
      <c r="B35" s="4">
        <v>3.9</v>
      </c>
      <c r="C35" s="4" t="s">
        <v>41</v>
      </c>
      <c r="D35">
        <v>104</v>
      </c>
      <c r="E35">
        <v>20</v>
      </c>
      <c r="F35">
        <v>2.95</v>
      </c>
      <c r="G35">
        <v>0.3</v>
      </c>
      <c r="H35" t="s">
        <v>7</v>
      </c>
      <c r="I35">
        <v>0</v>
      </c>
    </row>
    <row r="36" spans="1:9" x14ac:dyDescent="0.25">
      <c r="A36">
        <v>35</v>
      </c>
      <c r="B36" s="4">
        <v>6.1</v>
      </c>
      <c r="C36" s="4" t="s">
        <v>42</v>
      </c>
      <c r="D36">
        <v>74</v>
      </c>
      <c r="E36">
        <v>17.600000000000001</v>
      </c>
      <c r="F36">
        <v>0.61</v>
      </c>
      <c r="G36">
        <v>181</v>
      </c>
      <c r="H36" t="s">
        <v>7</v>
      </c>
      <c r="I36">
        <v>67.124376386137044</v>
      </c>
    </row>
    <row r="37" spans="1:9" x14ac:dyDescent="0.25">
      <c r="A37">
        <v>36</v>
      </c>
      <c r="B37" s="4">
        <v>8.1</v>
      </c>
      <c r="C37" s="4" t="s">
        <v>43</v>
      </c>
      <c r="D37">
        <v>122</v>
      </c>
      <c r="E37">
        <v>15.88</v>
      </c>
      <c r="F37">
        <v>1.36</v>
      </c>
      <c r="G37">
        <v>20</v>
      </c>
      <c r="H37" t="s">
        <v>7</v>
      </c>
      <c r="I37">
        <v>40.376119545309656</v>
      </c>
    </row>
    <row r="38" spans="1:9" x14ac:dyDescent="0.25">
      <c r="A38">
        <v>37</v>
      </c>
      <c r="B38" s="1">
        <v>6.9</v>
      </c>
      <c r="C38" s="1" t="s">
        <v>44</v>
      </c>
      <c r="D38">
        <v>158</v>
      </c>
      <c r="E38">
        <v>5.23</v>
      </c>
      <c r="F38">
        <v>3.42</v>
      </c>
      <c r="G38">
        <v>0.28399999999999997</v>
      </c>
      <c r="H38" t="s">
        <v>7</v>
      </c>
      <c r="I38">
        <v>71.306303407144227</v>
      </c>
    </row>
    <row r="39" spans="1:9" x14ac:dyDescent="0.25">
      <c r="A39">
        <v>38</v>
      </c>
      <c r="B39" s="4">
        <v>8.6</v>
      </c>
      <c r="C39" s="4" t="s">
        <v>45</v>
      </c>
      <c r="D39">
        <v>173</v>
      </c>
      <c r="E39">
        <v>14.77</v>
      </c>
      <c r="F39">
        <v>2.65</v>
      </c>
      <c r="G39">
        <v>3.46</v>
      </c>
      <c r="H39" t="s">
        <v>7</v>
      </c>
      <c r="I39">
        <v>90.272532387290212</v>
      </c>
    </row>
    <row r="40" spans="1:9" x14ac:dyDescent="0.25">
      <c r="A40">
        <v>39</v>
      </c>
      <c r="B40" s="2">
        <v>20.5</v>
      </c>
      <c r="C40" s="2" t="s">
        <v>46</v>
      </c>
      <c r="D40">
        <v>284</v>
      </c>
      <c r="E40">
        <v>4.95</v>
      </c>
      <c r="F40">
        <v>7.4</v>
      </c>
      <c r="G40">
        <v>5.0000000000000001E-4</v>
      </c>
      <c r="H40" t="s">
        <v>7</v>
      </c>
      <c r="I40">
        <v>62.448386564137834</v>
      </c>
    </row>
    <row r="41" spans="1:9" x14ac:dyDescent="0.25">
      <c r="A41">
        <v>40</v>
      </c>
      <c r="B41" s="3">
        <v>18.399999999999999</v>
      </c>
      <c r="C41" s="3" t="s">
        <v>47</v>
      </c>
      <c r="D41">
        <v>216</v>
      </c>
      <c r="E41">
        <v>4.6500000000000004</v>
      </c>
      <c r="F41">
        <v>2.7</v>
      </c>
      <c r="G41">
        <v>5.0999999999999996</v>
      </c>
      <c r="H41" t="s">
        <v>7</v>
      </c>
      <c r="I41">
        <v>94.629797855603272</v>
      </c>
    </row>
    <row r="42" spans="1:9" x14ac:dyDescent="0.25">
      <c r="A42">
        <v>41</v>
      </c>
      <c r="B42" s="1">
        <v>17.3</v>
      </c>
      <c r="C42" s="1" t="s">
        <v>48</v>
      </c>
      <c r="D42">
        <v>202</v>
      </c>
      <c r="E42">
        <v>4.72</v>
      </c>
      <c r="F42">
        <v>2.1</v>
      </c>
      <c r="G42">
        <v>1</v>
      </c>
      <c r="H42" t="s">
        <v>7</v>
      </c>
      <c r="I42">
        <v>97.107964561738982</v>
      </c>
    </row>
    <row r="43" spans="1:9" x14ac:dyDescent="0.25">
      <c r="A43">
        <v>42</v>
      </c>
      <c r="B43" s="4">
        <v>4.0999999999999996</v>
      </c>
      <c r="C43" s="4" t="s">
        <v>49</v>
      </c>
      <c r="D43">
        <v>100</v>
      </c>
      <c r="E43">
        <v>18.18</v>
      </c>
      <c r="F43">
        <v>1.2</v>
      </c>
      <c r="G43">
        <v>42</v>
      </c>
      <c r="H43" t="s">
        <v>7</v>
      </c>
      <c r="I43">
        <v>43.98248533804864</v>
      </c>
    </row>
    <row r="44" spans="1:9" x14ac:dyDescent="0.25">
      <c r="A44">
        <v>43</v>
      </c>
      <c r="B44" s="3">
        <v>7.9</v>
      </c>
      <c r="C44" s="3" t="s">
        <v>50</v>
      </c>
      <c r="D44">
        <v>144</v>
      </c>
      <c r="E44">
        <v>4.8899999999999997</v>
      </c>
      <c r="F44">
        <v>3.05</v>
      </c>
      <c r="G44">
        <v>0.78900000000000003</v>
      </c>
      <c r="H44" t="s">
        <v>7</v>
      </c>
      <c r="I44">
        <v>89.252411355368224</v>
      </c>
    </row>
    <row r="45" spans="1:9" x14ac:dyDescent="0.25">
      <c r="A45">
        <v>44</v>
      </c>
      <c r="B45" s="6">
        <v>24.1</v>
      </c>
      <c r="C45" s="6" t="s">
        <v>51</v>
      </c>
      <c r="D45">
        <v>300</v>
      </c>
      <c r="E45">
        <v>4.55</v>
      </c>
      <c r="F45">
        <v>4.8</v>
      </c>
      <c r="G45">
        <v>6.0000000000000001E-3</v>
      </c>
      <c r="H45" t="s">
        <v>7</v>
      </c>
      <c r="I45">
        <v>90.948844426883085</v>
      </c>
    </row>
    <row r="46" spans="1:9" x14ac:dyDescent="0.25">
      <c r="A46">
        <v>45</v>
      </c>
      <c r="B46" s="3">
        <v>6.2</v>
      </c>
      <c r="C46" s="3" t="s">
        <v>52</v>
      </c>
      <c r="D46">
        <v>144</v>
      </c>
      <c r="E46">
        <v>5.14</v>
      </c>
      <c r="F46">
        <v>2.64</v>
      </c>
      <c r="G46">
        <v>2</v>
      </c>
      <c r="H46" t="s">
        <v>7</v>
      </c>
      <c r="I46">
        <v>77.444650447796164</v>
      </c>
    </row>
    <row r="47" spans="1:9" x14ac:dyDescent="0.25">
      <c r="A47">
        <v>46</v>
      </c>
      <c r="B47" s="6">
        <v>18.3</v>
      </c>
      <c r="C47" s="6" t="s">
        <v>53</v>
      </c>
      <c r="D47">
        <v>256</v>
      </c>
      <c r="E47">
        <v>4.95</v>
      </c>
      <c r="F47">
        <v>6.4</v>
      </c>
      <c r="G47">
        <v>4.0000000000000003E-5</v>
      </c>
      <c r="H47" t="s">
        <v>7</v>
      </c>
      <c r="I47">
        <v>48.894881254375058</v>
      </c>
    </row>
    <row r="48" spans="1:9" x14ac:dyDescent="0.25">
      <c r="A48">
        <v>47</v>
      </c>
      <c r="B48" s="3">
        <v>8.9</v>
      </c>
      <c r="C48" s="3" t="s">
        <v>54</v>
      </c>
      <c r="D48">
        <v>122</v>
      </c>
      <c r="E48">
        <v>4.2</v>
      </c>
      <c r="F48">
        <v>1.9</v>
      </c>
      <c r="G48">
        <v>3.4</v>
      </c>
      <c r="H48" t="s">
        <v>7</v>
      </c>
      <c r="I48">
        <v>62.93899195881265</v>
      </c>
    </row>
    <row r="49" spans="1:9" x14ac:dyDescent="0.25">
      <c r="A49">
        <v>48</v>
      </c>
      <c r="B49" s="6">
        <v>22.2</v>
      </c>
      <c r="C49" s="6" t="s">
        <v>55</v>
      </c>
      <c r="D49">
        <v>298</v>
      </c>
      <c r="E49">
        <v>4.99</v>
      </c>
      <c r="F49">
        <v>6.19</v>
      </c>
      <c r="G49">
        <v>3.46</v>
      </c>
      <c r="H49" t="s">
        <v>7</v>
      </c>
      <c r="I49">
        <v>96.874391434340453</v>
      </c>
    </row>
    <row r="50" spans="1:9" x14ac:dyDescent="0.25">
      <c r="A50">
        <v>49</v>
      </c>
      <c r="B50" s="2">
        <v>7.3</v>
      </c>
      <c r="C50" s="2" t="s">
        <v>56</v>
      </c>
      <c r="D50">
        <v>144</v>
      </c>
      <c r="E50">
        <v>16.84</v>
      </c>
      <c r="F50">
        <v>3.77</v>
      </c>
      <c r="G50">
        <v>0.14000000000000001</v>
      </c>
      <c r="H50" t="s">
        <v>7</v>
      </c>
      <c r="I50">
        <v>68.246237817412137</v>
      </c>
    </row>
    <row r="51" spans="1:9" x14ac:dyDescent="0.25">
      <c r="A51">
        <v>50</v>
      </c>
      <c r="B51" s="5">
        <v>3.9</v>
      </c>
      <c r="C51" s="5" t="s">
        <v>57</v>
      </c>
      <c r="D51">
        <v>76</v>
      </c>
      <c r="E51">
        <v>14.47</v>
      </c>
      <c r="F51">
        <v>-0.9</v>
      </c>
      <c r="G51">
        <v>998</v>
      </c>
      <c r="H51" t="s">
        <v>7</v>
      </c>
      <c r="I51">
        <v>-8.2634564430262625E-2</v>
      </c>
    </row>
    <row r="52" spans="1:9" x14ac:dyDescent="0.25">
      <c r="A52">
        <v>51</v>
      </c>
      <c r="B52" s="6">
        <v>20.5</v>
      </c>
      <c r="C52" s="6" t="s">
        <v>58</v>
      </c>
      <c r="D52">
        <v>282</v>
      </c>
      <c r="E52">
        <v>4.99</v>
      </c>
      <c r="F52">
        <v>7.64</v>
      </c>
      <c r="G52">
        <v>1.0000000000000001E-5</v>
      </c>
      <c r="H52" t="s">
        <v>7</v>
      </c>
      <c r="I52">
        <v>98.018121012372447</v>
      </c>
    </row>
    <row r="53" spans="1:9" x14ac:dyDescent="0.25">
      <c r="A53">
        <v>52</v>
      </c>
      <c r="B53" s="3">
        <v>19.399999999999999</v>
      </c>
      <c r="C53" s="3" t="s">
        <v>59</v>
      </c>
      <c r="D53">
        <v>230</v>
      </c>
      <c r="E53">
        <v>4.6500000000000004</v>
      </c>
      <c r="F53">
        <v>3.2</v>
      </c>
      <c r="G53">
        <v>0.04</v>
      </c>
      <c r="H53" t="s">
        <v>7</v>
      </c>
      <c r="I53">
        <v>95.254663540983088</v>
      </c>
    </row>
    <row r="54" spans="1:9" x14ac:dyDescent="0.25">
      <c r="A54">
        <v>53</v>
      </c>
      <c r="B54" s="4">
        <v>10.8</v>
      </c>
      <c r="C54" s="4" t="s">
        <v>60</v>
      </c>
      <c r="D54">
        <v>138</v>
      </c>
      <c r="E54">
        <v>15.1</v>
      </c>
      <c r="F54">
        <v>1.1599999999999999</v>
      </c>
      <c r="G54">
        <v>26</v>
      </c>
      <c r="H54" t="s">
        <v>7</v>
      </c>
      <c r="I54">
        <v>25.727589084128013</v>
      </c>
    </row>
    <row r="55" spans="1:9" x14ac:dyDescent="0.25">
      <c r="A55">
        <v>54</v>
      </c>
      <c r="B55" s="4">
        <v>5.4</v>
      </c>
      <c r="C55" s="4" t="s">
        <v>61</v>
      </c>
      <c r="D55">
        <v>94</v>
      </c>
      <c r="E55">
        <v>9.98</v>
      </c>
      <c r="F55">
        <v>1.5</v>
      </c>
      <c r="G55">
        <v>82</v>
      </c>
      <c r="H55" t="s">
        <v>7</v>
      </c>
      <c r="I55">
        <v>48.522500053551205</v>
      </c>
    </row>
    <row r="56" spans="1:9" x14ac:dyDescent="0.25">
      <c r="A56">
        <v>55</v>
      </c>
      <c r="B56" s="3">
        <v>10</v>
      </c>
      <c r="C56" s="3" t="s">
        <v>62</v>
      </c>
      <c r="D56">
        <v>136</v>
      </c>
      <c r="E56">
        <v>4.55</v>
      </c>
      <c r="F56">
        <v>1.4</v>
      </c>
      <c r="G56">
        <v>16.600000000000001</v>
      </c>
      <c r="H56" t="s">
        <v>7</v>
      </c>
      <c r="I56">
        <v>88.963948897997312</v>
      </c>
    </row>
    <row r="57" spans="1:9" x14ac:dyDescent="0.25">
      <c r="A57">
        <v>56</v>
      </c>
      <c r="B57" s="4">
        <v>4.8</v>
      </c>
      <c r="C57" s="4" t="s">
        <v>63</v>
      </c>
      <c r="D57">
        <v>130</v>
      </c>
      <c r="E57">
        <v>17.7</v>
      </c>
      <c r="F57">
        <v>3.1</v>
      </c>
      <c r="G57">
        <v>1.1000000000000001</v>
      </c>
      <c r="H57" t="s">
        <v>7</v>
      </c>
      <c r="I57">
        <v>91.665694606887982</v>
      </c>
    </row>
    <row r="58" spans="1:9" x14ac:dyDescent="0.25">
      <c r="A58">
        <v>57</v>
      </c>
      <c r="B58" s="5">
        <v>4.9000000000000004</v>
      </c>
      <c r="C58" s="5" t="s">
        <v>64</v>
      </c>
      <c r="D58">
        <v>90</v>
      </c>
      <c r="E58">
        <v>3.86</v>
      </c>
      <c r="F58">
        <v>-0.72</v>
      </c>
      <c r="G58">
        <v>999</v>
      </c>
      <c r="H58" t="s">
        <v>7</v>
      </c>
      <c r="I58">
        <v>28.730546993701687</v>
      </c>
    </row>
    <row r="59" spans="1:9" x14ac:dyDescent="0.25">
      <c r="A59">
        <v>58</v>
      </c>
      <c r="B59" s="3">
        <v>4</v>
      </c>
      <c r="C59" s="3" t="s">
        <v>65</v>
      </c>
      <c r="D59">
        <v>102</v>
      </c>
      <c r="E59">
        <v>4.8099999999999996</v>
      </c>
      <c r="F59">
        <v>1.4</v>
      </c>
      <c r="G59">
        <v>24</v>
      </c>
      <c r="H59" t="s">
        <v>7</v>
      </c>
      <c r="I59">
        <v>63.181779135508194</v>
      </c>
    </row>
    <row r="60" spans="1:9" x14ac:dyDescent="0.25">
      <c r="A60">
        <v>59</v>
      </c>
      <c r="B60" s="2">
        <v>4.9000000000000004</v>
      </c>
      <c r="C60" s="2" t="s">
        <v>66</v>
      </c>
      <c r="D60">
        <v>116</v>
      </c>
      <c r="E60">
        <v>17.68</v>
      </c>
      <c r="F60">
        <v>2.31</v>
      </c>
      <c r="G60">
        <v>3.5</v>
      </c>
      <c r="H60" t="s">
        <v>7</v>
      </c>
      <c r="I60">
        <v>37.168273052497092</v>
      </c>
    </row>
    <row r="61" spans="1:9" x14ac:dyDescent="0.25">
      <c r="A61">
        <v>60</v>
      </c>
      <c r="B61" s="3">
        <v>10.6</v>
      </c>
      <c r="C61" s="3" t="s">
        <v>67</v>
      </c>
      <c r="D61">
        <v>136</v>
      </c>
      <c r="E61">
        <v>3.96</v>
      </c>
      <c r="F61">
        <v>2.5</v>
      </c>
      <c r="G61">
        <v>1.1000000000000001</v>
      </c>
      <c r="H61" t="s">
        <v>7</v>
      </c>
      <c r="I61">
        <v>45.107952679636362</v>
      </c>
    </row>
    <row r="62" spans="1:9" x14ac:dyDescent="0.25">
      <c r="A62">
        <v>61</v>
      </c>
      <c r="B62" s="3">
        <v>5.0999999999999996</v>
      </c>
      <c r="C62" s="3" t="s">
        <v>68</v>
      </c>
      <c r="D62">
        <v>116</v>
      </c>
      <c r="E62">
        <v>5.09</v>
      </c>
      <c r="F62">
        <v>1.9</v>
      </c>
      <c r="G62">
        <v>10.3</v>
      </c>
      <c r="H62" t="s">
        <v>7</v>
      </c>
      <c r="I62">
        <v>78.933331012328452</v>
      </c>
    </row>
    <row r="63" spans="1:9" x14ac:dyDescent="0.25">
      <c r="A63">
        <v>62</v>
      </c>
      <c r="B63" s="4">
        <v>4.8</v>
      </c>
      <c r="C63" s="4" t="s">
        <v>69</v>
      </c>
      <c r="D63">
        <v>130</v>
      </c>
      <c r="E63">
        <v>17.7</v>
      </c>
      <c r="F63">
        <v>3.1</v>
      </c>
      <c r="G63">
        <v>1.1000000000000001</v>
      </c>
      <c r="H63" t="s">
        <v>7</v>
      </c>
      <c r="I63">
        <v>26.979535711220954</v>
      </c>
    </row>
    <row r="64" spans="1:9" x14ac:dyDescent="0.25">
      <c r="A64">
        <v>63</v>
      </c>
      <c r="B64" s="1">
        <v>16.100000000000001</v>
      </c>
      <c r="C64" s="1" t="s">
        <v>70</v>
      </c>
      <c r="D64">
        <v>188</v>
      </c>
      <c r="E64">
        <v>4.1500000000000004</v>
      </c>
      <c r="F64">
        <v>1.6</v>
      </c>
      <c r="G64">
        <v>2.4</v>
      </c>
      <c r="H64" t="s">
        <v>7</v>
      </c>
      <c r="I64">
        <v>96.454972368248789</v>
      </c>
    </row>
    <row r="65" spans="1:9" x14ac:dyDescent="0.25">
      <c r="A65">
        <v>64</v>
      </c>
      <c r="B65" s="4">
        <v>7</v>
      </c>
      <c r="C65" s="4" t="s">
        <v>71</v>
      </c>
      <c r="D65">
        <v>108</v>
      </c>
      <c r="E65">
        <v>15.02</v>
      </c>
      <c r="F65">
        <v>1.1000000000000001</v>
      </c>
      <c r="G65">
        <v>42.9</v>
      </c>
      <c r="H65" t="s">
        <v>7</v>
      </c>
      <c r="I65">
        <v>2.1814098708904059</v>
      </c>
    </row>
    <row r="66" spans="1:9" x14ac:dyDescent="0.25">
      <c r="A66">
        <v>65</v>
      </c>
      <c r="B66" s="5">
        <v>5</v>
      </c>
      <c r="C66" s="5" t="s">
        <v>72</v>
      </c>
      <c r="D66">
        <v>118</v>
      </c>
      <c r="E66">
        <v>15.12</v>
      </c>
      <c r="F66">
        <v>0.8</v>
      </c>
      <c r="G66">
        <v>998</v>
      </c>
      <c r="H66" t="s">
        <v>7</v>
      </c>
      <c r="I66">
        <v>14.667807827179455</v>
      </c>
    </row>
    <row r="67" spans="1:9" x14ac:dyDescent="0.25">
      <c r="A67">
        <v>66</v>
      </c>
      <c r="B67" s="3">
        <v>12.7</v>
      </c>
      <c r="C67" s="3" t="s">
        <v>73</v>
      </c>
      <c r="D67">
        <v>138</v>
      </c>
      <c r="E67">
        <v>2.79</v>
      </c>
      <c r="F67">
        <v>2.2999999999999998</v>
      </c>
      <c r="G67">
        <v>2.2000000000000002</v>
      </c>
      <c r="H67" t="s">
        <v>7</v>
      </c>
      <c r="I67">
        <v>68.980022476016501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4"/>
  <sheetViews>
    <sheetView workbookViewId="0">
      <selection activeCell="S22" sqref="S22"/>
    </sheetView>
  </sheetViews>
  <sheetFormatPr defaultRowHeight="15" x14ac:dyDescent="0.25"/>
  <sheetData>
    <row r="1" spans="1:17" x14ac:dyDescent="0.25">
      <c r="A1" s="5">
        <v>9.6999999999999993</v>
      </c>
      <c r="B1">
        <v>162</v>
      </c>
      <c r="C1">
        <v>15.12</v>
      </c>
      <c r="D1">
        <v>0.56000000000000005</v>
      </c>
      <c r="E1">
        <v>997</v>
      </c>
      <c r="F1" s="33"/>
      <c r="G1" s="33"/>
      <c r="H1" s="33"/>
      <c r="I1" s="33"/>
      <c r="J1" s="28">
        <v>99.559053163499215</v>
      </c>
      <c r="K1" s="28">
        <v>80.06887811212539</v>
      </c>
      <c r="L1" s="28">
        <v>78.354724586604902</v>
      </c>
      <c r="O1">
        <v>0.53875480328100001</v>
      </c>
      <c r="P1">
        <v>3.5160545266899997E-2</v>
      </c>
      <c r="Q1">
        <v>0.16548348985899999</v>
      </c>
    </row>
    <row r="2" spans="1:17" x14ac:dyDescent="0.25">
      <c r="A2" s="3">
        <v>6.5</v>
      </c>
      <c r="B2">
        <v>130</v>
      </c>
      <c r="C2">
        <v>4.4000000000000004</v>
      </c>
      <c r="D2">
        <v>2.42</v>
      </c>
      <c r="E2">
        <v>2.82</v>
      </c>
      <c r="F2" s="33"/>
      <c r="G2" s="33"/>
      <c r="H2" s="33"/>
      <c r="I2" s="33"/>
      <c r="J2" s="28">
        <v>97.571093802421373</v>
      </c>
      <c r="K2" s="28">
        <v>96.130417438460356</v>
      </c>
      <c r="L2" s="28">
        <v>92.861153800758487</v>
      </c>
      <c r="O2">
        <v>0.42824097869200001</v>
      </c>
      <c r="P2">
        <v>0.71029871572900005</v>
      </c>
      <c r="Q2">
        <v>0.71792084377499998</v>
      </c>
    </row>
    <row r="3" spans="1:17" x14ac:dyDescent="0.25">
      <c r="A3" s="5">
        <v>9.5</v>
      </c>
      <c r="B3">
        <v>132</v>
      </c>
      <c r="C3">
        <v>4.34</v>
      </c>
      <c r="D3">
        <v>-0.28999999999999998</v>
      </c>
      <c r="E3">
        <v>638</v>
      </c>
      <c r="F3" s="33"/>
      <c r="G3" s="33"/>
      <c r="H3" s="33"/>
      <c r="I3" s="33"/>
      <c r="J3" s="28">
        <v>96.325662800370438</v>
      </c>
      <c r="K3" s="28">
        <v>94.762621379164344</v>
      </c>
      <c r="L3" s="28">
        <v>91.298151347812805</v>
      </c>
      <c r="O3">
        <v>0.35900548726699999</v>
      </c>
      <c r="P3">
        <v>0.65280414374100004</v>
      </c>
      <c r="Q3">
        <v>0.65839820546600003</v>
      </c>
    </row>
    <row r="4" spans="1:17" x14ac:dyDescent="0.25">
      <c r="A4" s="3">
        <v>10.6</v>
      </c>
      <c r="B4">
        <v>136</v>
      </c>
      <c r="C4">
        <v>3.96</v>
      </c>
      <c r="D4">
        <v>2.46</v>
      </c>
      <c r="E4">
        <v>1.18</v>
      </c>
      <c r="F4" s="33"/>
      <c r="G4" s="33"/>
      <c r="H4" s="33"/>
      <c r="I4" s="33"/>
      <c r="J4" s="28">
        <v>97.774492564539713</v>
      </c>
      <c r="K4" s="28">
        <v>94.735692686035051</v>
      </c>
      <c r="L4" s="28">
        <v>87.38241582985367</v>
      </c>
      <c r="O4">
        <v>0.43954823957400002</v>
      </c>
      <c r="P4">
        <v>0.65167221060299996</v>
      </c>
      <c r="Q4">
        <v>0.50927821623699998</v>
      </c>
    </row>
    <row r="5" spans="1:17" x14ac:dyDescent="0.25">
      <c r="A5" s="3">
        <v>10.5</v>
      </c>
      <c r="B5">
        <v>132</v>
      </c>
      <c r="C5">
        <v>4.71</v>
      </c>
      <c r="D5">
        <v>0.62</v>
      </c>
      <c r="E5">
        <v>69.7</v>
      </c>
      <c r="F5" s="33"/>
      <c r="G5" s="33"/>
      <c r="H5" s="33"/>
      <c r="I5" s="33"/>
      <c r="J5" s="28">
        <v>98.142391127216584</v>
      </c>
      <c r="K5" s="28">
        <v>97.793067057195685</v>
      </c>
      <c r="L5" s="28">
        <v>93.49896886667176</v>
      </c>
      <c r="O5">
        <v>0.46000030615999998</v>
      </c>
      <c r="P5">
        <v>0.78018729856699998</v>
      </c>
      <c r="Q5">
        <v>0.74221027173200005</v>
      </c>
    </row>
    <row r="6" spans="1:17" x14ac:dyDescent="0.25">
      <c r="A6" s="5">
        <v>8.8000000000000007</v>
      </c>
      <c r="B6">
        <v>134</v>
      </c>
      <c r="C6">
        <v>14.01</v>
      </c>
      <c r="D6">
        <v>-1.48</v>
      </c>
      <c r="E6">
        <v>1000</v>
      </c>
      <c r="F6" s="33"/>
      <c r="G6" s="33"/>
      <c r="H6" s="33"/>
      <c r="I6" s="33"/>
      <c r="J6" s="28">
        <v>71.515432690409753</v>
      </c>
      <c r="K6" s="28">
        <v>70.126595926012683</v>
      </c>
      <c r="L6" s="28">
        <v>53.300481748794958</v>
      </c>
      <c r="O6">
        <v>-1.0202346884</v>
      </c>
      <c r="P6">
        <v>-0.38275794118500001</v>
      </c>
      <c r="Q6">
        <v>-0.78863825942499999</v>
      </c>
    </row>
    <row r="7" spans="1:17" x14ac:dyDescent="0.25">
      <c r="A7" s="4">
        <v>6</v>
      </c>
      <c r="B7">
        <v>103</v>
      </c>
      <c r="C7">
        <v>19.329999999999998</v>
      </c>
      <c r="D7">
        <v>1.56</v>
      </c>
      <c r="E7">
        <v>2.06</v>
      </c>
      <c r="F7" s="33"/>
      <c r="G7" s="33"/>
      <c r="H7" s="33"/>
      <c r="I7" s="33"/>
      <c r="J7" s="28">
        <v>96.561376379904075</v>
      </c>
      <c r="K7" s="28">
        <v>69.286562845117089</v>
      </c>
      <c r="L7" s="28">
        <v>38.79484598464677</v>
      </c>
      <c r="O7">
        <v>0.37210918027599998</v>
      </c>
      <c r="P7">
        <v>-0.418068280116</v>
      </c>
      <c r="Q7">
        <v>-1.34104539699</v>
      </c>
    </row>
    <row r="8" spans="1:17" x14ac:dyDescent="0.25">
      <c r="A8" s="4">
        <v>3.9</v>
      </c>
      <c r="B8">
        <v>104</v>
      </c>
      <c r="C8">
        <v>20</v>
      </c>
      <c r="D8">
        <v>2.95</v>
      </c>
      <c r="E8">
        <v>0.3</v>
      </c>
      <c r="F8" s="28">
        <v>24.567267259500355</v>
      </c>
      <c r="G8" s="28">
        <v>0</v>
      </c>
      <c r="H8" s="28">
        <v>11.638342003615666</v>
      </c>
      <c r="I8" s="33"/>
      <c r="J8" s="33"/>
      <c r="K8" s="33"/>
      <c r="L8" s="33"/>
      <c r="M8">
        <v>-2.0333144068900002</v>
      </c>
      <c r="N8">
        <v>-1.7975359055</v>
      </c>
    </row>
    <row r="9" spans="1:17" x14ac:dyDescent="0.25">
      <c r="A9" s="4">
        <v>6.1</v>
      </c>
      <c r="B9">
        <v>74</v>
      </c>
      <c r="C9">
        <v>17.600000000000001</v>
      </c>
      <c r="D9">
        <v>0.61</v>
      </c>
      <c r="E9">
        <v>181</v>
      </c>
      <c r="F9" s="28">
        <v>87.008459195486168</v>
      </c>
      <c r="G9" s="28">
        <v>67.124376386137044</v>
      </c>
      <c r="H9" s="28">
        <v>47.448189674359099</v>
      </c>
      <c r="I9" s="33"/>
      <c r="J9" s="33"/>
      <c r="K9" s="33"/>
      <c r="L9" s="33"/>
      <c r="M9">
        <v>0.50404376924799998</v>
      </c>
      <c r="N9">
        <v>0.26490846847999999</v>
      </c>
    </row>
    <row r="10" spans="1:17" x14ac:dyDescent="0.25">
      <c r="A10" s="4">
        <v>8.1</v>
      </c>
      <c r="B10">
        <v>122</v>
      </c>
      <c r="C10">
        <v>15.88</v>
      </c>
      <c r="D10">
        <v>1.36</v>
      </c>
      <c r="E10">
        <v>20</v>
      </c>
      <c r="F10" s="28">
        <v>79.107648417982716</v>
      </c>
      <c r="G10" s="28">
        <v>40.376119545309656</v>
      </c>
      <c r="H10" s="28">
        <v>27.130580104318224</v>
      </c>
      <c r="I10" s="33"/>
      <c r="J10" s="33"/>
      <c r="K10" s="33"/>
      <c r="L10" s="33"/>
      <c r="M10">
        <v>0.182986688131</v>
      </c>
      <c r="N10">
        <v>-0.556950814322</v>
      </c>
    </row>
    <row r="11" spans="1:17" x14ac:dyDescent="0.25">
      <c r="A11" s="4">
        <v>8.6</v>
      </c>
      <c r="B11">
        <v>173</v>
      </c>
      <c r="C11">
        <v>14.77</v>
      </c>
      <c r="D11">
        <v>2.65</v>
      </c>
      <c r="E11">
        <v>3.46</v>
      </c>
      <c r="F11" s="28">
        <v>95.28174151867367</v>
      </c>
      <c r="G11" s="28">
        <v>90.272532387290212</v>
      </c>
      <c r="H11" s="33"/>
      <c r="I11" s="28">
        <v>61.447223329819749</v>
      </c>
      <c r="J11" s="28">
        <v>99.165713131573369</v>
      </c>
      <c r="K11" s="28">
        <v>98.701061558090871</v>
      </c>
      <c r="L11" s="28">
        <v>98.944625459645195</v>
      </c>
      <c r="M11">
        <v>0.84023659157200004</v>
      </c>
      <c r="N11">
        <v>0.97615208343799997</v>
      </c>
      <c r="O11">
        <v>0.51688840493199995</v>
      </c>
      <c r="P11">
        <v>0.81835435925</v>
      </c>
      <c r="Q11">
        <v>0.94959308621600003</v>
      </c>
    </row>
    <row r="12" spans="1:17" x14ac:dyDescent="0.25">
      <c r="A12" s="3">
        <v>18.399999999999999</v>
      </c>
      <c r="B12">
        <v>216</v>
      </c>
      <c r="C12">
        <v>4.6500000000000004</v>
      </c>
      <c r="D12">
        <v>2.7</v>
      </c>
      <c r="E12">
        <v>5.0999999999999996</v>
      </c>
      <c r="F12" s="28">
        <v>98.76719466178227</v>
      </c>
      <c r="G12" s="28">
        <v>94.629797855603272</v>
      </c>
      <c r="H12" s="28">
        <v>62.509629242545863</v>
      </c>
      <c r="I12" s="28">
        <v>69.944746479069721</v>
      </c>
      <c r="J12" s="28">
        <v>98.953588653290865</v>
      </c>
      <c r="K12" s="28">
        <v>99.213918024352225</v>
      </c>
      <c r="L12" s="28">
        <v>98.217083897616774</v>
      </c>
      <c r="M12">
        <v>0.98187134830900002</v>
      </c>
      <c r="N12">
        <v>1.1100321749199999</v>
      </c>
      <c r="O12">
        <v>0.50509606760199999</v>
      </c>
      <c r="P12">
        <v>0.83991200508399999</v>
      </c>
      <c r="Q12">
        <v>0.92188667208399999</v>
      </c>
    </row>
    <row r="13" spans="1:17" x14ac:dyDescent="0.25">
      <c r="A13" s="4">
        <v>4.0999999999999996</v>
      </c>
      <c r="B13">
        <v>100</v>
      </c>
      <c r="C13">
        <v>18.18</v>
      </c>
      <c r="D13">
        <v>1.2</v>
      </c>
      <c r="E13">
        <v>42</v>
      </c>
      <c r="F13" s="28">
        <v>49.842881994383738</v>
      </c>
      <c r="G13" s="28">
        <v>43.98248533804864</v>
      </c>
      <c r="H13" s="28">
        <v>38.185342599049392</v>
      </c>
      <c r="I13" s="28">
        <v>33.357561802614477</v>
      </c>
      <c r="J13" s="28">
        <v>61.464543822644501</v>
      </c>
      <c r="K13" s="28">
        <v>56.072645297391198</v>
      </c>
      <c r="L13" s="28">
        <v>50.39548285458379</v>
      </c>
      <c r="M13">
        <v>-1.0062153763299999</v>
      </c>
      <c r="N13">
        <v>-0.44614265132300002</v>
      </c>
      <c r="O13">
        <v>-1.5789795958899999</v>
      </c>
      <c r="P13">
        <v>-0.97350820007399996</v>
      </c>
      <c r="Q13">
        <v>-0.89926713153100002</v>
      </c>
    </row>
    <row r="14" spans="1:17" x14ac:dyDescent="0.25">
      <c r="A14" s="3">
        <v>7.9</v>
      </c>
      <c r="B14">
        <v>144</v>
      </c>
      <c r="C14">
        <v>4.8899999999999997</v>
      </c>
      <c r="D14">
        <v>3.05</v>
      </c>
      <c r="E14">
        <v>0.78900000000000003</v>
      </c>
      <c r="F14" s="28">
        <v>91.517299648426317</v>
      </c>
      <c r="G14" s="28">
        <v>89.252411355368224</v>
      </c>
      <c r="H14" s="33"/>
      <c r="I14" s="28">
        <v>71.284687775936618</v>
      </c>
      <c r="J14" s="28">
        <v>98.10585946465639</v>
      </c>
      <c r="K14" s="28">
        <v>97.316872583583219</v>
      </c>
      <c r="L14" s="28">
        <v>93.757216296434763</v>
      </c>
      <c r="M14">
        <v>0.68726485829899997</v>
      </c>
      <c r="N14">
        <v>0.94480813662899998</v>
      </c>
      <c r="O14">
        <v>0.45796945290000002</v>
      </c>
      <c r="P14">
        <v>0.76017071988399998</v>
      </c>
      <c r="Q14">
        <v>0.75204491295499998</v>
      </c>
    </row>
    <row r="15" spans="1:17" x14ac:dyDescent="0.25">
      <c r="A15" s="6">
        <v>24.1</v>
      </c>
      <c r="B15">
        <v>300</v>
      </c>
      <c r="C15">
        <v>4.55</v>
      </c>
      <c r="D15">
        <v>4.8</v>
      </c>
      <c r="E15">
        <v>6.0000000000000001E-3</v>
      </c>
      <c r="F15" s="28">
        <v>94.84793734203798</v>
      </c>
      <c r="G15" s="28">
        <v>90.948844426883085</v>
      </c>
      <c r="H15" s="33"/>
      <c r="I15" s="28">
        <v>63.334191096837607</v>
      </c>
      <c r="J15" s="28">
        <v>99.018953765035121</v>
      </c>
      <c r="K15" s="28">
        <v>97.596594013358896</v>
      </c>
      <c r="L15" s="28">
        <v>99.785176172834298</v>
      </c>
      <c r="M15">
        <v>0.822608539636</v>
      </c>
      <c r="N15">
        <v>0.99693225356699999</v>
      </c>
      <c r="O15">
        <v>0.508729818188</v>
      </c>
      <c r="P15">
        <v>0.77192865979900005</v>
      </c>
      <c r="Q15">
        <v>0.98160314223900003</v>
      </c>
    </row>
    <row r="16" spans="1:17" x14ac:dyDescent="0.25">
      <c r="A16" s="3">
        <v>6.2</v>
      </c>
      <c r="B16">
        <v>144</v>
      </c>
      <c r="C16">
        <v>5.14</v>
      </c>
      <c r="D16">
        <v>2.64</v>
      </c>
      <c r="E16">
        <v>2</v>
      </c>
      <c r="F16" s="28">
        <v>89.459115449012444</v>
      </c>
      <c r="G16" s="28">
        <v>77.444650447796164</v>
      </c>
      <c r="H16" s="28">
        <v>39.043575945673027</v>
      </c>
      <c r="I16" s="28">
        <v>17.803954996984</v>
      </c>
      <c r="J16" s="28">
        <v>99.46434731385898</v>
      </c>
      <c r="K16" s="28">
        <v>98.598749278007446</v>
      </c>
      <c r="L16" s="28">
        <v>97.470765532673781</v>
      </c>
      <c r="M16">
        <v>0.60362855437100005</v>
      </c>
      <c r="N16">
        <v>0.58200625504299996</v>
      </c>
      <c r="O16">
        <v>0.53348995438199998</v>
      </c>
      <c r="P16">
        <v>0.81405371756199996</v>
      </c>
      <c r="Q16">
        <v>0.89346519519099998</v>
      </c>
    </row>
    <row r="17" spans="1:17" x14ac:dyDescent="0.25">
      <c r="A17" s="6">
        <v>18.3</v>
      </c>
      <c r="B17">
        <v>256</v>
      </c>
      <c r="C17">
        <v>4.95</v>
      </c>
      <c r="D17">
        <v>6.4</v>
      </c>
      <c r="E17">
        <v>4.0000000000000003E-5</v>
      </c>
      <c r="F17" s="28">
        <v>58.236840614228008</v>
      </c>
      <c r="G17" s="28">
        <v>48.894881254375058</v>
      </c>
      <c r="H17" s="28">
        <v>35.437080580415035</v>
      </c>
      <c r="I17" s="28">
        <v>51.50294635814015</v>
      </c>
      <c r="J17" s="28">
        <v>70.173236832718501</v>
      </c>
      <c r="K17" s="28">
        <v>61.949883540602457</v>
      </c>
      <c r="L17" s="28">
        <v>63.291020931987156</v>
      </c>
      <c r="M17">
        <v>-0.66511875607299997</v>
      </c>
      <c r="N17">
        <v>-0.29520578060800001</v>
      </c>
      <c r="O17">
        <v>-1.09484949214</v>
      </c>
      <c r="P17">
        <v>-0.72646165028300003</v>
      </c>
      <c r="Q17">
        <v>-0.40817612439000001</v>
      </c>
    </row>
    <row r="18" spans="1:17" x14ac:dyDescent="0.25">
      <c r="A18" s="3">
        <v>8.9</v>
      </c>
      <c r="B18">
        <v>122</v>
      </c>
      <c r="C18">
        <v>4.2</v>
      </c>
      <c r="D18">
        <v>1.9</v>
      </c>
      <c r="E18">
        <v>3.4</v>
      </c>
      <c r="F18" s="28">
        <v>67.937101691409637</v>
      </c>
      <c r="G18" s="28">
        <v>62.93899195881265</v>
      </c>
      <c r="H18" s="28">
        <v>25.131234862915225</v>
      </c>
      <c r="I18" s="28">
        <v>28.288167202492403</v>
      </c>
      <c r="J18" s="28">
        <v>94.147423755128656</v>
      </c>
      <c r="K18" s="28">
        <v>90.197883529918997</v>
      </c>
      <c r="L18" s="28">
        <v>86.234620717170912</v>
      </c>
      <c r="M18">
        <v>-0.27093927307799998</v>
      </c>
      <c r="N18">
        <v>0.136309544664</v>
      </c>
      <c r="O18">
        <v>0.237913712217</v>
      </c>
      <c r="P18">
        <v>0.46092784237500001</v>
      </c>
      <c r="Q18">
        <v>0.46556760451200002</v>
      </c>
    </row>
    <row r="19" spans="1:17" x14ac:dyDescent="0.25">
      <c r="A19" s="6">
        <v>22.2</v>
      </c>
      <c r="B19">
        <v>298</v>
      </c>
      <c r="C19">
        <v>4.99</v>
      </c>
      <c r="D19">
        <v>6.19</v>
      </c>
      <c r="E19">
        <v>3.46</v>
      </c>
      <c r="F19" s="28">
        <v>97.9149850004288</v>
      </c>
      <c r="G19" s="28">
        <v>96.874391434340453</v>
      </c>
      <c r="H19" s="33"/>
      <c r="I19" s="28">
        <v>94.553783220832102</v>
      </c>
      <c r="J19" s="28">
        <v>98.634266072375866</v>
      </c>
      <c r="K19" s="28">
        <v>96.841263408730271</v>
      </c>
      <c r="L19" s="28">
        <v>98.760550734730217</v>
      </c>
      <c r="M19">
        <v>0.94724098516300004</v>
      </c>
      <c r="N19">
        <v>1.17899891469</v>
      </c>
      <c r="O19">
        <v>0.48734441714799998</v>
      </c>
      <c r="P19">
        <v>0.74017874391899996</v>
      </c>
      <c r="Q19">
        <v>0.94258310792</v>
      </c>
    </row>
    <row r="20" spans="1:17" x14ac:dyDescent="0.25">
      <c r="A20" s="5">
        <v>3.9</v>
      </c>
      <c r="B20">
        <v>76</v>
      </c>
      <c r="C20">
        <v>14.47</v>
      </c>
      <c r="D20">
        <v>-0.9</v>
      </c>
      <c r="E20">
        <v>998</v>
      </c>
      <c r="F20" s="28">
        <v>49.617329632775906</v>
      </c>
      <c r="G20" s="28">
        <v>-8.2634564430262625E-2</v>
      </c>
      <c r="H20" s="28">
        <v>39.212033412717368</v>
      </c>
      <c r="I20" s="28">
        <v>30.773437216684055</v>
      </c>
      <c r="J20" s="28">
        <v>64.062075974637921</v>
      </c>
      <c r="K20" s="28">
        <v>42.149482850424512</v>
      </c>
      <c r="L20" s="28">
        <v>31.804719265195491</v>
      </c>
      <c r="M20">
        <v>-1.0153809145099999</v>
      </c>
      <c r="N20">
        <v>-1.8000749114800001</v>
      </c>
      <c r="O20">
        <v>-1.4345786497599999</v>
      </c>
      <c r="P20">
        <v>-1.5587608480599999</v>
      </c>
      <c r="Q20">
        <v>-1.6072450972300001</v>
      </c>
    </row>
    <row r="21" spans="1:17" x14ac:dyDescent="0.25">
      <c r="A21" s="6">
        <v>20.5</v>
      </c>
      <c r="B21">
        <v>282</v>
      </c>
      <c r="C21">
        <v>4.99</v>
      </c>
      <c r="D21">
        <v>7.64</v>
      </c>
      <c r="E21">
        <v>1.0000000000000001E-5</v>
      </c>
      <c r="F21" s="28">
        <v>97.809505534820957</v>
      </c>
      <c r="G21" s="28">
        <v>98.018121012372447</v>
      </c>
      <c r="H21" s="33"/>
      <c r="I21" s="28">
        <v>94.536044868682367</v>
      </c>
      <c r="J21" s="28">
        <v>96.618777613763299</v>
      </c>
      <c r="K21" s="28">
        <v>95.559000833184328</v>
      </c>
      <c r="L21" s="28">
        <v>97.337721463790487</v>
      </c>
      <c r="M21">
        <v>0.94295472514500001</v>
      </c>
      <c r="N21">
        <v>1.2141408223000001</v>
      </c>
      <c r="O21">
        <v>0.37530020621600002</v>
      </c>
      <c r="P21">
        <v>0.68627952593599995</v>
      </c>
      <c r="Q21">
        <v>0.88839857870799999</v>
      </c>
    </row>
    <row r="22" spans="1:17" x14ac:dyDescent="0.25">
      <c r="A22" s="3">
        <v>19.399999999999999</v>
      </c>
      <c r="B22">
        <v>230</v>
      </c>
      <c r="C22">
        <v>4.6500000000000004</v>
      </c>
      <c r="D22">
        <v>3.2</v>
      </c>
      <c r="E22">
        <v>0.04</v>
      </c>
      <c r="F22" s="28">
        <v>98.356859519598018</v>
      </c>
      <c r="G22" s="28">
        <v>95.254663540983088</v>
      </c>
      <c r="H22" s="28">
        <v>67.123473178439767</v>
      </c>
      <c r="I22" s="28">
        <v>84.5508835547503</v>
      </c>
      <c r="J22" s="28">
        <v>99.255081230604304</v>
      </c>
      <c r="K22" s="28">
        <v>98.964084530404378</v>
      </c>
      <c r="L22" s="28">
        <v>98.534454452365836</v>
      </c>
      <c r="M22">
        <v>0.96519698326699999</v>
      </c>
      <c r="N22">
        <v>1.12923161909</v>
      </c>
      <c r="O22">
        <v>0.52185651978000003</v>
      </c>
      <c r="P22">
        <v>0.82941038848299997</v>
      </c>
      <c r="Q22">
        <v>0.933972854485</v>
      </c>
    </row>
    <row r="23" spans="1:17" x14ac:dyDescent="0.25">
      <c r="A23" s="4">
        <v>10.8</v>
      </c>
      <c r="B23">
        <v>138</v>
      </c>
      <c r="C23">
        <v>15.1</v>
      </c>
      <c r="D23">
        <v>1.1599999999999999</v>
      </c>
      <c r="E23">
        <v>26</v>
      </c>
      <c r="F23" s="28">
        <v>44.100821785414944</v>
      </c>
      <c r="G23" s="28">
        <v>25.727589084128013</v>
      </c>
      <c r="H23" s="33"/>
      <c r="I23">
        <v>0</v>
      </c>
      <c r="J23" s="28">
        <v>95.149312469257211</v>
      </c>
      <c r="K23" s="28">
        <v>41.388820952343849</v>
      </c>
      <c r="L23" s="28">
        <v>36.215368508955493</v>
      </c>
      <c r="M23">
        <v>-1.23954954193</v>
      </c>
      <c r="N23">
        <v>-1.00703736802</v>
      </c>
      <c r="O23">
        <v>0.29361030027599999</v>
      </c>
      <c r="P23">
        <v>-1.5907348619899999</v>
      </c>
      <c r="Q23">
        <v>-1.4392776835200001</v>
      </c>
    </row>
    <row r="24" spans="1:17" x14ac:dyDescent="0.25">
      <c r="A24" s="4">
        <v>5.4</v>
      </c>
      <c r="B24">
        <v>94</v>
      </c>
      <c r="C24">
        <v>9.98</v>
      </c>
      <c r="D24">
        <v>1.5</v>
      </c>
      <c r="E24">
        <v>82</v>
      </c>
      <c r="F24" s="28">
        <v>54.161147652502692</v>
      </c>
      <c r="G24" s="28">
        <v>48.522500053551205</v>
      </c>
      <c r="H24" s="28">
        <v>11.507647814850516</v>
      </c>
      <c r="I24">
        <v>0</v>
      </c>
      <c r="J24" s="28">
        <v>98.625368868157494</v>
      </c>
      <c r="K24" s="28">
        <v>67.018294697855666</v>
      </c>
      <c r="L24" s="28">
        <v>43.71899580613762</v>
      </c>
      <c r="M24">
        <v>-0.83073847823400004</v>
      </c>
      <c r="N24">
        <v>-0.30664745878799998</v>
      </c>
      <c r="O24">
        <v>0.48684980740599998</v>
      </c>
      <c r="P24">
        <v>-0.51341371220400001</v>
      </c>
      <c r="Q24">
        <v>-1.1535227297899999</v>
      </c>
    </row>
    <row r="25" spans="1:17" x14ac:dyDescent="0.25">
      <c r="A25" s="3">
        <v>10</v>
      </c>
      <c r="B25">
        <v>136</v>
      </c>
      <c r="C25">
        <v>4.55</v>
      </c>
      <c r="D25">
        <v>1.4</v>
      </c>
      <c r="E25">
        <v>16.600000000000001</v>
      </c>
      <c r="F25" s="28">
        <v>94.608155737045209</v>
      </c>
      <c r="G25" s="28">
        <v>88.963948897997312</v>
      </c>
      <c r="H25" s="28">
        <v>25.045091408273446</v>
      </c>
      <c r="I25" s="28">
        <v>64.818061355670736</v>
      </c>
      <c r="J25" s="28">
        <v>92.538171278122334</v>
      </c>
      <c r="K25" s="28">
        <v>85.182752645551545</v>
      </c>
      <c r="L25" s="28">
        <v>87.007102481199524</v>
      </c>
      <c r="M25">
        <v>0.812864782397</v>
      </c>
      <c r="N25">
        <v>0.93594492173800004</v>
      </c>
      <c r="O25">
        <v>0.148452806001</v>
      </c>
      <c r="P25">
        <v>0.25011951192100002</v>
      </c>
      <c r="Q25">
        <v>0.494985442311</v>
      </c>
    </row>
    <row r="26" spans="1:17" x14ac:dyDescent="0.25">
      <c r="A26" s="4">
        <v>4.8</v>
      </c>
      <c r="B26">
        <v>130</v>
      </c>
      <c r="C26">
        <v>17.7</v>
      </c>
      <c r="D26">
        <v>3.1</v>
      </c>
      <c r="E26">
        <v>1.1000000000000001</v>
      </c>
      <c r="F26" s="28">
        <v>61.660566277124239</v>
      </c>
      <c r="G26" s="28">
        <v>91.665694606887982</v>
      </c>
      <c r="H26" s="33"/>
      <c r="I26" s="28">
        <v>85.754134205912209</v>
      </c>
      <c r="J26" s="28">
        <v>90.72939562383057</v>
      </c>
      <c r="K26" s="28">
        <v>90.629257373430718</v>
      </c>
      <c r="L26" s="28">
        <v>87.371479547255007</v>
      </c>
      <c r="M26">
        <v>-0.52599235514599996</v>
      </c>
      <c r="N26">
        <v>1.0189579869900001</v>
      </c>
      <c r="O26">
        <v>4.7900088830799999E-2</v>
      </c>
      <c r="P26">
        <v>0.47906040996900001</v>
      </c>
      <c r="Q26">
        <v>0.50886173807199997</v>
      </c>
    </row>
    <row r="27" spans="1:17" x14ac:dyDescent="0.25">
      <c r="A27" s="5">
        <v>4.9000000000000004</v>
      </c>
      <c r="B27">
        <v>90</v>
      </c>
      <c r="C27">
        <v>3.86</v>
      </c>
      <c r="D27">
        <v>-0.72</v>
      </c>
      <c r="E27">
        <v>999</v>
      </c>
      <c r="F27" s="28">
        <v>9.1906124091787209</v>
      </c>
      <c r="G27" s="28">
        <v>28.730546993701687</v>
      </c>
      <c r="H27" s="33"/>
      <c r="I27" s="28">
        <v>37.485454125725035</v>
      </c>
      <c r="J27" s="28">
        <v>11.841905734060933</v>
      </c>
      <c r="K27" s="28">
        <v>0.1</v>
      </c>
      <c r="L27" s="28">
        <v>6.6844917350750759</v>
      </c>
      <c r="M27">
        <v>-2.6581596364000002</v>
      </c>
      <c r="N27">
        <v>-0.91476934291000001</v>
      </c>
      <c r="O27">
        <v>-4.3375810183999999</v>
      </c>
      <c r="P27">
        <v>-3.33049169897</v>
      </c>
      <c r="Q27">
        <v>-2.56387969156</v>
      </c>
    </row>
    <row r="28" spans="1:17" x14ac:dyDescent="0.25">
      <c r="A28" s="3">
        <v>4</v>
      </c>
      <c r="B28">
        <v>102</v>
      </c>
      <c r="C28">
        <v>4.8099999999999996</v>
      </c>
      <c r="D28">
        <v>1.4</v>
      </c>
      <c r="E28">
        <v>24</v>
      </c>
      <c r="F28" s="28">
        <v>88.784489265943563</v>
      </c>
      <c r="G28" s="28">
        <v>63.181779135508194</v>
      </c>
      <c r="H28" s="28">
        <v>61.958045202586625</v>
      </c>
      <c r="I28" s="28">
        <v>27.174131799737918</v>
      </c>
      <c r="J28" s="28">
        <v>94.476898671572187</v>
      </c>
      <c r="K28" s="28">
        <v>86.224262355852645</v>
      </c>
      <c r="L28" s="28">
        <v>84.086034591456567</v>
      </c>
      <c r="M28">
        <v>0.57621446747799998</v>
      </c>
      <c r="N28">
        <v>0.14376935395500001</v>
      </c>
      <c r="O28">
        <v>0.25622974716000002</v>
      </c>
      <c r="P28">
        <v>0.29389881265000001</v>
      </c>
      <c r="Q28">
        <v>0.383744626822</v>
      </c>
    </row>
    <row r="29" spans="1:17" x14ac:dyDescent="0.25">
      <c r="A29" s="3">
        <v>10.6</v>
      </c>
      <c r="B29">
        <v>136</v>
      </c>
      <c r="C29">
        <v>3.96</v>
      </c>
      <c r="D29">
        <v>2.5</v>
      </c>
      <c r="E29">
        <v>1.1000000000000001</v>
      </c>
      <c r="F29" s="28">
        <v>76.044106021757571</v>
      </c>
      <c r="G29" s="28">
        <v>45.107952679636362</v>
      </c>
      <c r="H29" s="28">
        <v>27.64842837420575</v>
      </c>
      <c r="I29" s="33"/>
      <c r="J29" s="28">
        <v>99.499782116897421</v>
      </c>
      <c r="K29" s="28">
        <v>86.977761289926889</v>
      </c>
      <c r="L29" s="28">
        <v>86.400546286773618</v>
      </c>
      <c r="M29">
        <v>5.8496682319200001E-2</v>
      </c>
      <c r="N29">
        <v>-0.41156186395900002</v>
      </c>
      <c r="O29">
        <v>0.53545983147499998</v>
      </c>
      <c r="P29">
        <v>0.325571735242</v>
      </c>
      <c r="Q29">
        <v>0.47188642227700001</v>
      </c>
    </row>
    <row r="30" spans="1:17" x14ac:dyDescent="0.25">
      <c r="A30" s="3">
        <v>5.0999999999999996</v>
      </c>
      <c r="B30">
        <v>116</v>
      </c>
      <c r="C30">
        <v>5.09</v>
      </c>
      <c r="D30">
        <v>1.9</v>
      </c>
      <c r="E30">
        <v>10.3</v>
      </c>
      <c r="F30" s="28">
        <v>97.158489263810154</v>
      </c>
      <c r="G30" s="28">
        <v>78.933331012328452</v>
      </c>
      <c r="H30" s="28">
        <v>61.290882133965063</v>
      </c>
      <c r="I30" s="33"/>
      <c r="J30" s="28">
        <v>96.297367035674426</v>
      </c>
      <c r="K30" s="28">
        <v>94.685286402302353</v>
      </c>
      <c r="L30" s="28">
        <v>94.937818442099683</v>
      </c>
      <c r="M30">
        <v>0.91650004984400002</v>
      </c>
      <c r="N30">
        <v>0.62774702792299997</v>
      </c>
      <c r="O30">
        <v>0.35743248067599998</v>
      </c>
      <c r="P30">
        <v>0.64955340956600005</v>
      </c>
      <c r="Q30">
        <v>0.79700489006200004</v>
      </c>
    </row>
    <row r="31" spans="1:17" x14ac:dyDescent="0.25">
      <c r="A31" s="4">
        <v>4.8</v>
      </c>
      <c r="B31">
        <v>130</v>
      </c>
      <c r="C31">
        <v>17.7</v>
      </c>
      <c r="D31">
        <v>3.1</v>
      </c>
      <c r="E31">
        <v>1.1000000000000001</v>
      </c>
      <c r="F31" s="28">
        <v>88.725175047433908</v>
      </c>
      <c r="G31" s="28">
        <v>26.979535711220954</v>
      </c>
      <c r="H31" s="28">
        <v>43.475030664062892</v>
      </c>
      <c r="I31" s="33"/>
      <c r="J31" s="28">
        <v>90.816523884858384</v>
      </c>
      <c r="K31" s="28">
        <v>75.351521223203662</v>
      </c>
      <c r="L31" s="28">
        <v>56.545919881539881</v>
      </c>
      <c r="M31">
        <v>0.57380417688899998</v>
      </c>
      <c r="N31">
        <v>-0.96857041433500002</v>
      </c>
      <c r="O31">
        <v>5.2743687520300002E-2</v>
      </c>
      <c r="P31">
        <v>-0.16313101537999999</v>
      </c>
      <c r="Q31">
        <v>-0.66504469770999997</v>
      </c>
    </row>
    <row r="32" spans="1:17" x14ac:dyDescent="0.25">
      <c r="A32" s="4">
        <v>7</v>
      </c>
      <c r="B32">
        <v>108</v>
      </c>
      <c r="C32">
        <v>15.02</v>
      </c>
      <c r="D32">
        <v>1.1000000000000001</v>
      </c>
      <c r="E32">
        <v>42.9</v>
      </c>
      <c r="F32" s="28">
        <v>49.685373768582451</v>
      </c>
      <c r="G32" s="28">
        <v>2.1814098708904059</v>
      </c>
      <c r="H32" s="28">
        <v>4.5215135793054433</v>
      </c>
      <c r="I32" s="33"/>
      <c r="J32" s="28">
        <v>84.630426807559232</v>
      </c>
      <c r="K32" s="28">
        <v>37.418935280920017</v>
      </c>
      <c r="L32" s="28">
        <v>29.363279081227216</v>
      </c>
      <c r="M32">
        <v>-1.0126158753000001</v>
      </c>
      <c r="N32">
        <v>-1.7305105302599999</v>
      </c>
      <c r="O32">
        <v>-0.29115129377400001</v>
      </c>
      <c r="P32">
        <v>-1.75760687187</v>
      </c>
      <c r="Q32">
        <v>-1.70022061416</v>
      </c>
    </row>
    <row r="33" spans="1:17" x14ac:dyDescent="0.25">
      <c r="A33" s="5">
        <v>5</v>
      </c>
      <c r="B33">
        <v>118</v>
      </c>
      <c r="C33">
        <v>15.12</v>
      </c>
      <c r="D33">
        <v>0.8</v>
      </c>
      <c r="E33">
        <v>998</v>
      </c>
      <c r="F33" s="28">
        <v>85.897871869862783</v>
      </c>
      <c r="G33" s="28">
        <v>14.667807827179455</v>
      </c>
      <c r="H33" s="28">
        <v>31.216032471525907</v>
      </c>
      <c r="I33" s="33"/>
      <c r="J33" s="28">
        <v>96.985166782395765</v>
      </c>
      <c r="K33" s="28">
        <v>62.965833348430209</v>
      </c>
      <c r="L33" s="28">
        <v>54.468690215127623</v>
      </c>
      <c r="M33">
        <v>0.45891398002400002</v>
      </c>
      <c r="N33">
        <v>-1.34685704098</v>
      </c>
      <c r="O33">
        <v>0.39566836318499998</v>
      </c>
      <c r="P33">
        <v>-0.68375674631299999</v>
      </c>
      <c r="Q33">
        <v>-0.74415026141899998</v>
      </c>
    </row>
    <row r="34" spans="1:17" x14ac:dyDescent="0.25">
      <c r="A34" s="3">
        <v>12.7</v>
      </c>
      <c r="B34">
        <v>138</v>
      </c>
      <c r="C34">
        <v>2.79</v>
      </c>
      <c r="D34">
        <v>2.2999999999999998</v>
      </c>
      <c r="E34">
        <v>2.2000000000000002</v>
      </c>
      <c r="F34" s="28">
        <v>84.034582892803243</v>
      </c>
      <c r="G34" s="28">
        <v>68.980022476016501</v>
      </c>
      <c r="H34" s="28">
        <v>29.406258143703411</v>
      </c>
      <c r="I34" s="33"/>
      <c r="J34" s="29">
        <v>97.796651269032054</v>
      </c>
      <c r="K34" s="29">
        <v>92.296666850873507</v>
      </c>
      <c r="L34" s="29">
        <v>77.464411913124238</v>
      </c>
      <c r="M34">
        <v>0.38319743179900001</v>
      </c>
      <c r="N34">
        <v>0.32192451904500002</v>
      </c>
      <c r="O34">
        <v>0.44078007722099999</v>
      </c>
      <c r="P34">
        <v>0.549149070909</v>
      </c>
      <c r="Q34">
        <v>0.13157838680200001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V34"/>
  <sheetViews>
    <sheetView workbookViewId="0">
      <selection activeCell="T12" sqref="T12"/>
    </sheetView>
  </sheetViews>
  <sheetFormatPr defaultRowHeight="15" x14ac:dyDescent="0.25"/>
  <sheetData>
    <row r="2" spans="2:22" x14ac:dyDescent="0.25">
      <c r="B2">
        <v>0.244932610900124</v>
      </c>
      <c r="C2">
        <v>0.91924328785955001</v>
      </c>
      <c r="D2">
        <v>-0.78662368944166405</v>
      </c>
      <c r="E2">
        <v>2.2536858530337298</v>
      </c>
      <c r="G2" t="s">
        <v>84</v>
      </c>
      <c r="H2" t="s">
        <v>84</v>
      </c>
      <c r="I2">
        <v>0.53875480328143199</v>
      </c>
      <c r="J2">
        <v>3.5041296124070503E-2</v>
      </c>
      <c r="K2">
        <v>0.16548348985949399</v>
      </c>
      <c r="M2">
        <v>0.234817956746318</v>
      </c>
      <c r="N2">
        <v>0.93507646581107495</v>
      </c>
      <c r="O2">
        <v>-0.875524046885096</v>
      </c>
      <c r="P2">
        <v>2.4946972648100298</v>
      </c>
      <c r="R2">
        <v>74.604576276741</v>
      </c>
      <c r="S2">
        <v>58.502657434367997</v>
      </c>
      <c r="T2">
        <v>89.867752925808603</v>
      </c>
      <c r="U2">
        <v>79.235634429446804</v>
      </c>
      <c r="V2">
        <v>74.009300594649801</v>
      </c>
    </row>
    <row r="3" spans="2:22" x14ac:dyDescent="0.25">
      <c r="B3">
        <v>-0.28591735057265599</v>
      </c>
      <c r="C3">
        <v>-0.85705717634917</v>
      </c>
      <c r="D3">
        <v>0.156608811891116</v>
      </c>
      <c r="E3">
        <v>-0.49415174991195598</v>
      </c>
      <c r="G3" t="s">
        <v>84</v>
      </c>
      <c r="H3" t="s">
        <v>84</v>
      </c>
      <c r="I3">
        <v>0.42824097869227701</v>
      </c>
      <c r="J3">
        <v>0.71049454880668295</v>
      </c>
      <c r="K3">
        <v>0.71792084377527898</v>
      </c>
      <c r="M3">
        <v>-0.28832078233408598</v>
      </c>
      <c r="N3">
        <v>-0.82905691665026504</v>
      </c>
      <c r="O3">
        <v>0.105484824925915</v>
      </c>
      <c r="P3">
        <v>-0.45721580750889101</v>
      </c>
      <c r="R3">
        <v>24.608741691721399</v>
      </c>
      <c r="S3">
        <v>32.546029959825297</v>
      </c>
      <c r="T3">
        <v>17.9883319437027</v>
      </c>
      <c r="U3">
        <v>23.778905886596</v>
      </c>
      <c r="V3">
        <v>26.258957891476999</v>
      </c>
    </row>
    <row r="4" spans="2:22" x14ac:dyDescent="0.25">
      <c r="B4">
        <v>-0.252739227980607</v>
      </c>
      <c r="C4">
        <v>-0.86699915655929405</v>
      </c>
      <c r="D4">
        <v>-1.2176708002657799</v>
      </c>
      <c r="E4">
        <v>1.2614372668043701</v>
      </c>
      <c r="G4" t="s">
        <v>84</v>
      </c>
      <c r="H4" t="s">
        <v>84</v>
      </c>
      <c r="I4">
        <v>0.359005487266574</v>
      </c>
      <c r="J4">
        <v>0.65297314450746202</v>
      </c>
      <c r="K4">
        <v>0.65839820546627803</v>
      </c>
      <c r="M4">
        <v>-0.25562461114156099</v>
      </c>
      <c r="N4">
        <v>-0.83893079752224997</v>
      </c>
      <c r="O4">
        <v>-1.32383455282024</v>
      </c>
      <c r="P4">
        <v>1.4287566977472299</v>
      </c>
    </row>
    <row r="5" spans="2:22" x14ac:dyDescent="0.25">
      <c r="B5">
        <v>-0.186382982796509</v>
      </c>
      <c r="C5">
        <v>-0.92996503122340901</v>
      </c>
      <c r="D5">
        <v>0.176893381812251</v>
      </c>
      <c r="E5">
        <v>-0.49868458467913201</v>
      </c>
      <c r="G5" t="s">
        <v>84</v>
      </c>
      <c r="H5" t="s">
        <v>84</v>
      </c>
      <c r="I5">
        <v>0.43954823957421502</v>
      </c>
      <c r="J5">
        <v>0.65184068310416099</v>
      </c>
      <c r="K5">
        <v>0.50927821623661895</v>
      </c>
      <c r="M5">
        <v>-0.19023226875651</v>
      </c>
      <c r="N5">
        <v>-0.90146537637815605</v>
      </c>
      <c r="O5">
        <v>0.126581789911098</v>
      </c>
      <c r="P5">
        <v>-0.46208528530828702</v>
      </c>
    </row>
    <row r="6" spans="2:22" x14ac:dyDescent="0.25">
      <c r="B6">
        <v>-0.252739227980607</v>
      </c>
      <c r="C6">
        <v>-0.80569027859686604</v>
      </c>
      <c r="D6">
        <v>-0.75619683455996101</v>
      </c>
      <c r="E6">
        <v>-0.309300536967613</v>
      </c>
      <c r="G6" t="s">
        <v>84</v>
      </c>
      <c r="H6" t="s">
        <v>84</v>
      </c>
      <c r="I6">
        <v>0.460000306159837</v>
      </c>
      <c r="J6">
        <v>0.78041574815305603</v>
      </c>
      <c r="K6">
        <v>0.74221027173160703</v>
      </c>
      <c r="M6">
        <v>-0.25562461114156099</v>
      </c>
      <c r="N6">
        <v>-0.77804186547834198</v>
      </c>
      <c r="O6">
        <v>-0.84387859940732102</v>
      </c>
      <c r="P6">
        <v>-0.25863612749451798</v>
      </c>
    </row>
    <row r="7" spans="2:22" x14ac:dyDescent="0.25">
      <c r="B7">
        <v>-0.73382200556531396</v>
      </c>
      <c r="C7">
        <v>1.6168388992698799</v>
      </c>
      <c r="D7">
        <v>-0.27950944141328699</v>
      </c>
      <c r="E7">
        <v>-0.496252331877233</v>
      </c>
      <c r="G7" t="s">
        <v>84</v>
      </c>
      <c r="H7" t="s">
        <v>84</v>
      </c>
      <c r="I7">
        <v>0.37210918027553902</v>
      </c>
      <c r="J7">
        <v>-0.41839904795358601</v>
      </c>
      <c r="K7">
        <v>-1.34104539698556</v>
      </c>
      <c r="M7">
        <v>-0.72971909343317598</v>
      </c>
      <c r="N7">
        <v>1.62789377366203</v>
      </c>
      <c r="O7">
        <v>-0.34809992225552</v>
      </c>
      <c r="P7">
        <v>-0.45947239478178198</v>
      </c>
    </row>
    <row r="8" spans="2:22" x14ac:dyDescent="0.25">
      <c r="B8">
        <v>-0.71723294426928896</v>
      </c>
      <c r="C8">
        <v>1.72785767828292</v>
      </c>
      <c r="D8">
        <v>0.425379363346156</v>
      </c>
      <c r="E8">
        <v>-0.50111683748103097</v>
      </c>
      <c r="G8">
        <v>-2.0333144068911699</v>
      </c>
      <c r="H8">
        <v>-1.7975359055031701</v>
      </c>
      <c r="I8" t="s">
        <v>84</v>
      </c>
      <c r="J8" t="s">
        <v>84</v>
      </c>
      <c r="K8" t="s">
        <v>84</v>
      </c>
      <c r="M8">
        <v>-0.71337100783691298</v>
      </c>
      <c r="N8">
        <v>1.7381521100658599</v>
      </c>
      <c r="O8">
        <v>0.38501961097959098</v>
      </c>
      <c r="P8">
        <v>-0.464698175834792</v>
      </c>
    </row>
    <row r="9" spans="2:22" x14ac:dyDescent="0.25">
      <c r="B9">
        <v>-1.2149047831500199</v>
      </c>
      <c r="C9">
        <v>1.3301784698779899</v>
      </c>
      <c r="D9">
        <v>-0.76126797704024496</v>
      </c>
      <c r="E9">
        <v>-1.6758360001268499E-3</v>
      </c>
      <c r="G9">
        <v>0.504043769247981</v>
      </c>
      <c r="H9">
        <v>0.26490846848023097</v>
      </c>
      <c r="I9" t="s">
        <v>84</v>
      </c>
      <c r="J9" t="s">
        <v>84</v>
      </c>
      <c r="K9" t="s">
        <v>84</v>
      </c>
      <c r="M9">
        <v>-1.2038135757247901</v>
      </c>
      <c r="N9">
        <v>1.34319687518646</v>
      </c>
      <c r="O9">
        <v>-0.84915284065361696</v>
      </c>
      <c r="P9">
        <v>7.1835140232751296E-2</v>
      </c>
    </row>
    <row r="10" spans="2:22" x14ac:dyDescent="0.25">
      <c r="B10">
        <v>-0.41862984094085098</v>
      </c>
      <c r="C10">
        <v>1.0451750371877799</v>
      </c>
      <c r="D10">
        <v>-0.38093229101896298</v>
      </c>
      <c r="E10">
        <v>-0.44666754180215001</v>
      </c>
      <c r="G10">
        <v>0.182986688131097</v>
      </c>
      <c r="H10">
        <v>-0.55695081432155302</v>
      </c>
      <c r="I10" t="s">
        <v>84</v>
      </c>
      <c r="J10" t="s">
        <v>84</v>
      </c>
      <c r="K10" t="s">
        <v>84</v>
      </c>
      <c r="M10">
        <v>-0.419105467104186</v>
      </c>
      <c r="N10">
        <v>1.0601456235228901</v>
      </c>
      <c r="O10">
        <v>-0.45358474718143499</v>
      </c>
      <c r="P10">
        <v>-0.40620505836644299</v>
      </c>
    </row>
    <row r="11" spans="2:22" x14ac:dyDescent="0.25">
      <c r="B11">
        <v>0.42741228515639201</v>
      </c>
      <c r="C11">
        <v>0.86124840330049701</v>
      </c>
      <c r="D11">
        <v>0.27324508893764299</v>
      </c>
      <c r="E11">
        <v>-0.49238283878330202</v>
      </c>
      <c r="G11">
        <v>0.84023659157219999</v>
      </c>
      <c r="H11">
        <v>0.97615208343809701</v>
      </c>
      <c r="I11">
        <v>0.51688840493183097</v>
      </c>
      <c r="J11">
        <v>0.81860062113356702</v>
      </c>
      <c r="K11">
        <v>0.949593086216448</v>
      </c>
      <c r="M11">
        <v>0.41464689830520601</v>
      </c>
      <c r="N11">
        <v>0.87747882739116201</v>
      </c>
      <c r="O11">
        <v>0.22679237359071799</v>
      </c>
      <c r="P11">
        <v>-0.45531552348961501</v>
      </c>
    </row>
    <row r="12" spans="2:22" x14ac:dyDescent="0.25">
      <c r="B12">
        <v>1.1407419208854399</v>
      </c>
      <c r="C12">
        <v>-0.81563225880698897</v>
      </c>
      <c r="D12">
        <v>0.29860080133906203</v>
      </c>
      <c r="E12">
        <v>-0.48785000401612599</v>
      </c>
      <c r="G12">
        <v>0.98187134830911704</v>
      </c>
      <c r="H12">
        <v>1.1100321749175099</v>
      </c>
      <c r="I12">
        <v>0.50509606760192305</v>
      </c>
      <c r="J12">
        <v>0.84016832776848205</v>
      </c>
      <c r="K12">
        <v>0.92188667208397601</v>
      </c>
      <c r="M12">
        <v>1.1176145789445</v>
      </c>
      <c r="N12">
        <v>-0.78791574635032702</v>
      </c>
      <c r="O12">
        <v>0.253163579822197</v>
      </c>
      <c r="P12">
        <v>-0.45044604569021901</v>
      </c>
    </row>
    <row r="13" spans="2:22" x14ac:dyDescent="0.25">
      <c r="B13">
        <v>-0.78358918945338696</v>
      </c>
      <c r="C13">
        <v>1.4262842785758501</v>
      </c>
      <c r="D13">
        <v>-0.46207057070350299</v>
      </c>
      <c r="E13">
        <v>-0.38586122175466903</v>
      </c>
      <c r="G13">
        <v>-1.0062153763305699</v>
      </c>
      <c r="H13">
        <v>-0.446142651323157</v>
      </c>
      <c r="I13">
        <v>-1.5789795958878501</v>
      </c>
      <c r="J13">
        <v>-0.97409818780234203</v>
      </c>
      <c r="K13">
        <v>-0.899267131531157</v>
      </c>
      <c r="M13">
        <v>-0.77876335022196397</v>
      </c>
      <c r="N13">
        <v>1.4386443902823201</v>
      </c>
      <c r="O13">
        <v>-0.53797260712216699</v>
      </c>
      <c r="P13">
        <v>-0.34088279520381998</v>
      </c>
    </row>
    <row r="14" spans="2:22" x14ac:dyDescent="0.25">
      <c r="B14">
        <v>-5.3670492428314398E-2</v>
      </c>
      <c r="C14">
        <v>-0.77586433796649601</v>
      </c>
      <c r="D14">
        <v>0.47609078814899403</v>
      </c>
      <c r="E14">
        <v>-0.499765278821794</v>
      </c>
      <c r="G14">
        <v>0.68726485829931405</v>
      </c>
      <c r="H14">
        <v>0.94480813662857099</v>
      </c>
      <c r="I14">
        <v>0.457969452900372</v>
      </c>
      <c r="J14">
        <v>0.76038982787381904</v>
      </c>
      <c r="K14">
        <v>0.75204491295500497</v>
      </c>
      <c r="M14">
        <v>-5.94475839864093E-2</v>
      </c>
      <c r="N14">
        <v>-0.74842022286238596</v>
      </c>
      <c r="O14">
        <v>0.437762023442548</v>
      </c>
      <c r="P14">
        <v>-0.46324624007631299</v>
      </c>
    </row>
    <row r="15" spans="2:22" x14ac:dyDescent="0.25">
      <c r="B15">
        <v>2.5342230697514898</v>
      </c>
      <c r="C15">
        <v>-0.83220222582386205</v>
      </c>
      <c r="D15">
        <v>1.36354072219865</v>
      </c>
      <c r="E15">
        <v>-0.50192943103075705</v>
      </c>
      <c r="G15">
        <v>0.82260853963561398</v>
      </c>
      <c r="H15">
        <v>0.99693225356722504</v>
      </c>
      <c r="I15">
        <v>0.50872981818807095</v>
      </c>
      <c r="J15">
        <v>0.77215325513618704</v>
      </c>
      <c r="K15">
        <v>0.98160314223858502</v>
      </c>
      <c r="M15">
        <v>2.4908537690305601</v>
      </c>
      <c r="N15">
        <v>-0.80437221447030205</v>
      </c>
      <c r="O15">
        <v>1.3607542415443099</v>
      </c>
      <c r="P15">
        <v>-0.46557111880614699</v>
      </c>
    </row>
    <row r="16" spans="2:22" x14ac:dyDescent="0.25">
      <c r="B16">
        <v>-5.3670492428314398E-2</v>
      </c>
      <c r="C16">
        <v>-0.73443942042431498</v>
      </c>
      <c r="D16">
        <v>0.26817394645735898</v>
      </c>
      <c r="E16">
        <v>-0.496418167295544</v>
      </c>
      <c r="G16">
        <v>0.603628554371338</v>
      </c>
      <c r="H16">
        <v>0.58200625504278303</v>
      </c>
      <c r="I16">
        <v>0.53348995438178803</v>
      </c>
      <c r="J16">
        <v>0.81429797236699397</v>
      </c>
      <c r="K16">
        <v>0.893465195191123</v>
      </c>
      <c r="M16">
        <v>-5.94475839864093E-2</v>
      </c>
      <c r="N16">
        <v>-0.70727905256244905</v>
      </c>
      <c r="O16">
        <v>0.221518132344422</v>
      </c>
      <c r="P16">
        <v>-0.45965054640858899</v>
      </c>
    </row>
    <row r="17" spans="2:16" x14ac:dyDescent="0.25">
      <c r="B17">
        <v>1.8043043727264201</v>
      </c>
      <c r="C17">
        <v>-0.76592235775637196</v>
      </c>
      <c r="D17">
        <v>2.1749235190440599</v>
      </c>
      <c r="E17">
        <v>-0.50194590401564199</v>
      </c>
      <c r="G17">
        <v>-0.66511875607273296</v>
      </c>
      <c r="H17">
        <v>-0.29520578060834901</v>
      </c>
      <c r="I17">
        <v>-1.09484949214453</v>
      </c>
      <c r="J17">
        <v>-0.726936343130413</v>
      </c>
      <c r="K17">
        <v>-0.40817612438997403</v>
      </c>
      <c r="M17">
        <v>1.7715380027950001</v>
      </c>
      <c r="N17">
        <v>-0.73854634199040103</v>
      </c>
      <c r="O17">
        <v>2.2046328409516298</v>
      </c>
      <c r="P17">
        <v>-0.46558881520107598</v>
      </c>
    </row>
    <row r="18" spans="2:16" x14ac:dyDescent="0.25">
      <c r="B18">
        <v>-0.41862984094085098</v>
      </c>
      <c r="C18">
        <v>-0.89019711038291505</v>
      </c>
      <c r="D18">
        <v>-0.10709059708363899</v>
      </c>
      <c r="E18">
        <v>-0.49254867420161302</v>
      </c>
      <c r="G18">
        <v>-0.27093927307848997</v>
      </c>
      <c r="H18">
        <v>0.136309544663998</v>
      </c>
      <c r="I18">
        <v>0.23791371221711799</v>
      </c>
      <c r="J18">
        <v>0.46100729582564898</v>
      </c>
      <c r="K18">
        <v>0.46556760451217899</v>
      </c>
      <c r="M18">
        <v>-0.419105467104186</v>
      </c>
      <c r="N18">
        <v>-0.86196985289021499</v>
      </c>
      <c r="O18">
        <v>-0.168775719881464</v>
      </c>
      <c r="P18">
        <v>-0.45549367511642203</v>
      </c>
    </row>
    <row r="19" spans="2:16" x14ac:dyDescent="0.25">
      <c r="B19">
        <v>2.50104494715944</v>
      </c>
      <c r="C19">
        <v>-0.75929437094962304</v>
      </c>
      <c r="D19">
        <v>2.0684295269580999</v>
      </c>
      <c r="E19">
        <v>-0.49238283878330202</v>
      </c>
      <c r="G19">
        <v>0.94724098516299304</v>
      </c>
      <c r="H19">
        <v>1.17899891468601</v>
      </c>
      <c r="I19">
        <v>0.48734441714793097</v>
      </c>
      <c r="J19">
        <v>0.74038852179518</v>
      </c>
      <c r="K19">
        <v>0.94258310791968103</v>
      </c>
      <c r="M19">
        <v>2.4581575978380301</v>
      </c>
      <c r="N19">
        <v>-0.73196375474241104</v>
      </c>
      <c r="O19">
        <v>2.09387377477942</v>
      </c>
      <c r="P19">
        <v>-0.45531552348961501</v>
      </c>
    </row>
    <row r="20" spans="2:16" x14ac:dyDescent="0.25">
      <c r="B20">
        <v>-1.1817266605579699</v>
      </c>
      <c r="C20">
        <v>0.81153850224988</v>
      </c>
      <c r="D20">
        <v>-1.52701049156309</v>
      </c>
      <c r="E20">
        <v>2.25644977667225</v>
      </c>
      <c r="G20">
        <v>-1.01538091451344</v>
      </c>
      <c r="H20">
        <v>-1.80007491147509</v>
      </c>
      <c r="I20">
        <v>-1.43457864975661</v>
      </c>
      <c r="J20">
        <v>-1.55962396907115</v>
      </c>
      <c r="K20">
        <v>-1.60724509723034</v>
      </c>
      <c r="M20">
        <v>-1.1711174045322701</v>
      </c>
      <c r="N20">
        <v>0.82810942303123602</v>
      </c>
      <c r="O20">
        <v>-1.6455632688442801</v>
      </c>
      <c r="P20">
        <v>2.49766645859015</v>
      </c>
    </row>
    <row r="21" spans="2:16" x14ac:dyDescent="0.25">
      <c r="B21">
        <v>2.2356199664230498</v>
      </c>
      <c r="C21">
        <v>-0.75929437094962304</v>
      </c>
      <c r="D21">
        <v>2.8037451865992402</v>
      </c>
      <c r="E21">
        <v>-0.50194598693335102</v>
      </c>
      <c r="G21">
        <v>0.94295472514493905</v>
      </c>
      <c r="H21">
        <v>1.2141408222994401</v>
      </c>
      <c r="I21">
        <v>0.37530020621606902</v>
      </c>
      <c r="J21">
        <v>0.68646414942661205</v>
      </c>
      <c r="K21">
        <v>0.88839857870797401</v>
      </c>
      <c r="M21">
        <v>2.1965882282978302</v>
      </c>
      <c r="N21">
        <v>-0.73196375474241104</v>
      </c>
      <c r="O21">
        <v>2.8586387554922998</v>
      </c>
      <c r="P21">
        <v>-0.46558890427688998</v>
      </c>
    </row>
    <row r="22" spans="2:16" x14ac:dyDescent="0.25">
      <c r="B22">
        <v>1.3729887790297799</v>
      </c>
      <c r="C22">
        <v>-0.81563225880698897</v>
      </c>
      <c r="D22">
        <v>0.55215792535325003</v>
      </c>
      <c r="E22">
        <v>-0.50183545762704695</v>
      </c>
      <c r="G22">
        <v>0.96519698326743397</v>
      </c>
      <c r="H22">
        <v>1.1292316190939899</v>
      </c>
      <c r="I22">
        <v>0.52185651978042502</v>
      </c>
      <c r="J22">
        <v>0.82966181013729501</v>
      </c>
      <c r="K22">
        <v>0.93397285448545098</v>
      </c>
      <c r="M22">
        <v>1.34648777729217</v>
      </c>
      <c r="N22">
        <v>-0.78791574635032702</v>
      </c>
      <c r="O22">
        <v>0.516875642136985</v>
      </c>
      <c r="P22">
        <v>-0.46547016621762299</v>
      </c>
    </row>
    <row r="23" spans="2:16" x14ac:dyDescent="0.25">
      <c r="B23">
        <v>-0.153204860204461</v>
      </c>
      <c r="C23">
        <v>0.91592929445617599</v>
      </c>
      <c r="D23">
        <v>-0.48235514062463802</v>
      </c>
      <c r="E23">
        <v>-0.43008399997101898</v>
      </c>
      <c r="G23">
        <v>-1.2395495419250799</v>
      </c>
      <c r="H23">
        <v>-1.0070373680199201</v>
      </c>
      <c r="I23">
        <v>0.29361030027565099</v>
      </c>
      <c r="J23">
        <v>-1.5916129050511501</v>
      </c>
      <c r="K23">
        <v>-1.4392776835200001</v>
      </c>
      <c r="M23">
        <v>-0.15753609756398501</v>
      </c>
      <c r="N23">
        <v>0.93178517218708001</v>
      </c>
      <c r="O23">
        <v>-0.55906957210734998</v>
      </c>
      <c r="P23">
        <v>-0.38838989568572801</v>
      </c>
    </row>
    <row r="24" spans="2:16" x14ac:dyDescent="0.25">
      <c r="B24">
        <v>-0.88312355722953295</v>
      </c>
      <c r="C24">
        <v>6.7546983192309298E-2</v>
      </c>
      <c r="D24">
        <v>-0.30993629629498998</v>
      </c>
      <c r="E24">
        <v>-0.275304276213793</v>
      </c>
      <c r="G24">
        <v>-0.83073847823416402</v>
      </c>
      <c r="H24">
        <v>-0.30664745878794702</v>
      </c>
      <c r="I24">
        <v>0.486849807406115</v>
      </c>
      <c r="J24">
        <v>-0.51378897708148796</v>
      </c>
      <c r="K24">
        <v>-1.1535227297936099</v>
      </c>
      <c r="M24">
        <v>-0.87685186379953906</v>
      </c>
      <c r="N24">
        <v>8.9214004444350403E-2</v>
      </c>
      <c r="O24">
        <v>-0.37974536973329498</v>
      </c>
      <c r="P24">
        <v>-0.22211504399905099</v>
      </c>
    </row>
    <row r="25" spans="2:16" x14ac:dyDescent="0.25">
      <c r="B25">
        <v>-0.186382982796509</v>
      </c>
      <c r="C25">
        <v>-0.83220222582386205</v>
      </c>
      <c r="D25">
        <v>-0.360647721097828</v>
      </c>
      <c r="E25">
        <v>-0.45606488217312502</v>
      </c>
      <c r="G25">
        <v>0.81286478239696403</v>
      </c>
      <c r="H25">
        <v>0.93594492173793797</v>
      </c>
      <c r="I25">
        <v>0.148452806000648</v>
      </c>
      <c r="J25">
        <v>0.25010058261162998</v>
      </c>
      <c r="K25">
        <v>0.494985442311422</v>
      </c>
      <c r="M25">
        <v>-0.19023226875651</v>
      </c>
      <c r="N25">
        <v>-0.80437221447030205</v>
      </c>
      <c r="O25">
        <v>-0.432487782196252</v>
      </c>
      <c r="P25">
        <v>-0.41630031721884803</v>
      </c>
    </row>
    <row r="26" spans="2:16" x14ac:dyDescent="0.25">
      <c r="B26">
        <v>-0.28591735057265599</v>
      </c>
      <c r="C26">
        <v>1.3467484368948599</v>
      </c>
      <c r="D26">
        <v>0.50144650055041295</v>
      </c>
      <c r="E26">
        <v>-0.498905698570214</v>
      </c>
      <c r="G26">
        <v>-0.52599235514635001</v>
      </c>
      <c r="H26">
        <v>1.0189579869943099</v>
      </c>
      <c r="I26">
        <v>4.7900088830839301E-2</v>
      </c>
      <c r="J26">
        <v>0.47914832576070998</v>
      </c>
      <c r="K26">
        <v>0.50886173807157298</v>
      </c>
      <c r="M26">
        <v>-0.28832078233408598</v>
      </c>
      <c r="N26">
        <v>1.35965334330643</v>
      </c>
      <c r="O26">
        <v>0.46413322967402698</v>
      </c>
      <c r="P26">
        <v>-0.46232282081069598</v>
      </c>
    </row>
    <row r="27" spans="2:16" x14ac:dyDescent="0.25">
      <c r="B27">
        <v>-0.94947980241362995</v>
      </c>
      <c r="C27">
        <v>-0.94653499824028098</v>
      </c>
      <c r="D27">
        <v>-1.43572992691799</v>
      </c>
      <c r="E27">
        <v>2.2592137003107702</v>
      </c>
      <c r="G27">
        <v>-2.6581596364014</v>
      </c>
      <c r="H27">
        <v>-0.91476934290962397</v>
      </c>
      <c r="I27">
        <v>-4.3375810184035899</v>
      </c>
      <c r="J27">
        <v>-3.32797626631152</v>
      </c>
      <c r="K27">
        <v>-2.5638796915633399</v>
      </c>
      <c r="M27">
        <v>-0.94224420618459004</v>
      </c>
      <c r="N27">
        <v>-0.91792184449813097</v>
      </c>
      <c r="O27">
        <v>-1.55062692641095</v>
      </c>
      <c r="P27">
        <v>2.5006356523702702</v>
      </c>
    </row>
    <row r="28" spans="2:16" x14ac:dyDescent="0.25">
      <c r="B28">
        <v>-0.75041106686133796</v>
      </c>
      <c r="C28">
        <v>-0.78912031157999296</v>
      </c>
      <c r="D28">
        <v>-0.360647721097828</v>
      </c>
      <c r="E28">
        <v>-0.43561184724806301</v>
      </c>
      <c r="G28">
        <v>0.57621446747814897</v>
      </c>
      <c r="H28">
        <v>0.14376935395549201</v>
      </c>
      <c r="I28">
        <v>0.25622974715991698</v>
      </c>
      <c r="J28">
        <v>0.29390031483094098</v>
      </c>
      <c r="K28">
        <v>0.383744626822279</v>
      </c>
      <c r="M28">
        <v>-0.74606717902943798</v>
      </c>
      <c r="N28">
        <v>-0.76158539735836706</v>
      </c>
      <c r="O28">
        <v>-0.432487782196252</v>
      </c>
      <c r="P28">
        <v>-0.39432828324596603</v>
      </c>
    </row>
    <row r="29" spans="2:16" x14ac:dyDescent="0.25">
      <c r="B29">
        <v>-0.186382982796509</v>
      </c>
      <c r="C29">
        <v>-0.92996503122340901</v>
      </c>
      <c r="D29">
        <v>0.19717795173338701</v>
      </c>
      <c r="E29">
        <v>-0.498905698570214</v>
      </c>
      <c r="G29">
        <v>5.84966823192292E-2</v>
      </c>
      <c r="H29">
        <v>-0.41156186395901501</v>
      </c>
      <c r="I29">
        <v>0.53545983147485798</v>
      </c>
      <c r="J29">
        <v>0.32558801895272699</v>
      </c>
      <c r="K29">
        <v>0.47188642227670902</v>
      </c>
      <c r="M29">
        <v>-0.19023226875651</v>
      </c>
      <c r="N29">
        <v>-0.90146537637815605</v>
      </c>
      <c r="O29">
        <v>0.14767875489628099</v>
      </c>
      <c r="P29">
        <v>-0.46232282081069598</v>
      </c>
    </row>
    <row r="30" spans="2:16" x14ac:dyDescent="0.25">
      <c r="B30">
        <v>-0.51816420871699698</v>
      </c>
      <c r="C30">
        <v>-0.74272440393275097</v>
      </c>
      <c r="D30">
        <v>-0.10709059708363899</v>
      </c>
      <c r="E30">
        <v>-0.473477601095812</v>
      </c>
      <c r="G30">
        <v>0.91650004984433997</v>
      </c>
      <c r="H30">
        <v>0.62774702792260595</v>
      </c>
      <c r="I30">
        <v>0.35743248067626998</v>
      </c>
      <c r="J30">
        <v>0.64972089323775195</v>
      </c>
      <c r="K30">
        <v>0.79700489006240305</v>
      </c>
      <c r="M30">
        <v>-0.51719398068176203</v>
      </c>
      <c r="N30">
        <v>-0.71550728662243601</v>
      </c>
      <c r="O30">
        <v>-0.168775719881464</v>
      </c>
      <c r="P30">
        <v>-0.435006238033599</v>
      </c>
    </row>
    <row r="31" spans="2:16" x14ac:dyDescent="0.25">
      <c r="B31">
        <v>-0.28591735057265599</v>
      </c>
      <c r="C31">
        <v>1.3467484368948599</v>
      </c>
      <c r="D31">
        <v>0.50144650055041295</v>
      </c>
      <c r="E31">
        <v>-0.498905698570214</v>
      </c>
      <c r="G31">
        <v>0.57380417688902896</v>
      </c>
      <c r="H31">
        <v>-0.96857041433499202</v>
      </c>
      <c r="I31">
        <v>5.2743687520284001E-2</v>
      </c>
      <c r="J31">
        <v>-0.16334280579463401</v>
      </c>
      <c r="K31">
        <v>-0.66504469770973096</v>
      </c>
      <c r="M31">
        <v>-0.28832078233408598</v>
      </c>
      <c r="N31">
        <v>1.35965334330643</v>
      </c>
      <c r="O31">
        <v>0.46413322967402698</v>
      </c>
      <c r="P31">
        <v>-0.46232282081069598</v>
      </c>
    </row>
    <row r="32" spans="2:16" x14ac:dyDescent="0.25">
      <c r="B32">
        <v>-0.65087669908519197</v>
      </c>
      <c r="C32">
        <v>0.90267332084267804</v>
      </c>
      <c r="D32">
        <v>-0.51278199550634096</v>
      </c>
      <c r="E32">
        <v>-0.38337369047999897</v>
      </c>
      <c r="G32">
        <v>-1.0126158752985499</v>
      </c>
      <c r="H32">
        <v>-1.73051053025516</v>
      </c>
      <c r="I32">
        <v>-0.29115129377423099</v>
      </c>
      <c r="J32">
        <v>-1.7585627929205301</v>
      </c>
      <c r="K32">
        <v>-1.7002206141590099</v>
      </c>
      <c r="M32">
        <v>-0.647978665451863</v>
      </c>
      <c r="N32">
        <v>0.91861999769109903</v>
      </c>
      <c r="O32">
        <v>-0.59071501958512496</v>
      </c>
      <c r="P32">
        <v>-0.33821052080171299</v>
      </c>
    </row>
    <row r="33" spans="2:16" x14ac:dyDescent="0.25">
      <c r="B33">
        <v>-0.48498608612494798</v>
      </c>
      <c r="C33">
        <v>0.91924328785955001</v>
      </c>
      <c r="D33">
        <v>-0.66491626991485298</v>
      </c>
      <c r="E33">
        <v>2.25644977667225</v>
      </c>
      <c r="G33">
        <v>0.45891398002365003</v>
      </c>
      <c r="H33">
        <v>-1.3468570409754499</v>
      </c>
      <c r="I33">
        <v>0.39566836318466098</v>
      </c>
      <c r="J33">
        <v>-0.68421150908325701</v>
      </c>
      <c r="K33">
        <v>-0.74415026141858198</v>
      </c>
      <c r="M33">
        <v>-0.48449780948923699</v>
      </c>
      <c r="N33">
        <v>0.93507646581107495</v>
      </c>
      <c r="O33">
        <v>-0.74894225697399797</v>
      </c>
      <c r="P33">
        <v>2.49766645859015</v>
      </c>
    </row>
    <row r="34" spans="2:16" x14ac:dyDescent="0.25">
      <c r="B34">
        <v>-0.153204860204461</v>
      </c>
      <c r="C34">
        <v>-1.12383364532082</v>
      </c>
      <c r="D34">
        <v>9.5755102127711197E-2</v>
      </c>
      <c r="E34">
        <v>-0.49586538256784002</v>
      </c>
      <c r="G34">
        <v>0.38319743179857901</v>
      </c>
      <c r="H34">
        <v>0.321924519045232</v>
      </c>
      <c r="I34">
        <v>0.44078007722106799</v>
      </c>
      <c r="J34">
        <v>0.54926969658386005</v>
      </c>
      <c r="K34">
        <v>0.131578386802467</v>
      </c>
      <c r="M34">
        <v>-0.15753609756398501</v>
      </c>
      <c r="N34">
        <v>-1.0940060533818701</v>
      </c>
      <c r="O34">
        <v>4.2193929970366098E-2</v>
      </c>
      <c r="P34">
        <v>-0.45905670765256501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67"/>
  <sheetViews>
    <sheetView zoomScale="87" zoomScaleNormal="87" workbookViewId="0">
      <pane xSplit="3" ySplit="1" topLeftCell="D8" activePane="bottomRight" state="frozen"/>
      <selection pane="topRight" activeCell="D1" sqref="D1"/>
      <selection pane="bottomLeft" activeCell="A2" sqref="A2"/>
      <selection pane="bottomRight" activeCell="E8" sqref="E8"/>
    </sheetView>
  </sheetViews>
  <sheetFormatPr defaultRowHeight="15" x14ac:dyDescent="0.25"/>
  <cols>
    <col min="15" max="15" width="9.140625" style="30"/>
  </cols>
  <sheetData>
    <row r="1" spans="1:30" x14ac:dyDescent="0.25">
      <c r="A1" s="8" t="s">
        <v>20</v>
      </c>
      <c r="B1" s="8" t="s">
        <v>21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  <c r="H1" s="27" t="s">
        <v>15</v>
      </c>
      <c r="I1" s="27" t="s">
        <v>17</v>
      </c>
      <c r="J1" s="27" t="s">
        <v>18</v>
      </c>
      <c r="K1" s="27" t="s">
        <v>19</v>
      </c>
      <c r="L1" s="27" t="s">
        <v>10</v>
      </c>
      <c r="M1" s="27" t="s">
        <v>11</v>
      </c>
      <c r="N1" s="27" t="s">
        <v>12</v>
      </c>
      <c r="P1" s="27" t="s">
        <v>15</v>
      </c>
      <c r="Q1" s="27" t="s">
        <v>17</v>
      </c>
      <c r="R1" s="27" t="s">
        <v>18</v>
      </c>
      <c r="S1" s="27" t="s">
        <v>19</v>
      </c>
      <c r="T1" s="27" t="s">
        <v>10</v>
      </c>
      <c r="U1" s="27" t="s">
        <v>11</v>
      </c>
      <c r="V1" s="27" t="s">
        <v>12</v>
      </c>
      <c r="W1" s="27" t="s">
        <v>75</v>
      </c>
      <c r="Y1" s="27" t="s">
        <v>76</v>
      </c>
      <c r="AA1" s="27" t="s">
        <v>77</v>
      </c>
    </row>
    <row r="2" spans="1:30" x14ac:dyDescent="0.25">
      <c r="A2" s="5">
        <v>1</v>
      </c>
      <c r="B2" s="5">
        <v>9.6999999999999993</v>
      </c>
      <c r="C2" s="5" t="s">
        <v>33</v>
      </c>
      <c r="D2">
        <v>162</v>
      </c>
      <c r="E2">
        <v>15.12</v>
      </c>
      <c r="F2">
        <v>0.56000000000000005</v>
      </c>
      <c r="G2">
        <v>997</v>
      </c>
      <c r="H2" s="26" t="s">
        <v>74</v>
      </c>
      <c r="I2" s="26" t="s">
        <v>74</v>
      </c>
      <c r="J2" s="26" t="s">
        <v>74</v>
      </c>
      <c r="K2" s="26" t="s">
        <v>74</v>
      </c>
      <c r="L2" s="28">
        <v>99.559053163499215</v>
      </c>
      <c r="M2" s="28">
        <v>80.06887811212539</v>
      </c>
      <c r="N2" s="28">
        <v>78.354724586604902</v>
      </c>
      <c r="T2">
        <f>LOG(L2/(100-L2))</f>
        <v>2.3536945265079732</v>
      </c>
      <c r="U2">
        <f t="shared" ref="U2:V17" si="0">LOG(M2/(100-M2))</f>
        <v>0.6039319983547673</v>
      </c>
      <c r="V2">
        <f t="shared" si="0"/>
        <v>0.55870207229917745</v>
      </c>
      <c r="W2">
        <v>0.86662331758300004</v>
      </c>
      <c r="X2">
        <f>100*(EXP(W2)/(1+EXP(W2)))</f>
        <v>70.40425951950408</v>
      </c>
      <c r="Y2">
        <v>-0.10991052647299999</v>
      </c>
      <c r="Z2">
        <f>100*(EXP(Y2)/(1+EXP(Y2)))</f>
        <v>47.254999656382616</v>
      </c>
      <c r="AA2" t="e">
        <f>VLOOKUP(A2,$AC$2:$AD$22,2,FALSE)</f>
        <v>#N/A</v>
      </c>
      <c r="AB2" t="e">
        <f>100*(EXP(AA2)/(1+EXP(AA2)))</f>
        <v>#N/A</v>
      </c>
      <c r="AC2">
        <v>2</v>
      </c>
      <c r="AD2">
        <v>1.20769011936</v>
      </c>
    </row>
    <row r="3" spans="1:30" x14ac:dyDescent="0.25">
      <c r="A3" s="3">
        <v>2</v>
      </c>
      <c r="B3" s="3">
        <v>6.5</v>
      </c>
      <c r="C3" s="3" t="s">
        <v>34</v>
      </c>
      <c r="D3">
        <v>130</v>
      </c>
      <c r="E3">
        <v>4.4000000000000004</v>
      </c>
      <c r="F3">
        <v>2.42</v>
      </c>
      <c r="G3">
        <v>2.82</v>
      </c>
      <c r="H3" s="26" t="s">
        <v>74</v>
      </c>
      <c r="I3" s="26" t="s">
        <v>74</v>
      </c>
      <c r="J3" s="26" t="s">
        <v>74</v>
      </c>
      <c r="K3" s="26" t="s">
        <v>74</v>
      </c>
      <c r="L3" s="28">
        <v>97.571093802421373</v>
      </c>
      <c r="M3" s="28">
        <v>96.130417438460356</v>
      </c>
      <c r="N3" s="28">
        <v>92.861153800758487</v>
      </c>
      <c r="T3">
        <f t="shared" ref="T3:T42" si="1">LOG(L3/(100-L3))</f>
        <v>1.60391043057171</v>
      </c>
      <c r="U3">
        <f t="shared" si="0"/>
        <v>1.3951967109885794</v>
      </c>
      <c r="V3">
        <f t="shared" si="0"/>
        <v>1.1142060499464412</v>
      </c>
      <c r="W3">
        <v>1.5558110247100001</v>
      </c>
      <c r="X3">
        <f t="shared" ref="X3:X9" si="2">100*(EXP(W3)/(1+EXP(W3)))</f>
        <v>82.575144031502063</v>
      </c>
      <c r="Y3">
        <v>1.1636120833000001</v>
      </c>
      <c r="Z3">
        <f t="shared" ref="Z3:Z9" si="3">100*(EXP(Y3)/(1+EXP(Y3)))</f>
        <v>76.198842952681176</v>
      </c>
      <c r="AA3">
        <f t="shared" ref="AA3:AA42" si="4">VLOOKUP(A3,$AC$2:$AD$22,2,FALSE)</f>
        <v>1.20769011936</v>
      </c>
      <c r="AB3">
        <f t="shared" ref="AB3:AB42" si="5">100*(EXP(AA3)/(1+EXP(AA3)))</f>
        <v>76.988998712452727</v>
      </c>
      <c r="AC3">
        <v>4</v>
      </c>
      <c r="AD3">
        <v>1.12700876196</v>
      </c>
    </row>
    <row r="4" spans="1:30" x14ac:dyDescent="0.25">
      <c r="A4" s="5">
        <v>3</v>
      </c>
      <c r="B4" s="5">
        <v>9.5</v>
      </c>
      <c r="C4" s="5" t="s">
        <v>35</v>
      </c>
      <c r="D4">
        <v>132</v>
      </c>
      <c r="E4">
        <v>4.34</v>
      </c>
      <c r="F4">
        <v>-0.28999999999999998</v>
      </c>
      <c r="G4">
        <v>638</v>
      </c>
      <c r="H4" s="26" t="s">
        <v>74</v>
      </c>
      <c r="I4" s="26" t="s">
        <v>74</v>
      </c>
      <c r="J4" s="26" t="s">
        <v>74</v>
      </c>
      <c r="K4" s="26" t="s">
        <v>74</v>
      </c>
      <c r="L4" s="28">
        <v>96.325662800370438</v>
      </c>
      <c r="M4" s="28">
        <v>94.762621379164344</v>
      </c>
      <c r="N4" s="28">
        <v>91.298151347812805</v>
      </c>
      <c r="T4">
        <f t="shared" si="1"/>
        <v>1.4185629963235822</v>
      </c>
      <c r="U4">
        <f t="shared" si="0"/>
        <v>1.2575230948506935</v>
      </c>
      <c r="V4">
        <f t="shared" si="0"/>
        <v>1.0208504582938593</v>
      </c>
      <c r="W4">
        <v>1.3592031523600001</v>
      </c>
      <c r="X4">
        <f t="shared" si="2"/>
        <v>79.563015857370132</v>
      </c>
      <c r="Y4">
        <v>0.72148017959300004</v>
      </c>
      <c r="Z4">
        <f t="shared" si="3"/>
        <v>67.293287939163918</v>
      </c>
      <c r="AA4" t="e">
        <f t="shared" si="4"/>
        <v>#N/A</v>
      </c>
      <c r="AB4" t="e">
        <f t="shared" si="5"/>
        <v>#N/A</v>
      </c>
      <c r="AC4">
        <v>5</v>
      </c>
      <c r="AD4">
        <v>1.4019320497900001</v>
      </c>
    </row>
    <row r="5" spans="1:30" x14ac:dyDescent="0.25">
      <c r="A5" s="3">
        <v>4</v>
      </c>
      <c r="B5" s="3">
        <v>10.6</v>
      </c>
      <c r="C5" s="3" t="s">
        <v>36</v>
      </c>
      <c r="D5">
        <v>136</v>
      </c>
      <c r="E5">
        <v>3.96</v>
      </c>
      <c r="F5">
        <v>2.46</v>
      </c>
      <c r="G5">
        <v>1.18</v>
      </c>
      <c r="H5" s="26" t="s">
        <v>74</v>
      </c>
      <c r="I5" s="26" t="s">
        <v>74</v>
      </c>
      <c r="J5" s="26" t="s">
        <v>74</v>
      </c>
      <c r="K5" s="26" t="s">
        <v>74</v>
      </c>
      <c r="L5" s="28">
        <v>97.774492564539713</v>
      </c>
      <c r="M5" s="28">
        <v>94.735692686035051</v>
      </c>
      <c r="N5" s="28">
        <v>87.38241582985367</v>
      </c>
      <c r="T5">
        <f t="shared" si="1"/>
        <v>1.6427965210979103</v>
      </c>
      <c r="U5">
        <f t="shared" si="0"/>
        <v>1.2551724008150371</v>
      </c>
      <c r="V5">
        <f t="shared" si="0"/>
        <v>0.84044783678765922</v>
      </c>
      <c r="W5">
        <v>1.5784925682099999</v>
      </c>
      <c r="X5">
        <f t="shared" si="2"/>
        <v>82.899092292010295</v>
      </c>
      <c r="Y5">
        <v>1.20805484077</v>
      </c>
      <c r="Z5">
        <f t="shared" si="3"/>
        <v>76.995459458848188</v>
      </c>
      <c r="AA5">
        <f t="shared" si="4"/>
        <v>1.12700876196</v>
      </c>
      <c r="AB5">
        <f t="shared" si="5"/>
        <v>75.528645435008656</v>
      </c>
      <c r="AC5">
        <v>15</v>
      </c>
      <c r="AD5">
        <v>2.0013955439100002</v>
      </c>
    </row>
    <row r="6" spans="1:30" x14ac:dyDescent="0.25">
      <c r="A6" s="3">
        <v>5</v>
      </c>
      <c r="B6" s="3">
        <v>10.5</v>
      </c>
      <c r="C6" s="3" t="s">
        <v>37</v>
      </c>
      <c r="D6">
        <v>132</v>
      </c>
      <c r="E6">
        <v>4.71</v>
      </c>
      <c r="F6">
        <v>0.62</v>
      </c>
      <c r="G6">
        <v>69.7</v>
      </c>
      <c r="H6" s="26" t="s">
        <v>74</v>
      </c>
      <c r="I6" s="26" t="s">
        <v>74</v>
      </c>
      <c r="J6" s="26" t="s">
        <v>74</v>
      </c>
      <c r="K6" s="26" t="s">
        <v>74</v>
      </c>
      <c r="L6" s="28">
        <v>98.142391127216584</v>
      </c>
      <c r="M6" s="28">
        <v>97.793067057195685</v>
      </c>
      <c r="N6" s="28">
        <v>93.49896886667176</v>
      </c>
      <c r="T6">
        <f t="shared" si="1"/>
        <v>1.7229023580755103</v>
      </c>
      <c r="U6">
        <f t="shared" si="0"/>
        <v>1.6465189295858325</v>
      </c>
      <c r="V6">
        <f t="shared" si="0"/>
        <v>1.1578245755019685</v>
      </c>
      <c r="W6">
        <v>1.6561439331700001</v>
      </c>
      <c r="X6">
        <f t="shared" si="2"/>
        <v>83.971969259571225</v>
      </c>
      <c r="Y6">
        <v>1.2675573530599999</v>
      </c>
      <c r="Z6">
        <f t="shared" si="3"/>
        <v>78.032432030553238</v>
      </c>
      <c r="AA6">
        <f t="shared" si="4"/>
        <v>1.4019320497900001</v>
      </c>
      <c r="AB6">
        <f t="shared" si="5"/>
        <v>80.249029669456533</v>
      </c>
      <c r="AC6">
        <v>18</v>
      </c>
      <c r="AD6">
        <v>1.5448124003699999</v>
      </c>
    </row>
    <row r="7" spans="1:30" x14ac:dyDescent="0.25">
      <c r="A7" s="5">
        <v>6</v>
      </c>
      <c r="B7" s="5">
        <v>8.8000000000000007</v>
      </c>
      <c r="C7" s="5" t="s">
        <v>38</v>
      </c>
      <c r="D7">
        <v>134</v>
      </c>
      <c r="E7">
        <v>14.01</v>
      </c>
      <c r="F7">
        <v>-1.48</v>
      </c>
      <c r="G7">
        <v>1000</v>
      </c>
      <c r="H7" s="26" t="s">
        <v>74</v>
      </c>
      <c r="I7" s="26" t="s">
        <v>74</v>
      </c>
      <c r="J7" s="26" t="s">
        <v>74</v>
      </c>
      <c r="K7" s="26" t="s">
        <v>74</v>
      </c>
      <c r="L7" s="28">
        <v>71.515432690409753</v>
      </c>
      <c r="M7" s="28">
        <v>70.126595926012683</v>
      </c>
      <c r="N7" s="28">
        <v>53.300481748794958</v>
      </c>
      <c r="T7">
        <f t="shared" si="1"/>
        <v>0.39979014383952222</v>
      </c>
      <c r="U7">
        <f t="shared" si="0"/>
        <v>0.37059804468304264</v>
      </c>
      <c r="V7">
        <f t="shared" si="0"/>
        <v>5.7418733913692253E-2</v>
      </c>
      <c r="W7">
        <v>0.99067163195800001</v>
      </c>
      <c r="X7">
        <f t="shared" si="2"/>
        <v>72.922056182327367</v>
      </c>
      <c r="Y7">
        <v>1.61111684296E-2</v>
      </c>
      <c r="Z7">
        <f t="shared" si="3"/>
        <v>50.402770498524617</v>
      </c>
      <c r="AA7" t="e">
        <f t="shared" si="4"/>
        <v>#N/A</v>
      </c>
      <c r="AB7" t="e">
        <f t="shared" si="5"/>
        <v>#N/A</v>
      </c>
      <c r="AC7">
        <v>20</v>
      </c>
      <c r="AD7">
        <v>1.55569152126</v>
      </c>
    </row>
    <row r="8" spans="1:30" x14ac:dyDescent="0.25">
      <c r="A8" s="5">
        <v>7</v>
      </c>
      <c r="B8" s="5">
        <v>7.5</v>
      </c>
      <c r="C8" s="5" t="s">
        <v>39</v>
      </c>
      <c r="D8">
        <v>99</v>
      </c>
      <c r="E8">
        <v>17</v>
      </c>
      <c r="F8">
        <v>-0.38</v>
      </c>
      <c r="G8">
        <v>999</v>
      </c>
      <c r="H8" s="26" t="s">
        <v>74</v>
      </c>
      <c r="I8" s="26" t="s">
        <v>74</v>
      </c>
      <c r="J8" s="26" t="s">
        <v>74</v>
      </c>
      <c r="K8" s="26" t="s">
        <v>74</v>
      </c>
      <c r="L8" s="28">
        <v>98.210694591164639</v>
      </c>
      <c r="M8" s="28">
        <v>72.381211506955083</v>
      </c>
      <c r="N8" s="28">
        <v>50.878430253020227</v>
      </c>
      <c r="T8">
        <f t="shared" si="1"/>
        <v>1.7394743078342445</v>
      </c>
      <c r="U8">
        <f t="shared" si="0"/>
        <v>0.41842122380083829</v>
      </c>
      <c r="V8">
        <f t="shared" si="0"/>
        <v>1.5261466774707183E-2</v>
      </c>
      <c r="W8">
        <v>0.74608885212300002</v>
      </c>
      <c r="X8">
        <f t="shared" si="2"/>
        <v>67.832588307152477</v>
      </c>
      <c r="Y8">
        <v>-0.38661732114300001</v>
      </c>
      <c r="Z8">
        <f t="shared" si="3"/>
        <v>40.453187629804077</v>
      </c>
      <c r="AA8" t="e">
        <f t="shared" si="4"/>
        <v>#N/A</v>
      </c>
      <c r="AB8" t="e">
        <f t="shared" si="5"/>
        <v>#N/A</v>
      </c>
      <c r="AC8">
        <v>22</v>
      </c>
      <c r="AD8">
        <v>1.0082973633400001</v>
      </c>
    </row>
    <row r="9" spans="1:30" x14ac:dyDescent="0.25">
      <c r="A9" s="4">
        <v>8</v>
      </c>
      <c r="B9" s="4">
        <v>6</v>
      </c>
      <c r="C9" s="4" t="s">
        <v>40</v>
      </c>
      <c r="D9">
        <v>103</v>
      </c>
      <c r="E9">
        <v>19.329999999999998</v>
      </c>
      <c r="F9">
        <v>1.56</v>
      </c>
      <c r="G9">
        <v>2.06</v>
      </c>
      <c r="H9" s="26" t="s">
        <v>74</v>
      </c>
      <c r="I9" s="26" t="s">
        <v>74</v>
      </c>
      <c r="J9" s="26" t="s">
        <v>74</v>
      </c>
      <c r="K9" s="26" t="s">
        <v>74</v>
      </c>
      <c r="L9" s="28">
        <v>96.561376379904075</v>
      </c>
      <c r="M9" s="28">
        <v>69.286562845117089</v>
      </c>
      <c r="N9" s="28">
        <v>38.79484598464677</v>
      </c>
      <c r="T9">
        <f t="shared" si="1"/>
        <v>1.4484188054957075</v>
      </c>
      <c r="U9">
        <f t="shared" si="0"/>
        <v>0.35332059621004708</v>
      </c>
      <c r="V9">
        <f t="shared" si="0"/>
        <v>-0.19801396306185093</v>
      </c>
      <c r="W9">
        <v>1.20870727663</v>
      </c>
      <c r="X9">
        <f t="shared" si="2"/>
        <v>77.007013662067479</v>
      </c>
      <c r="Y9">
        <v>0.48144463329800002</v>
      </c>
      <c r="Z9">
        <f t="shared" si="3"/>
        <v>61.808894580944937</v>
      </c>
      <c r="AA9">
        <f t="shared" si="4"/>
        <v>3.4728349135000003E-2</v>
      </c>
      <c r="AB9">
        <f t="shared" si="5"/>
        <v>50.868121479707227</v>
      </c>
      <c r="AC9">
        <v>27</v>
      </c>
      <c r="AD9">
        <v>2.1617772902299999</v>
      </c>
    </row>
    <row r="10" spans="1:30" x14ac:dyDescent="0.25">
      <c r="A10" s="4">
        <v>9</v>
      </c>
      <c r="B10" s="4">
        <v>3.9</v>
      </c>
      <c r="C10" s="4" t="s">
        <v>41</v>
      </c>
      <c r="D10">
        <v>104</v>
      </c>
      <c r="E10">
        <v>20</v>
      </c>
      <c r="F10">
        <v>2.95</v>
      </c>
      <c r="G10">
        <v>0.3</v>
      </c>
      <c r="H10" s="28">
        <v>24.567267259500355</v>
      </c>
      <c r="I10" s="28">
        <v>0</v>
      </c>
      <c r="J10" s="28">
        <v>11.638342003615666</v>
      </c>
      <c r="K10" s="26" t="s">
        <v>74</v>
      </c>
      <c r="L10" s="26" t="s">
        <v>74</v>
      </c>
      <c r="M10" s="26" t="s">
        <v>74</v>
      </c>
      <c r="N10" s="26" t="s">
        <v>74</v>
      </c>
      <c r="T10" t="e">
        <f t="shared" si="1"/>
        <v>#VALUE!</v>
      </c>
      <c r="U10" t="e">
        <f t="shared" si="0"/>
        <v>#VALUE!</v>
      </c>
      <c r="V10" t="e">
        <f t="shared" si="0"/>
        <v>#VALUE!</v>
      </c>
      <c r="AA10" t="e">
        <f t="shared" si="4"/>
        <v>#N/A</v>
      </c>
      <c r="AB10" t="e">
        <f t="shared" si="5"/>
        <v>#N/A</v>
      </c>
      <c r="AC10">
        <v>30</v>
      </c>
      <c r="AD10">
        <v>1.2097482588999999</v>
      </c>
    </row>
    <row r="11" spans="1:30" x14ac:dyDescent="0.25">
      <c r="A11" s="4">
        <v>10</v>
      </c>
      <c r="B11" s="4">
        <v>6.1</v>
      </c>
      <c r="C11" s="4" t="s">
        <v>42</v>
      </c>
      <c r="D11">
        <v>74</v>
      </c>
      <c r="E11">
        <v>17.600000000000001</v>
      </c>
      <c r="F11">
        <v>0.61</v>
      </c>
      <c r="G11">
        <v>181</v>
      </c>
      <c r="H11" s="28">
        <v>87.008459195486168</v>
      </c>
      <c r="I11" s="28">
        <v>67.124376386137044</v>
      </c>
      <c r="J11" s="28">
        <v>47.448189674359099</v>
      </c>
      <c r="K11" s="26" t="s">
        <v>74</v>
      </c>
      <c r="L11" s="26" t="s">
        <v>74</v>
      </c>
      <c r="M11" s="26" t="s">
        <v>74</v>
      </c>
      <c r="N11" s="26" t="s">
        <v>74</v>
      </c>
      <c r="T11" t="e">
        <f t="shared" si="1"/>
        <v>#VALUE!</v>
      </c>
      <c r="U11" t="e">
        <f t="shared" si="0"/>
        <v>#VALUE!</v>
      </c>
      <c r="V11" t="e">
        <f t="shared" si="0"/>
        <v>#VALUE!</v>
      </c>
      <c r="AA11" t="e">
        <f t="shared" si="4"/>
        <v>#N/A</v>
      </c>
      <c r="AB11" t="e">
        <f t="shared" si="5"/>
        <v>#N/A</v>
      </c>
      <c r="AC11">
        <v>33</v>
      </c>
      <c r="AD11">
        <v>1.0628079733</v>
      </c>
    </row>
    <row r="12" spans="1:30" x14ac:dyDescent="0.25">
      <c r="A12" s="4">
        <v>11</v>
      </c>
      <c r="B12" s="4">
        <v>8.1</v>
      </c>
      <c r="C12" s="4" t="s">
        <v>43</v>
      </c>
      <c r="D12">
        <v>122</v>
      </c>
      <c r="E12">
        <v>15.88</v>
      </c>
      <c r="F12">
        <v>1.36</v>
      </c>
      <c r="G12">
        <v>20</v>
      </c>
      <c r="H12" s="28">
        <v>79.107648417982716</v>
      </c>
      <c r="I12" s="28">
        <v>40.376119545309656</v>
      </c>
      <c r="J12" s="28">
        <v>27.130580104318224</v>
      </c>
      <c r="K12" s="26" t="s">
        <v>74</v>
      </c>
      <c r="L12" s="26" t="s">
        <v>74</v>
      </c>
      <c r="M12" s="26" t="s">
        <v>74</v>
      </c>
      <c r="N12" s="26" t="s">
        <v>74</v>
      </c>
      <c r="T12" t="e">
        <f t="shared" si="1"/>
        <v>#VALUE!</v>
      </c>
      <c r="U12" t="e">
        <f t="shared" si="0"/>
        <v>#VALUE!</v>
      </c>
      <c r="V12" t="e">
        <f t="shared" si="0"/>
        <v>#VALUE!</v>
      </c>
      <c r="AA12" t="e">
        <f t="shared" si="4"/>
        <v>#N/A</v>
      </c>
      <c r="AB12" t="e">
        <f t="shared" si="5"/>
        <v>#N/A</v>
      </c>
      <c r="AC12">
        <v>35</v>
      </c>
      <c r="AD12">
        <v>1.13304748728</v>
      </c>
    </row>
    <row r="13" spans="1:30" x14ac:dyDescent="0.25">
      <c r="A13" s="1">
        <v>12</v>
      </c>
      <c r="B13" s="1">
        <v>6.9</v>
      </c>
      <c r="C13" s="1" t="s">
        <v>44</v>
      </c>
      <c r="D13">
        <v>158</v>
      </c>
      <c r="E13">
        <v>5.23</v>
      </c>
      <c r="F13">
        <v>3.42</v>
      </c>
      <c r="G13">
        <v>0.28399999999999997</v>
      </c>
      <c r="H13" s="28">
        <v>78.593877533178571</v>
      </c>
      <c r="I13" s="28">
        <v>71.306303407144227</v>
      </c>
      <c r="J13" s="26" t="s">
        <v>74</v>
      </c>
      <c r="K13" s="28">
        <v>13.261801008243221</v>
      </c>
      <c r="L13" s="28">
        <v>98.148873634521706</v>
      </c>
      <c r="M13" s="28">
        <v>97.411349070340876</v>
      </c>
      <c r="N13" s="28">
        <v>97.119856770405036</v>
      </c>
      <c r="T13">
        <f t="shared" si="1"/>
        <v>1.7244492534738134</v>
      </c>
      <c r="U13">
        <f t="shared" si="0"/>
        <v>1.5755360667014713</v>
      </c>
      <c r="V13">
        <f t="shared" si="0"/>
        <v>1.527893947474803</v>
      </c>
      <c r="W13">
        <v>1.5233542169800001</v>
      </c>
      <c r="X13">
        <f t="shared" ref="X13:X42" si="6">100*(EXP(W13)/(1+EXP(W13)))</f>
        <v>82.103187515212994</v>
      </c>
      <c r="Y13">
        <v>1.1563031662600001</v>
      </c>
      <c r="Z13">
        <f t="shared" ref="Z13:Z42" si="7">100*(EXP(Y13)/(1+EXP(Y13)))</f>
        <v>76.066033205822691</v>
      </c>
      <c r="AA13" t="e">
        <f t="shared" si="4"/>
        <v>#N/A</v>
      </c>
      <c r="AB13" t="e">
        <f t="shared" si="5"/>
        <v>#N/A</v>
      </c>
      <c r="AC13">
        <v>36</v>
      </c>
      <c r="AD13">
        <v>1.2526144731</v>
      </c>
    </row>
    <row r="14" spans="1:30" x14ac:dyDescent="0.25">
      <c r="A14" s="4">
        <v>13</v>
      </c>
      <c r="B14" s="4">
        <v>8.6</v>
      </c>
      <c r="C14" s="4" t="s">
        <v>45</v>
      </c>
      <c r="D14">
        <v>173</v>
      </c>
      <c r="E14">
        <v>14.77</v>
      </c>
      <c r="F14">
        <v>2.65</v>
      </c>
      <c r="G14">
        <v>3.46</v>
      </c>
      <c r="H14" s="28">
        <v>95.28174151867367</v>
      </c>
      <c r="I14" s="28">
        <v>90.272532387290212</v>
      </c>
      <c r="J14" s="26" t="s">
        <v>74</v>
      </c>
      <c r="K14" s="28">
        <v>61.447223329819749</v>
      </c>
      <c r="L14" s="28">
        <v>99.165713131573369</v>
      </c>
      <c r="M14" s="28">
        <v>98.701061558090871</v>
      </c>
      <c r="N14" s="28">
        <v>98.944625459645195</v>
      </c>
      <c r="T14">
        <f t="shared" si="1"/>
        <v>2.0750461314794149</v>
      </c>
      <c r="U14">
        <f t="shared" si="0"/>
        <v>1.8807332537781185</v>
      </c>
      <c r="V14">
        <f t="shared" si="0"/>
        <v>1.9719855957510015</v>
      </c>
      <c r="W14">
        <v>1.3949122492299999</v>
      </c>
      <c r="X14">
        <f t="shared" si="6"/>
        <v>80.137529793678837</v>
      </c>
      <c r="Y14">
        <v>0.88718892259600002</v>
      </c>
      <c r="Z14">
        <f t="shared" si="7"/>
        <v>70.830972440987779</v>
      </c>
      <c r="AA14">
        <f t="shared" si="4"/>
        <v>1.41055452765</v>
      </c>
      <c r="AB14">
        <f t="shared" si="5"/>
        <v>80.385339246910064</v>
      </c>
      <c r="AC14">
        <v>41</v>
      </c>
      <c r="AD14">
        <v>0.79223305079700002</v>
      </c>
    </row>
    <row r="15" spans="1:30" x14ac:dyDescent="0.25">
      <c r="A15" s="6">
        <v>14</v>
      </c>
      <c r="B15" s="6">
        <v>20.5</v>
      </c>
      <c r="C15" s="6" t="s">
        <v>46</v>
      </c>
      <c r="D15">
        <v>284</v>
      </c>
      <c r="E15">
        <v>4.95</v>
      </c>
      <c r="F15">
        <v>7.4</v>
      </c>
      <c r="G15">
        <v>5.0000000000000001E-4</v>
      </c>
      <c r="H15" s="28">
        <v>75.232009510341157</v>
      </c>
      <c r="I15" s="28">
        <v>62.448386564137834</v>
      </c>
      <c r="J15" s="28">
        <v>44.937032950598706</v>
      </c>
      <c r="K15" s="28">
        <v>75.39412322796889</v>
      </c>
      <c r="L15" s="28">
        <v>82.903482207229203</v>
      </c>
      <c r="M15" s="28">
        <v>82.69558666312372</v>
      </c>
      <c r="N15" s="28">
        <v>84.781637379870716</v>
      </c>
      <c r="T15">
        <f t="shared" si="1"/>
        <v>0.68566511007699538</v>
      </c>
      <c r="U15">
        <f t="shared" si="0"/>
        <v>0.67932545233452246</v>
      </c>
      <c r="V15">
        <f t="shared" si="0"/>
        <v>0.74593387163140823</v>
      </c>
      <c r="W15">
        <v>1.5074391737999999</v>
      </c>
      <c r="X15">
        <f t="shared" si="6"/>
        <v>81.868138241067427</v>
      </c>
      <c r="Y15">
        <v>1.3382406201699999</v>
      </c>
      <c r="Z15">
        <f t="shared" si="7"/>
        <v>79.22004631798761</v>
      </c>
      <c r="AA15" t="e">
        <f t="shared" si="4"/>
        <v>#N/A</v>
      </c>
      <c r="AB15" t="e">
        <f t="shared" si="5"/>
        <v>#N/A</v>
      </c>
      <c r="AC15">
        <v>8</v>
      </c>
      <c r="AD15">
        <v>3.4728349135000003E-2</v>
      </c>
    </row>
    <row r="16" spans="1:30" x14ac:dyDescent="0.25">
      <c r="A16" s="3">
        <v>15</v>
      </c>
      <c r="B16" s="3">
        <v>18.399999999999999</v>
      </c>
      <c r="C16" s="3" t="s">
        <v>47</v>
      </c>
      <c r="D16">
        <v>216</v>
      </c>
      <c r="E16">
        <v>4.6500000000000004</v>
      </c>
      <c r="F16">
        <v>2.7</v>
      </c>
      <c r="G16">
        <v>5.0999999999999996</v>
      </c>
      <c r="H16" s="28">
        <v>98.76719466178227</v>
      </c>
      <c r="I16" s="28">
        <v>94.629797855603272</v>
      </c>
      <c r="J16" s="28">
        <v>62.509629242545863</v>
      </c>
      <c r="K16" s="28">
        <v>69.944746479069721</v>
      </c>
      <c r="L16" s="28">
        <v>98.953588653290865</v>
      </c>
      <c r="M16" s="28">
        <v>99.213918024352225</v>
      </c>
      <c r="N16" s="28">
        <v>98.217083897616774</v>
      </c>
      <c r="T16">
        <f t="shared" si="1"/>
        <v>1.9757291087061981</v>
      </c>
      <c r="U16">
        <f t="shared" si="0"/>
        <v>2.1011047622554271</v>
      </c>
      <c r="V16">
        <f t="shared" si="0"/>
        <v>1.7410561282990489</v>
      </c>
      <c r="W16">
        <v>1.73265645656</v>
      </c>
      <c r="X16">
        <f t="shared" si="6"/>
        <v>84.975189486486556</v>
      </c>
      <c r="Y16">
        <v>1.51673403161</v>
      </c>
      <c r="Z16">
        <f t="shared" si="7"/>
        <v>82.005704657790403</v>
      </c>
      <c r="AA16">
        <f t="shared" si="4"/>
        <v>2.0013955439100002</v>
      </c>
      <c r="AB16">
        <f t="shared" si="5"/>
        <v>88.09435232889868</v>
      </c>
      <c r="AC16">
        <v>13</v>
      </c>
      <c r="AD16">
        <v>1.41055452765</v>
      </c>
    </row>
    <row r="17" spans="1:30" x14ac:dyDescent="0.25">
      <c r="A17" s="1">
        <v>16</v>
      </c>
      <c r="B17" s="1">
        <v>17.3</v>
      </c>
      <c r="C17" s="1" t="s">
        <v>48</v>
      </c>
      <c r="D17">
        <v>202</v>
      </c>
      <c r="E17">
        <v>4.72</v>
      </c>
      <c r="F17">
        <v>2.1</v>
      </c>
      <c r="G17">
        <v>1</v>
      </c>
      <c r="H17" s="28">
        <v>99.77272936869133</v>
      </c>
      <c r="I17" s="28">
        <v>97.107964561738982</v>
      </c>
      <c r="J17" s="28">
        <v>64.480582886148341</v>
      </c>
      <c r="K17" s="28">
        <v>67.6865749593602</v>
      </c>
      <c r="L17" s="28">
        <v>99.47212868583452</v>
      </c>
      <c r="M17" s="28">
        <v>99.695427880000636</v>
      </c>
      <c r="N17" s="28">
        <v>99.139934467258684</v>
      </c>
      <c r="T17">
        <f t="shared" si="1"/>
        <v>2.2751733498612325</v>
      </c>
      <c r="U17">
        <f t="shared" si="0"/>
        <v>2.5149850953814132</v>
      </c>
      <c r="V17">
        <f t="shared" si="0"/>
        <v>2.0617170838984902</v>
      </c>
      <c r="W17">
        <v>1.7492078317999999</v>
      </c>
      <c r="X17">
        <f t="shared" si="6"/>
        <v>85.185285854744635</v>
      </c>
      <c r="Y17">
        <v>1.5158491057600001</v>
      </c>
      <c r="Z17">
        <f t="shared" si="7"/>
        <v>81.992642684732004</v>
      </c>
      <c r="AA17" t="e">
        <f t="shared" si="4"/>
        <v>#N/A</v>
      </c>
      <c r="AB17" t="e">
        <f t="shared" si="5"/>
        <v>#N/A</v>
      </c>
      <c r="AC17">
        <v>17</v>
      </c>
      <c r="AD17">
        <v>-0.17994220687699999</v>
      </c>
    </row>
    <row r="18" spans="1:30" x14ac:dyDescent="0.25">
      <c r="A18" s="4">
        <v>17</v>
      </c>
      <c r="B18" s="4">
        <v>4.0999999999999996</v>
      </c>
      <c r="C18" s="4" t="s">
        <v>49</v>
      </c>
      <c r="D18">
        <v>100</v>
      </c>
      <c r="E18">
        <v>18.18</v>
      </c>
      <c r="F18">
        <v>1.2</v>
      </c>
      <c r="G18">
        <v>42</v>
      </c>
      <c r="H18" s="28">
        <v>49.842881994383738</v>
      </c>
      <c r="I18" s="28">
        <v>43.98248533804864</v>
      </c>
      <c r="J18" s="28">
        <v>38.185342599049392</v>
      </c>
      <c r="K18" s="28">
        <v>33.357561802614477</v>
      </c>
      <c r="L18" s="28">
        <v>61.464543822644501</v>
      </c>
      <c r="M18" s="28">
        <v>56.072645297391198</v>
      </c>
      <c r="N18" s="28">
        <v>50.39548285458379</v>
      </c>
      <c r="T18">
        <f t="shared" si="1"/>
        <v>0.20276415825414607</v>
      </c>
      <c r="U18">
        <f t="shared" ref="U18:U42" si="8">LOG(M18/(100-M18))</f>
        <v>0.10601599405159565</v>
      </c>
      <c r="V18">
        <f t="shared" ref="V18:V42" si="9">LOG(N18/(100-N18))</f>
        <v>6.8703841362512206E-3</v>
      </c>
      <c r="W18">
        <v>1.2314653115300001</v>
      </c>
      <c r="X18">
        <f t="shared" si="6"/>
        <v>77.40749351530512</v>
      </c>
      <c r="Y18">
        <v>0.50850499110400005</v>
      </c>
      <c r="Z18">
        <f t="shared" si="7"/>
        <v>62.445594414478279</v>
      </c>
      <c r="AA18">
        <f t="shared" si="4"/>
        <v>-0.17994220687699999</v>
      </c>
      <c r="AB18">
        <f t="shared" si="5"/>
        <v>45.513543954234372</v>
      </c>
      <c r="AC18">
        <v>28</v>
      </c>
      <c r="AD18">
        <v>0.43137560319099999</v>
      </c>
    </row>
    <row r="19" spans="1:30" x14ac:dyDescent="0.25">
      <c r="A19" s="3">
        <v>18</v>
      </c>
      <c r="B19" s="3">
        <v>7.9</v>
      </c>
      <c r="C19" s="3" t="s">
        <v>50</v>
      </c>
      <c r="D19">
        <v>144</v>
      </c>
      <c r="E19">
        <v>4.8899999999999997</v>
      </c>
      <c r="F19">
        <v>3.05</v>
      </c>
      <c r="G19">
        <v>0.78900000000000003</v>
      </c>
      <c r="H19" s="28">
        <v>91.517299648426317</v>
      </c>
      <c r="I19" s="28">
        <v>89.252411355368224</v>
      </c>
      <c r="J19" s="26" t="s">
        <v>74</v>
      </c>
      <c r="K19" s="28">
        <v>71.284687775936618</v>
      </c>
      <c r="L19" s="28">
        <v>98.10585946465639</v>
      </c>
      <c r="M19" s="28">
        <v>97.316872583583219</v>
      </c>
      <c r="N19" s="28">
        <v>93.757216296434763</v>
      </c>
      <c r="T19">
        <f t="shared" si="1"/>
        <v>1.7142827485536889</v>
      </c>
      <c r="U19">
        <f t="shared" si="8"/>
        <v>1.5595468468627689</v>
      </c>
      <c r="V19">
        <f t="shared" si="9"/>
        <v>1.1766264164195914</v>
      </c>
      <c r="W19">
        <v>1.5276595454199999</v>
      </c>
      <c r="X19">
        <f t="shared" si="6"/>
        <v>82.166361966635407</v>
      </c>
      <c r="Y19">
        <v>1.14419745469</v>
      </c>
      <c r="Z19">
        <f t="shared" si="7"/>
        <v>75.844946296622865</v>
      </c>
      <c r="AA19">
        <f t="shared" si="4"/>
        <v>1.5448124003699999</v>
      </c>
      <c r="AB19">
        <f t="shared" si="5"/>
        <v>82.416321796212273</v>
      </c>
      <c r="AC19">
        <v>29</v>
      </c>
      <c r="AD19">
        <v>0.13701551550499999</v>
      </c>
    </row>
    <row r="20" spans="1:30" x14ac:dyDescent="0.25">
      <c r="A20" s="6">
        <v>19</v>
      </c>
      <c r="B20" s="6">
        <v>24.1</v>
      </c>
      <c r="C20" s="6" t="s">
        <v>51</v>
      </c>
      <c r="D20">
        <v>300</v>
      </c>
      <c r="E20">
        <v>4.55</v>
      </c>
      <c r="F20">
        <v>4.8</v>
      </c>
      <c r="G20">
        <v>6.0000000000000001E-3</v>
      </c>
      <c r="H20" s="28">
        <v>94.84793734203798</v>
      </c>
      <c r="I20" s="28">
        <v>90.948844426883085</v>
      </c>
      <c r="J20" s="26" t="s">
        <v>74</v>
      </c>
      <c r="K20" s="28">
        <v>63.334191096837607</v>
      </c>
      <c r="L20" s="28">
        <v>99.018953765035121</v>
      </c>
      <c r="M20" s="28">
        <v>97.596594013358896</v>
      </c>
      <c r="N20" s="28">
        <v>99.785176172834298</v>
      </c>
      <c r="T20">
        <f t="shared" si="1"/>
        <v>2.0040288578720697</v>
      </c>
      <c r="U20">
        <f t="shared" si="8"/>
        <v>1.6086075230309047</v>
      </c>
      <c r="V20">
        <f t="shared" si="9"/>
        <v>2.6669835789835274</v>
      </c>
      <c r="W20">
        <v>1.7686529900000001</v>
      </c>
      <c r="X20">
        <f t="shared" si="6"/>
        <v>85.429007722981183</v>
      </c>
      <c r="Y20">
        <v>1.6969134264500001</v>
      </c>
      <c r="Z20">
        <f t="shared" si="7"/>
        <v>84.51311805946888</v>
      </c>
      <c r="AA20" t="e">
        <f t="shared" si="4"/>
        <v>#N/A</v>
      </c>
      <c r="AB20" t="e">
        <f t="shared" si="5"/>
        <v>#N/A</v>
      </c>
      <c r="AC20">
        <v>31</v>
      </c>
      <c r="AD20">
        <v>0.94147427931299998</v>
      </c>
    </row>
    <row r="21" spans="1:30" x14ac:dyDescent="0.25">
      <c r="A21" s="3">
        <v>20</v>
      </c>
      <c r="B21" s="3">
        <v>6.2</v>
      </c>
      <c r="C21" s="3" t="s">
        <v>52</v>
      </c>
      <c r="D21">
        <v>144</v>
      </c>
      <c r="E21">
        <v>5.14</v>
      </c>
      <c r="F21">
        <v>2.64</v>
      </c>
      <c r="G21">
        <v>2</v>
      </c>
      <c r="H21" s="28">
        <v>89.459115449012444</v>
      </c>
      <c r="I21" s="28">
        <v>77.444650447796164</v>
      </c>
      <c r="J21" s="28">
        <v>39.043575945673027</v>
      </c>
      <c r="K21" s="28">
        <v>17.803954996984</v>
      </c>
      <c r="L21" s="28">
        <v>99.46434731385898</v>
      </c>
      <c r="M21" s="28">
        <v>98.598749278007446</v>
      </c>
      <c r="N21" s="28">
        <v>97.470765532673781</v>
      </c>
      <c r="T21">
        <f t="shared" si="1"/>
        <v>2.2687841500185777</v>
      </c>
      <c r="U21">
        <f t="shared" si="8"/>
        <v>1.8473555565917523</v>
      </c>
      <c r="V21">
        <f t="shared" si="9"/>
        <v>1.585885285453716</v>
      </c>
      <c r="W21">
        <v>1.55455728197</v>
      </c>
      <c r="X21">
        <f t="shared" si="6"/>
        <v>82.557097060649625</v>
      </c>
      <c r="Y21">
        <v>1.1741825325099999</v>
      </c>
      <c r="Z21">
        <f t="shared" si="7"/>
        <v>76.39001958771847</v>
      </c>
      <c r="AA21">
        <f t="shared" si="4"/>
        <v>1.55569152126</v>
      </c>
      <c r="AB21">
        <f t="shared" si="5"/>
        <v>82.573424477234255</v>
      </c>
      <c r="AC21">
        <v>37</v>
      </c>
      <c r="AD21">
        <v>0.94147427931299998</v>
      </c>
    </row>
    <row r="22" spans="1:30" x14ac:dyDescent="0.25">
      <c r="A22" s="6">
        <v>21</v>
      </c>
      <c r="B22" s="6">
        <v>18.3</v>
      </c>
      <c r="C22" s="6" t="s">
        <v>53</v>
      </c>
      <c r="D22">
        <v>256</v>
      </c>
      <c r="E22">
        <v>4.95</v>
      </c>
      <c r="F22">
        <v>6.4</v>
      </c>
      <c r="G22">
        <v>4.0000000000000003E-5</v>
      </c>
      <c r="H22" s="28">
        <v>58.236840614228008</v>
      </c>
      <c r="I22" s="28">
        <v>48.894881254375058</v>
      </c>
      <c r="J22" s="28">
        <v>35.437080580415035</v>
      </c>
      <c r="K22" s="28">
        <v>51.50294635814015</v>
      </c>
      <c r="L22" s="28">
        <v>70.173236832718501</v>
      </c>
      <c r="M22" s="28">
        <v>61.949883540602457</v>
      </c>
      <c r="N22" s="28">
        <v>63.291020931987156</v>
      </c>
      <c r="T22">
        <f t="shared" si="1"/>
        <v>0.37156538358370372</v>
      </c>
      <c r="U22">
        <f t="shared" si="8"/>
        <v>0.21168450393700688</v>
      </c>
      <c r="V22">
        <f t="shared" si="9"/>
        <v>0.2365697949407673</v>
      </c>
      <c r="W22">
        <v>1.52196537601</v>
      </c>
      <c r="X22">
        <f t="shared" si="6"/>
        <v>82.082770989770466</v>
      </c>
      <c r="Y22">
        <v>1.31248230385</v>
      </c>
      <c r="Z22">
        <f t="shared" si="7"/>
        <v>78.792823867855589</v>
      </c>
      <c r="AA22" t="e">
        <f t="shared" si="4"/>
        <v>#N/A</v>
      </c>
      <c r="AB22" t="e">
        <f t="shared" si="5"/>
        <v>#N/A</v>
      </c>
      <c r="AC22">
        <v>39</v>
      </c>
      <c r="AD22">
        <v>2.76571525826E-2</v>
      </c>
    </row>
    <row r="23" spans="1:30" x14ac:dyDescent="0.25">
      <c r="A23" s="3">
        <v>22</v>
      </c>
      <c r="B23" s="3">
        <v>8.9</v>
      </c>
      <c r="C23" s="3" t="s">
        <v>54</v>
      </c>
      <c r="D23">
        <v>122</v>
      </c>
      <c r="E23">
        <v>4.2</v>
      </c>
      <c r="F23">
        <v>1.9</v>
      </c>
      <c r="G23">
        <v>3.4</v>
      </c>
      <c r="H23" s="28">
        <v>67.937101691409637</v>
      </c>
      <c r="I23" s="28">
        <v>62.93899195881265</v>
      </c>
      <c r="J23" s="28">
        <v>25.131234862915225</v>
      </c>
      <c r="K23" s="28">
        <v>28.288167202492403</v>
      </c>
      <c r="L23" s="28">
        <v>94.147423755128656</v>
      </c>
      <c r="M23" s="28">
        <v>90.197883529918997</v>
      </c>
      <c r="N23" s="28">
        <v>86.234620717170912</v>
      </c>
      <c r="T23">
        <f t="shared" si="1"/>
        <v>1.2064613602961032</v>
      </c>
      <c r="U23">
        <f t="shared" si="8"/>
        <v>0.96387648850008978</v>
      </c>
      <c r="V23">
        <f t="shared" si="9"/>
        <v>0.79689347538471311</v>
      </c>
      <c r="W23">
        <v>1.58351432912</v>
      </c>
      <c r="X23">
        <f t="shared" si="6"/>
        <v>82.970165701091389</v>
      </c>
      <c r="Y23">
        <v>1.18838459687</v>
      </c>
      <c r="Z23">
        <f t="shared" si="7"/>
        <v>76.645202618153931</v>
      </c>
      <c r="AA23">
        <f t="shared" si="4"/>
        <v>1.0082973633400001</v>
      </c>
      <c r="AB23">
        <f t="shared" si="5"/>
        <v>73.268680833114175</v>
      </c>
    </row>
    <row r="24" spans="1:30" x14ac:dyDescent="0.25">
      <c r="A24" s="6">
        <v>23</v>
      </c>
      <c r="B24" s="6">
        <v>22.2</v>
      </c>
      <c r="C24" s="6" t="s">
        <v>55</v>
      </c>
      <c r="D24">
        <v>298</v>
      </c>
      <c r="E24">
        <v>4.99</v>
      </c>
      <c r="F24">
        <v>6.19</v>
      </c>
      <c r="G24">
        <v>3.46</v>
      </c>
      <c r="H24" s="28">
        <v>97.9149850004288</v>
      </c>
      <c r="I24" s="28">
        <v>96.874391434340453</v>
      </c>
      <c r="J24" s="26" t="s">
        <v>74</v>
      </c>
      <c r="K24" s="28">
        <v>94.553783220832102</v>
      </c>
      <c r="L24" s="28">
        <v>98.634266072375866</v>
      </c>
      <c r="M24" s="28">
        <v>96.841263408730271</v>
      </c>
      <c r="N24" s="28">
        <v>98.760550734730217</v>
      </c>
      <c r="T24">
        <f t="shared" si="1"/>
        <v>1.8586617190782446</v>
      </c>
      <c r="U24">
        <f t="shared" si="8"/>
        <v>1.4865470353249703</v>
      </c>
      <c r="V24">
        <f t="shared" si="9"/>
        <v>1.9013547487267215</v>
      </c>
      <c r="W24">
        <v>1.6371360211199999</v>
      </c>
      <c r="X24">
        <f t="shared" si="6"/>
        <v>83.714485851773475</v>
      </c>
      <c r="Y24">
        <v>1.52149923452</v>
      </c>
      <c r="Z24">
        <f t="shared" si="7"/>
        <v>82.075914441148498</v>
      </c>
      <c r="AA24" t="e">
        <f t="shared" si="4"/>
        <v>#N/A</v>
      </c>
      <c r="AB24" t="e">
        <f t="shared" si="5"/>
        <v>#N/A</v>
      </c>
    </row>
    <row r="25" spans="1:30" x14ac:dyDescent="0.25">
      <c r="A25" s="2">
        <v>24</v>
      </c>
      <c r="B25" s="2">
        <v>7.3</v>
      </c>
      <c r="C25" s="2" t="s">
        <v>56</v>
      </c>
      <c r="D25">
        <v>144</v>
      </c>
      <c r="E25">
        <v>16.84</v>
      </c>
      <c r="F25">
        <v>3.77</v>
      </c>
      <c r="G25">
        <v>0.14000000000000001</v>
      </c>
      <c r="H25" s="28">
        <v>72.342685087857447</v>
      </c>
      <c r="I25" s="28">
        <v>68.246237817412137</v>
      </c>
      <c r="J25" s="26" t="s">
        <v>74</v>
      </c>
      <c r="K25" s="28">
        <v>15.826228273939625</v>
      </c>
      <c r="L25" s="28">
        <v>97.205188322023517</v>
      </c>
      <c r="M25" s="28">
        <v>91.347889890782824</v>
      </c>
      <c r="N25" s="28">
        <v>94.945906037727511</v>
      </c>
      <c r="T25">
        <f t="shared" si="1"/>
        <v>1.5413368967277941</v>
      </c>
      <c r="U25">
        <f t="shared" si="8"/>
        <v>1.0235764819729676</v>
      </c>
      <c r="V25">
        <f t="shared" si="9"/>
        <v>1.2738329314137218</v>
      </c>
      <c r="W25">
        <v>1.18645723181</v>
      </c>
      <c r="X25">
        <f t="shared" si="6"/>
        <v>76.610684427987294</v>
      </c>
      <c r="Y25">
        <v>0.55256370153599998</v>
      </c>
      <c r="Z25">
        <f t="shared" si="7"/>
        <v>63.473018456544686</v>
      </c>
      <c r="AA25" t="e">
        <f t="shared" si="4"/>
        <v>#N/A</v>
      </c>
      <c r="AB25" t="e">
        <f t="shared" si="5"/>
        <v>#N/A</v>
      </c>
    </row>
    <row r="26" spans="1:30" x14ac:dyDescent="0.25">
      <c r="A26" s="5">
        <v>25</v>
      </c>
      <c r="B26" s="5">
        <v>3.9</v>
      </c>
      <c r="C26" s="5" t="s">
        <v>57</v>
      </c>
      <c r="D26">
        <v>76</v>
      </c>
      <c r="E26">
        <v>14.47</v>
      </c>
      <c r="F26">
        <v>-0.9</v>
      </c>
      <c r="G26">
        <v>998</v>
      </c>
      <c r="H26" s="28">
        <v>49.617329632775906</v>
      </c>
      <c r="I26" s="28">
        <v>-8.2634564430262625E-2</v>
      </c>
      <c r="J26" s="28">
        <v>39.212033412717368</v>
      </c>
      <c r="K26" s="28">
        <v>30.773437216684055</v>
      </c>
      <c r="L26" s="28">
        <v>64.062075974637921</v>
      </c>
      <c r="M26" s="28">
        <v>42.149482850424512</v>
      </c>
      <c r="N26" s="28">
        <v>31.804719265195491</v>
      </c>
      <c r="T26">
        <f t="shared" si="1"/>
        <v>0.25104802193092141</v>
      </c>
      <c r="U26">
        <f t="shared" si="8"/>
        <v>-0.13751499518877447</v>
      </c>
      <c r="V26">
        <f t="shared" si="9"/>
        <v>-0.33126275506513625</v>
      </c>
      <c r="W26">
        <v>0.79380275819799995</v>
      </c>
      <c r="X26">
        <f t="shared" si="6"/>
        <v>68.864727271610846</v>
      </c>
      <c r="Y26">
        <v>-0.32794740331700001</v>
      </c>
      <c r="Z26">
        <f t="shared" si="7"/>
        <v>41.874013520219741</v>
      </c>
      <c r="AA26" t="e">
        <f t="shared" si="4"/>
        <v>#N/A</v>
      </c>
      <c r="AB26" t="e">
        <f t="shared" si="5"/>
        <v>#N/A</v>
      </c>
    </row>
    <row r="27" spans="1:30" x14ac:dyDescent="0.25">
      <c r="A27" s="6">
        <v>26</v>
      </c>
      <c r="B27" s="6">
        <v>20.5</v>
      </c>
      <c r="C27" s="6" t="s">
        <v>58</v>
      </c>
      <c r="D27">
        <v>282</v>
      </c>
      <c r="E27">
        <v>4.99</v>
      </c>
      <c r="F27">
        <v>7.64</v>
      </c>
      <c r="G27">
        <v>1.0000000000000001E-5</v>
      </c>
      <c r="H27" s="28">
        <v>97.809505534820957</v>
      </c>
      <c r="I27" s="28">
        <v>98.018121012372447</v>
      </c>
      <c r="J27" s="26" t="s">
        <v>74</v>
      </c>
      <c r="K27" s="28">
        <v>94.536044868682367</v>
      </c>
      <c r="L27" s="28">
        <v>96.618777613763299</v>
      </c>
      <c r="M27" s="28">
        <v>95.559000833184328</v>
      </c>
      <c r="N27" s="28">
        <v>97.337721463790487</v>
      </c>
      <c r="T27">
        <f t="shared" si="1"/>
        <v>1.4559878029772915</v>
      </c>
      <c r="U27">
        <f t="shared" si="8"/>
        <v>1.3327909084149621</v>
      </c>
      <c r="V27">
        <f t="shared" si="9"/>
        <v>1.5630276850045597</v>
      </c>
      <c r="W27">
        <v>1.48199383907</v>
      </c>
      <c r="X27">
        <f t="shared" si="6"/>
        <v>81.487354944844014</v>
      </c>
      <c r="Y27">
        <v>1.3025937788599999</v>
      </c>
      <c r="Z27">
        <f t="shared" si="7"/>
        <v>78.627118813346314</v>
      </c>
      <c r="AA27" t="e">
        <f t="shared" si="4"/>
        <v>#N/A</v>
      </c>
      <c r="AB27" t="e">
        <f t="shared" si="5"/>
        <v>#N/A</v>
      </c>
    </row>
    <row r="28" spans="1:30" x14ac:dyDescent="0.25">
      <c r="A28" s="3">
        <v>27</v>
      </c>
      <c r="B28" s="3">
        <v>19.399999999999999</v>
      </c>
      <c r="C28" s="3" t="s">
        <v>59</v>
      </c>
      <c r="D28">
        <v>230</v>
      </c>
      <c r="E28">
        <v>4.6500000000000004</v>
      </c>
      <c r="F28">
        <v>3.2</v>
      </c>
      <c r="G28">
        <v>0.04</v>
      </c>
      <c r="H28" s="28">
        <v>98.356859519598018</v>
      </c>
      <c r="I28" s="28">
        <v>95.254663540983088</v>
      </c>
      <c r="J28" s="28">
        <v>67.123473178439767</v>
      </c>
      <c r="K28" s="28">
        <v>84.5508835547503</v>
      </c>
      <c r="L28" s="28">
        <v>99.255081230604304</v>
      </c>
      <c r="M28" s="28">
        <v>98.964084530404378</v>
      </c>
      <c r="N28" s="28">
        <v>98.534454452365836</v>
      </c>
      <c r="T28">
        <f t="shared" si="1"/>
        <v>2.1246438319849945</v>
      </c>
      <c r="U28">
        <f t="shared" si="8"/>
        <v>1.9801532930143642</v>
      </c>
      <c r="V28">
        <f t="shared" si="9"/>
        <v>1.8275887960016137</v>
      </c>
      <c r="W28">
        <v>1.7287797033600001</v>
      </c>
      <c r="X28">
        <f t="shared" si="6"/>
        <v>84.925626437532287</v>
      </c>
      <c r="Y28">
        <v>1.5354528914200001</v>
      </c>
      <c r="Z28">
        <f t="shared" si="7"/>
        <v>82.280273691663453</v>
      </c>
      <c r="AA28">
        <f t="shared" si="4"/>
        <v>2.1617772902299999</v>
      </c>
      <c r="AB28">
        <f t="shared" si="5"/>
        <v>89.676420287918546</v>
      </c>
    </row>
    <row r="29" spans="1:30" x14ac:dyDescent="0.25">
      <c r="A29" s="4">
        <v>28</v>
      </c>
      <c r="B29" s="4">
        <v>10.8</v>
      </c>
      <c r="C29" s="4" t="s">
        <v>60</v>
      </c>
      <c r="D29">
        <v>138</v>
      </c>
      <c r="E29">
        <v>15.1</v>
      </c>
      <c r="F29">
        <v>1.1599999999999999</v>
      </c>
      <c r="G29">
        <v>26</v>
      </c>
      <c r="H29" s="28">
        <v>44.100821785414944</v>
      </c>
      <c r="I29" s="28">
        <v>25.727589084128013</v>
      </c>
      <c r="J29" s="26" t="s">
        <v>74</v>
      </c>
      <c r="K29">
        <v>0</v>
      </c>
      <c r="L29" s="28">
        <v>95.149312469257211</v>
      </c>
      <c r="M29" s="28">
        <v>41.388820952343849</v>
      </c>
      <c r="N29" s="28">
        <v>36.215368508955493</v>
      </c>
      <c r="T29">
        <f t="shared" si="1"/>
        <v>1.2926023551515018</v>
      </c>
      <c r="U29">
        <f t="shared" si="8"/>
        <v>-0.15109740313905187</v>
      </c>
      <c r="V29">
        <f t="shared" si="9"/>
        <v>-0.24582314206346803</v>
      </c>
      <c r="W29">
        <v>1.4098618676100001</v>
      </c>
      <c r="X29">
        <f t="shared" si="6"/>
        <v>80.37441556159483</v>
      </c>
      <c r="Y29">
        <v>0.83938396823500006</v>
      </c>
      <c r="Z29">
        <f t="shared" si="7"/>
        <v>69.833545673233317</v>
      </c>
      <c r="AA29">
        <f t="shared" si="4"/>
        <v>0.43137560319099999</v>
      </c>
      <c r="AB29">
        <f t="shared" si="5"/>
        <v>60.620210188701883</v>
      </c>
    </row>
    <row r="30" spans="1:30" x14ac:dyDescent="0.25">
      <c r="A30" s="4">
        <v>29</v>
      </c>
      <c r="B30" s="4">
        <v>5.4</v>
      </c>
      <c r="C30" s="4" t="s">
        <v>61</v>
      </c>
      <c r="D30">
        <v>94</v>
      </c>
      <c r="E30">
        <v>9.98</v>
      </c>
      <c r="F30">
        <v>1.5</v>
      </c>
      <c r="G30">
        <v>82</v>
      </c>
      <c r="H30" s="28">
        <v>54.161147652502692</v>
      </c>
      <c r="I30" s="28">
        <v>48.522500053551205</v>
      </c>
      <c r="J30" s="28">
        <v>11.507647814850516</v>
      </c>
      <c r="K30">
        <v>0</v>
      </c>
      <c r="L30" s="28">
        <v>98.625368868157494</v>
      </c>
      <c r="M30" s="28">
        <v>67.018294697855666</v>
      </c>
      <c r="N30" s="28">
        <v>43.71899580613762</v>
      </c>
      <c r="T30">
        <f t="shared" si="1"/>
        <v>1.855802465190699</v>
      </c>
      <c r="U30">
        <f t="shared" si="8"/>
        <v>0.30792026601423794</v>
      </c>
      <c r="V30">
        <f t="shared" si="9"/>
        <v>-0.10969165977087289</v>
      </c>
      <c r="W30">
        <v>1.35955342076</v>
      </c>
      <c r="X30">
        <f t="shared" si="6"/>
        <v>79.568710730194738</v>
      </c>
      <c r="Y30">
        <v>0.75946678889100006</v>
      </c>
      <c r="Z30">
        <f t="shared" si="7"/>
        <v>68.123795669330761</v>
      </c>
      <c r="AA30">
        <f t="shared" si="4"/>
        <v>0.13701551550499999</v>
      </c>
      <c r="AB30">
        <f t="shared" si="5"/>
        <v>53.420039123082304</v>
      </c>
    </row>
    <row r="31" spans="1:30" x14ac:dyDescent="0.25">
      <c r="A31" s="3">
        <v>30</v>
      </c>
      <c r="B31" s="3">
        <v>10</v>
      </c>
      <c r="C31" s="3" t="s">
        <v>62</v>
      </c>
      <c r="D31">
        <v>136</v>
      </c>
      <c r="E31">
        <v>4.55</v>
      </c>
      <c r="F31">
        <v>1.4</v>
      </c>
      <c r="G31">
        <v>16.600000000000001</v>
      </c>
      <c r="H31" s="28">
        <v>94.608155737045209</v>
      </c>
      <c r="I31" s="28">
        <v>88.963948897997312</v>
      </c>
      <c r="J31" s="28">
        <v>25.045091408273446</v>
      </c>
      <c r="K31" s="28">
        <v>64.818061355670736</v>
      </c>
      <c r="L31" s="28">
        <v>92.538171278122334</v>
      </c>
      <c r="M31" s="28">
        <v>85.182752645551545</v>
      </c>
      <c r="N31" s="28">
        <v>87.007102481199524</v>
      </c>
      <c r="T31">
        <f t="shared" si="1"/>
        <v>1.0934756367390022</v>
      </c>
      <c r="U31">
        <f t="shared" si="8"/>
        <v>0.75958413909504729</v>
      </c>
      <c r="V31">
        <f t="shared" si="9"/>
        <v>0.82584869300594932</v>
      </c>
      <c r="W31">
        <v>1.64114145096</v>
      </c>
      <c r="X31">
        <f t="shared" si="6"/>
        <v>83.769019500650131</v>
      </c>
      <c r="Y31">
        <v>1.2738384602299999</v>
      </c>
      <c r="Z31">
        <f t="shared" si="7"/>
        <v>78.139912087889854</v>
      </c>
      <c r="AA31">
        <f t="shared" si="4"/>
        <v>1.2097482588999999</v>
      </c>
      <c r="AB31">
        <f t="shared" si="5"/>
        <v>77.02544033285875</v>
      </c>
    </row>
    <row r="32" spans="1:30" x14ac:dyDescent="0.25">
      <c r="A32" s="4">
        <v>31</v>
      </c>
      <c r="B32" s="4">
        <v>4.8</v>
      </c>
      <c r="C32" s="4" t="s">
        <v>63</v>
      </c>
      <c r="D32">
        <v>130</v>
      </c>
      <c r="E32">
        <v>17.7</v>
      </c>
      <c r="F32">
        <v>3.1</v>
      </c>
      <c r="G32">
        <v>1.1000000000000001</v>
      </c>
      <c r="H32" s="28">
        <v>61.660566277124239</v>
      </c>
      <c r="I32" s="28">
        <v>91.665694606887982</v>
      </c>
      <c r="J32" s="26" t="s">
        <v>74</v>
      </c>
      <c r="K32" s="28">
        <v>85.754134205912209</v>
      </c>
      <c r="L32" s="28">
        <v>90.72939562383057</v>
      </c>
      <c r="M32" s="28">
        <v>90.629257373430718</v>
      </c>
      <c r="N32" s="28">
        <v>87.371479547255007</v>
      </c>
      <c r="T32">
        <f t="shared" si="1"/>
        <v>0.99063997000105219</v>
      </c>
      <c r="U32">
        <f t="shared" si="8"/>
        <v>0.98549441148091876</v>
      </c>
      <c r="V32">
        <f t="shared" si="9"/>
        <v>0.84001721816488828</v>
      </c>
      <c r="W32">
        <v>1.1866803511899999</v>
      </c>
      <c r="X32">
        <f t="shared" si="6"/>
        <v>76.614682203132233</v>
      </c>
      <c r="Y32">
        <v>0.51878863121200003</v>
      </c>
      <c r="Z32">
        <f t="shared" si="7"/>
        <v>62.686446417534526</v>
      </c>
      <c r="AA32">
        <f t="shared" si="4"/>
        <v>0.94147427931299998</v>
      </c>
      <c r="AB32">
        <f t="shared" si="5"/>
        <v>71.939735875199744</v>
      </c>
    </row>
    <row r="33" spans="1:28" x14ac:dyDescent="0.25">
      <c r="A33" s="5">
        <v>32</v>
      </c>
      <c r="B33" s="5">
        <v>4.9000000000000004</v>
      </c>
      <c r="C33" s="5" t="s">
        <v>64</v>
      </c>
      <c r="D33">
        <v>90</v>
      </c>
      <c r="E33">
        <v>3.86</v>
      </c>
      <c r="F33">
        <v>-0.72</v>
      </c>
      <c r="G33">
        <v>999</v>
      </c>
      <c r="H33" s="28">
        <v>9.1906124091787209</v>
      </c>
      <c r="I33" s="28">
        <v>28.730546993701687</v>
      </c>
      <c r="J33" s="26" t="s">
        <v>74</v>
      </c>
      <c r="K33" s="28">
        <v>37.485454125725035</v>
      </c>
      <c r="L33" s="28">
        <v>11.841905734060933</v>
      </c>
      <c r="M33" s="28">
        <v>0.1</v>
      </c>
      <c r="N33" s="28">
        <v>6.6844917350750759</v>
      </c>
      <c r="T33">
        <f t="shared" si="1"/>
        <v>-0.87184059374877487</v>
      </c>
      <c r="U33">
        <f t="shared" si="8"/>
        <v>-2.9995654882259823</v>
      </c>
      <c r="V33">
        <f t="shared" si="9"/>
        <v>-1.1448854352431135</v>
      </c>
      <c r="W33">
        <v>1.0630184141500001</v>
      </c>
      <c r="X33">
        <f t="shared" si="6"/>
        <v>74.326694549418519</v>
      </c>
      <c r="Y33">
        <v>0.176854807921</v>
      </c>
      <c r="Z33">
        <f t="shared" si="7"/>
        <v>54.409881966597098</v>
      </c>
      <c r="AA33" t="e">
        <f t="shared" si="4"/>
        <v>#N/A</v>
      </c>
      <c r="AB33" t="e">
        <f t="shared" si="5"/>
        <v>#N/A</v>
      </c>
    </row>
    <row r="34" spans="1:28" x14ac:dyDescent="0.25">
      <c r="A34" s="3">
        <v>33</v>
      </c>
      <c r="B34" s="3">
        <v>4</v>
      </c>
      <c r="C34" s="3" t="s">
        <v>65</v>
      </c>
      <c r="D34">
        <v>102</v>
      </c>
      <c r="E34">
        <v>4.8099999999999996</v>
      </c>
      <c r="F34">
        <v>1.4</v>
      </c>
      <c r="G34">
        <v>24</v>
      </c>
      <c r="H34" s="28">
        <v>88.784489265943563</v>
      </c>
      <c r="I34" s="28">
        <v>63.181779135508194</v>
      </c>
      <c r="J34" s="28">
        <v>61.958045202586625</v>
      </c>
      <c r="K34" s="28">
        <v>27.174131799737918</v>
      </c>
      <c r="L34" s="28">
        <v>94.476898671572187</v>
      </c>
      <c r="M34" s="28">
        <v>86.224262355852645</v>
      </c>
      <c r="N34" s="28">
        <v>84.086034591456567</v>
      </c>
      <c r="T34">
        <f t="shared" si="1"/>
        <v>1.2331426175620197</v>
      </c>
      <c r="U34">
        <f t="shared" si="8"/>
        <v>0.79651462454153543</v>
      </c>
      <c r="V34">
        <f t="shared" si="9"/>
        <v>0.72294546237388957</v>
      </c>
      <c r="W34">
        <v>1.5481073256</v>
      </c>
      <c r="X34">
        <f t="shared" si="6"/>
        <v>82.464020272645428</v>
      </c>
      <c r="Y34">
        <v>1.09769004759</v>
      </c>
      <c r="Z34">
        <f t="shared" si="7"/>
        <v>74.982703993239369</v>
      </c>
      <c r="AA34">
        <f t="shared" si="4"/>
        <v>1.0628079733</v>
      </c>
      <c r="AB34">
        <f t="shared" si="5"/>
        <v>74.322678686437925</v>
      </c>
    </row>
    <row r="35" spans="1:28" x14ac:dyDescent="0.25">
      <c r="A35" s="2">
        <v>34</v>
      </c>
      <c r="B35" s="2">
        <v>4.9000000000000004</v>
      </c>
      <c r="C35" s="2" t="s">
        <v>66</v>
      </c>
      <c r="D35">
        <v>116</v>
      </c>
      <c r="E35">
        <v>17.68</v>
      </c>
      <c r="F35">
        <v>2.31</v>
      </c>
      <c r="G35">
        <v>3.5</v>
      </c>
      <c r="H35" s="28">
        <v>36.296566764177008</v>
      </c>
      <c r="I35" s="28">
        <v>37.168273052497092</v>
      </c>
      <c r="J35" s="26" t="s">
        <v>74</v>
      </c>
      <c r="K35" s="28">
        <v>29.578749744980371</v>
      </c>
      <c r="L35" s="28">
        <v>83.853783865387442</v>
      </c>
      <c r="M35" s="28">
        <v>78.554805660845787</v>
      </c>
      <c r="N35" s="28">
        <v>49.622091893552259</v>
      </c>
      <c r="T35">
        <f t="shared" si="1"/>
        <v>0.71545190304425232</v>
      </c>
      <c r="U35">
        <f t="shared" si="8"/>
        <v>0.56384277231770896</v>
      </c>
      <c r="V35">
        <f t="shared" si="9"/>
        <v>-6.5650612252653624E-3</v>
      </c>
      <c r="W35">
        <v>1.2165903070099999</v>
      </c>
      <c r="X35">
        <f t="shared" si="6"/>
        <v>77.146295022946816</v>
      </c>
      <c r="Y35">
        <v>0.53387282324999996</v>
      </c>
      <c r="Z35">
        <f t="shared" si="7"/>
        <v>63.038593264282397</v>
      </c>
      <c r="AA35" t="e">
        <f t="shared" si="4"/>
        <v>#N/A</v>
      </c>
      <c r="AB35" t="e">
        <f t="shared" si="5"/>
        <v>#N/A</v>
      </c>
    </row>
    <row r="36" spans="1:28" x14ac:dyDescent="0.25">
      <c r="A36" s="3">
        <v>35</v>
      </c>
      <c r="B36" s="3">
        <v>10.6</v>
      </c>
      <c r="C36" s="3" t="s">
        <v>67</v>
      </c>
      <c r="D36">
        <v>136</v>
      </c>
      <c r="E36">
        <v>3.96</v>
      </c>
      <c r="F36">
        <v>2.5</v>
      </c>
      <c r="G36">
        <v>1.1000000000000001</v>
      </c>
      <c r="H36" s="28">
        <v>76.044106021757571</v>
      </c>
      <c r="I36" s="28">
        <v>45.107952679636362</v>
      </c>
      <c r="J36" s="28">
        <v>27.64842837420575</v>
      </c>
      <c r="K36" s="26" t="s">
        <v>74</v>
      </c>
      <c r="L36" s="28">
        <v>99.499782116897421</v>
      </c>
      <c r="M36" s="28">
        <v>86.977761289926889</v>
      </c>
      <c r="N36" s="28">
        <v>86.400546286773618</v>
      </c>
      <c r="T36">
        <f t="shared" si="1"/>
        <v>2.2986629157636163</v>
      </c>
      <c r="U36">
        <f t="shared" si="8"/>
        <v>0.82472257310356067</v>
      </c>
      <c r="V36">
        <f t="shared" si="9"/>
        <v>0.80299502519547505</v>
      </c>
      <c r="W36">
        <v>1.575266085</v>
      </c>
      <c r="X36">
        <f t="shared" si="6"/>
        <v>82.853303497276372</v>
      </c>
      <c r="Y36">
        <v>1.20402771924</v>
      </c>
      <c r="Z36">
        <f t="shared" si="7"/>
        <v>76.924051729624082</v>
      </c>
      <c r="AA36">
        <f t="shared" si="4"/>
        <v>1.13304748728</v>
      </c>
      <c r="AB36">
        <f t="shared" si="5"/>
        <v>75.640086349789456</v>
      </c>
    </row>
    <row r="37" spans="1:28" x14ac:dyDescent="0.25">
      <c r="A37" s="3">
        <v>36</v>
      </c>
      <c r="B37" s="3">
        <v>5.0999999999999996</v>
      </c>
      <c r="C37" s="3" t="s">
        <v>68</v>
      </c>
      <c r="D37">
        <v>116</v>
      </c>
      <c r="E37">
        <v>5.09</v>
      </c>
      <c r="F37">
        <v>1.9</v>
      </c>
      <c r="G37">
        <v>10.3</v>
      </c>
      <c r="H37" s="28">
        <v>97.158489263810154</v>
      </c>
      <c r="I37" s="28">
        <v>78.933331012328452</v>
      </c>
      <c r="J37" s="28">
        <v>61.290882133965063</v>
      </c>
      <c r="K37" s="26" t="s">
        <v>74</v>
      </c>
      <c r="L37" s="28">
        <v>96.297367035674426</v>
      </c>
      <c r="M37" s="28">
        <v>94.685286402302353</v>
      </c>
      <c r="N37" s="28">
        <v>94.937818442099683</v>
      </c>
      <c r="T37">
        <f t="shared" si="1"/>
        <v>1.4151037494856911</v>
      </c>
      <c r="U37">
        <f t="shared" si="8"/>
        <v>1.2508026311755598</v>
      </c>
      <c r="V37">
        <f t="shared" si="9"/>
        <v>1.273101530617653</v>
      </c>
      <c r="W37">
        <v>1.54339102948</v>
      </c>
      <c r="X37">
        <f t="shared" si="6"/>
        <v>82.395714052291424</v>
      </c>
      <c r="Y37">
        <v>1.11423711108</v>
      </c>
      <c r="Z37">
        <f t="shared" si="7"/>
        <v>75.291819576034626</v>
      </c>
      <c r="AA37">
        <f t="shared" si="4"/>
        <v>1.2526144731</v>
      </c>
      <c r="AB37">
        <f t="shared" si="5"/>
        <v>77.775211084829252</v>
      </c>
    </row>
    <row r="38" spans="1:28" x14ac:dyDescent="0.25">
      <c r="A38" s="4">
        <v>37</v>
      </c>
      <c r="B38" s="4">
        <v>4.8</v>
      </c>
      <c r="C38" s="4" t="s">
        <v>69</v>
      </c>
      <c r="D38">
        <v>130</v>
      </c>
      <c r="E38">
        <v>17.7</v>
      </c>
      <c r="F38">
        <v>3.1</v>
      </c>
      <c r="G38">
        <v>1.1000000000000001</v>
      </c>
      <c r="H38" s="28">
        <v>88.725175047433908</v>
      </c>
      <c r="I38" s="28">
        <v>26.979535711220954</v>
      </c>
      <c r="J38" s="28">
        <v>43.475030664062892</v>
      </c>
      <c r="K38" s="26" t="s">
        <v>74</v>
      </c>
      <c r="L38" s="28">
        <v>90.816523884858384</v>
      </c>
      <c r="M38" s="28">
        <v>75.351521223203662</v>
      </c>
      <c r="N38" s="28">
        <v>56.545919881539881</v>
      </c>
      <c r="T38">
        <f t="shared" si="1"/>
        <v>0.99515777392776761</v>
      </c>
      <c r="U38">
        <f t="shared" si="8"/>
        <v>0.485301903219575</v>
      </c>
      <c r="V38">
        <f t="shared" si="9"/>
        <v>0.11437071275227863</v>
      </c>
      <c r="W38">
        <v>1.1866803511899999</v>
      </c>
      <c r="X38">
        <f t="shared" si="6"/>
        <v>76.614682203132233</v>
      </c>
      <c r="Y38">
        <v>0.51878863121200003</v>
      </c>
      <c r="Z38">
        <f t="shared" si="7"/>
        <v>62.686446417534526</v>
      </c>
      <c r="AA38">
        <f t="shared" si="4"/>
        <v>0.94147427931299998</v>
      </c>
      <c r="AB38">
        <f t="shared" si="5"/>
        <v>71.939735875199744</v>
      </c>
    </row>
    <row r="39" spans="1:28" x14ac:dyDescent="0.25">
      <c r="A39" s="1">
        <v>38</v>
      </c>
      <c r="B39" s="1">
        <v>16.100000000000001</v>
      </c>
      <c r="C39" s="1" t="s">
        <v>70</v>
      </c>
      <c r="D39">
        <v>188</v>
      </c>
      <c r="E39">
        <v>4.1500000000000004</v>
      </c>
      <c r="F39">
        <v>1.6</v>
      </c>
      <c r="G39">
        <v>2.4</v>
      </c>
      <c r="H39" s="28">
        <v>100</v>
      </c>
      <c r="I39" s="28">
        <v>96.454972368248789</v>
      </c>
      <c r="J39" s="28">
        <v>67.000323246713549</v>
      </c>
      <c r="K39" s="26" t="s">
        <v>74</v>
      </c>
      <c r="L39" s="28">
        <v>99.216251820058488</v>
      </c>
      <c r="M39" s="28">
        <v>97.760087701026208</v>
      </c>
      <c r="N39" s="28">
        <v>94.969504648733903</v>
      </c>
      <c r="T39">
        <f t="shared" si="1"/>
        <v>2.1024062709840061</v>
      </c>
      <c r="U39">
        <f t="shared" si="8"/>
        <v>1.6399305681084051</v>
      </c>
      <c r="V39">
        <f t="shared" si="9"/>
        <v>1.2759734207738378</v>
      </c>
      <c r="W39">
        <v>1.7690133748300001</v>
      </c>
      <c r="X39">
        <f t="shared" si="6"/>
        <v>85.433493168017634</v>
      </c>
      <c r="Y39">
        <v>1.52607307817</v>
      </c>
      <c r="Z39">
        <f t="shared" si="7"/>
        <v>82.143103198624743</v>
      </c>
      <c r="AA39" t="e">
        <f t="shared" si="4"/>
        <v>#N/A</v>
      </c>
      <c r="AB39" t="e">
        <f t="shared" si="5"/>
        <v>#N/A</v>
      </c>
    </row>
    <row r="40" spans="1:28" x14ac:dyDescent="0.25">
      <c r="A40" s="4">
        <v>39</v>
      </c>
      <c r="B40" s="4">
        <v>7</v>
      </c>
      <c r="C40" s="4" t="s">
        <v>71</v>
      </c>
      <c r="D40">
        <v>108</v>
      </c>
      <c r="E40">
        <v>15.02</v>
      </c>
      <c r="F40">
        <v>1.1000000000000001</v>
      </c>
      <c r="G40">
        <v>42.9</v>
      </c>
      <c r="H40" s="28">
        <v>49.685373768582451</v>
      </c>
      <c r="I40" s="28">
        <v>2.1814098708904059</v>
      </c>
      <c r="J40" s="28">
        <v>4.5215135793054433</v>
      </c>
      <c r="K40" s="26" t="s">
        <v>74</v>
      </c>
      <c r="L40" s="28">
        <v>84.630426807559232</v>
      </c>
      <c r="M40" s="28">
        <v>37.418935280920017</v>
      </c>
      <c r="N40" s="28">
        <v>29.363279081227216</v>
      </c>
      <c r="T40">
        <f t="shared" si="1"/>
        <v>0.74086472364684075</v>
      </c>
      <c r="U40">
        <f t="shared" si="8"/>
        <v>-0.22335152179884188</v>
      </c>
      <c r="V40">
        <f t="shared" si="9"/>
        <v>-0.38122597746401893</v>
      </c>
      <c r="W40">
        <v>1.3330699181700001</v>
      </c>
      <c r="X40">
        <f t="shared" si="6"/>
        <v>79.134798186071265</v>
      </c>
      <c r="Y40">
        <v>0.691588188386</v>
      </c>
      <c r="Z40">
        <f t="shared" si="7"/>
        <v>66.632013399124332</v>
      </c>
      <c r="AA40">
        <f t="shared" si="4"/>
        <v>2.76571525826E-2</v>
      </c>
      <c r="AB40">
        <f t="shared" si="5"/>
        <v>50.691384744068749</v>
      </c>
    </row>
    <row r="41" spans="1:28" x14ac:dyDescent="0.25">
      <c r="A41" s="5">
        <v>40</v>
      </c>
      <c r="B41" s="5">
        <v>5</v>
      </c>
      <c r="C41" s="5" t="s">
        <v>72</v>
      </c>
      <c r="D41">
        <v>118</v>
      </c>
      <c r="E41">
        <v>15.12</v>
      </c>
      <c r="F41">
        <v>0.8</v>
      </c>
      <c r="G41">
        <v>998</v>
      </c>
      <c r="H41" s="28">
        <v>85.897871869862783</v>
      </c>
      <c r="I41" s="28">
        <v>14.667807827179455</v>
      </c>
      <c r="J41" s="28">
        <v>31.216032471525907</v>
      </c>
      <c r="K41" s="26" t="s">
        <v>74</v>
      </c>
      <c r="L41" s="28">
        <v>96.985166782395765</v>
      </c>
      <c r="M41" s="28">
        <v>62.965833348430209</v>
      </c>
      <c r="N41" s="28">
        <v>54.468690215127623</v>
      </c>
      <c r="T41">
        <f t="shared" si="1"/>
        <v>1.5074420252684866</v>
      </c>
      <c r="U41">
        <f t="shared" si="8"/>
        <v>0.23050237905384344</v>
      </c>
      <c r="V41">
        <f t="shared" si="9"/>
        <v>7.7836788407727453E-2</v>
      </c>
      <c r="W41">
        <v>0.74024247192699999</v>
      </c>
      <c r="X41">
        <f t="shared" si="6"/>
        <v>67.704887589726866</v>
      </c>
      <c r="Y41">
        <v>-0.33809474639999998</v>
      </c>
      <c r="Z41">
        <f t="shared" si="7"/>
        <v>41.627236005135316</v>
      </c>
      <c r="AA41" t="e">
        <f t="shared" si="4"/>
        <v>#N/A</v>
      </c>
      <c r="AB41" t="e">
        <f t="shared" si="5"/>
        <v>#N/A</v>
      </c>
    </row>
    <row r="42" spans="1:28" x14ac:dyDescent="0.25">
      <c r="A42" s="3">
        <v>41</v>
      </c>
      <c r="B42" s="3">
        <v>12.7</v>
      </c>
      <c r="C42" s="3" t="s">
        <v>73</v>
      </c>
      <c r="D42">
        <v>138</v>
      </c>
      <c r="E42">
        <v>2.79</v>
      </c>
      <c r="F42">
        <v>2.2999999999999998</v>
      </c>
      <c r="G42">
        <v>2.2000000000000002</v>
      </c>
      <c r="H42" s="28">
        <v>84.034582892803243</v>
      </c>
      <c r="I42" s="28">
        <v>68.980022476016501</v>
      </c>
      <c r="J42" s="28">
        <v>29.406258143703411</v>
      </c>
      <c r="K42" s="26" t="s">
        <v>74</v>
      </c>
      <c r="L42" s="29">
        <v>97.796651269032054</v>
      </c>
      <c r="M42" s="29">
        <v>92.296666850873507</v>
      </c>
      <c r="N42" s="29">
        <v>77.464411913124238</v>
      </c>
      <c r="T42">
        <f t="shared" si="1"/>
        <v>1.6472407442767678</v>
      </c>
      <c r="U42">
        <f t="shared" si="8"/>
        <v>1.078507337071831</v>
      </c>
      <c r="V42">
        <f t="shared" si="9"/>
        <v>0.53623333232207515</v>
      </c>
      <c r="W42">
        <v>1.62341809132</v>
      </c>
      <c r="X42">
        <f t="shared" si="6"/>
        <v>83.526598708627873</v>
      </c>
      <c r="Y42">
        <v>1.2832906717599999</v>
      </c>
      <c r="Z42">
        <f t="shared" si="7"/>
        <v>78.300940091112935</v>
      </c>
      <c r="AA42">
        <f t="shared" si="4"/>
        <v>0.79223305079700002</v>
      </c>
      <c r="AB42">
        <f t="shared" si="5"/>
        <v>68.831060866453114</v>
      </c>
    </row>
    <row r="44" spans="1:28" x14ac:dyDescent="0.25">
      <c r="S44" t="s">
        <v>79</v>
      </c>
      <c r="T44" t="s">
        <v>80</v>
      </c>
    </row>
    <row r="45" spans="1:28" x14ac:dyDescent="0.25">
      <c r="Q45" s="28">
        <v>96.130417438460356</v>
      </c>
      <c r="R45">
        <v>76.988998712452727</v>
      </c>
      <c r="S45">
        <f>(Q45-R45)^2</f>
        <v>366.3939108443555</v>
      </c>
      <c r="T45">
        <f>(Q45-$Q$66)^2</f>
        <v>158.70510751391484</v>
      </c>
    </row>
    <row r="46" spans="1:28" x14ac:dyDescent="0.25">
      <c r="Q46" s="28">
        <v>94.735692686035051</v>
      </c>
      <c r="R46">
        <v>75.528645435008656</v>
      </c>
      <c r="S46">
        <f t="shared" ref="S46:S65" si="10">(Q46-R46)^2</f>
        <v>368.91066410316063</v>
      </c>
      <c r="T46">
        <f t="shared" ref="T46:T65" si="11">(Q46-$Q$66)^2</f>
        <v>125.50937759639667</v>
      </c>
    </row>
    <row r="47" spans="1:28" x14ac:dyDescent="0.25">
      <c r="Q47" s="28">
        <v>97.793067057195685</v>
      </c>
      <c r="R47">
        <v>80.249029669456533</v>
      </c>
      <c r="S47">
        <f t="shared" si="10"/>
        <v>307.79324786238919</v>
      </c>
      <c r="T47">
        <f t="shared" si="11"/>
        <v>203.36103762409979</v>
      </c>
    </row>
    <row r="48" spans="1:28" x14ac:dyDescent="0.25">
      <c r="Q48" s="28">
        <v>69.286562845117089</v>
      </c>
      <c r="R48">
        <v>50.868121479707227</v>
      </c>
      <c r="S48">
        <f t="shared" si="10"/>
        <v>339.23898233104109</v>
      </c>
      <c r="T48">
        <f t="shared" si="11"/>
        <v>202.94945780192563</v>
      </c>
    </row>
    <row r="49" spans="17:20" x14ac:dyDescent="0.25">
      <c r="Q49" s="28">
        <v>98.701061558090871</v>
      </c>
      <c r="R49">
        <v>80.385339246910064</v>
      </c>
      <c r="S49">
        <f t="shared" si="10"/>
        <v>335.46568378028638</v>
      </c>
      <c r="T49">
        <f t="shared" si="11"/>
        <v>230.08235041950115</v>
      </c>
    </row>
    <row r="50" spans="17:20" x14ac:dyDescent="0.25">
      <c r="Q50" s="28">
        <v>99.213918024352225</v>
      </c>
      <c r="R50">
        <v>88.09435232889868</v>
      </c>
      <c r="S50">
        <f t="shared" si="10"/>
        <v>123.64474125550728</v>
      </c>
      <c r="T50">
        <f t="shared" si="11"/>
        <v>245.9038635664777</v>
      </c>
    </row>
    <row r="51" spans="17:20" x14ac:dyDescent="0.25">
      <c r="Q51" s="28">
        <v>56.072645297391198</v>
      </c>
      <c r="R51">
        <v>45.513543954234372</v>
      </c>
      <c r="S51">
        <f t="shared" si="10"/>
        <v>111.49462117505628</v>
      </c>
      <c r="T51">
        <f t="shared" si="11"/>
        <v>754.04888709985346</v>
      </c>
    </row>
    <row r="52" spans="17:20" x14ac:dyDescent="0.25">
      <c r="Q52" s="28">
        <v>97.316872583583219</v>
      </c>
      <c r="R52">
        <v>82.416321796212273</v>
      </c>
      <c r="S52">
        <f t="shared" si="10"/>
        <v>222.02641376702093</v>
      </c>
      <c r="T52">
        <f t="shared" si="11"/>
        <v>190.0062836885028</v>
      </c>
    </row>
    <row r="53" spans="17:20" x14ac:dyDescent="0.25">
      <c r="Q53" s="28">
        <v>98.598749278007446</v>
      </c>
      <c r="R53">
        <v>82.573424477234255</v>
      </c>
      <c r="S53">
        <f t="shared" si="10"/>
        <v>256.8110349702763</v>
      </c>
      <c r="T53">
        <f t="shared" si="11"/>
        <v>226.9889776084722</v>
      </c>
    </row>
    <row r="54" spans="17:20" x14ac:dyDescent="0.25">
      <c r="Q54" s="28">
        <v>90.197883529918997</v>
      </c>
      <c r="R54">
        <v>73.268680833114175</v>
      </c>
      <c r="S54">
        <f t="shared" si="10"/>
        <v>286.59790394950363</v>
      </c>
      <c r="T54">
        <f t="shared" si="11"/>
        <v>44.426059189032273</v>
      </c>
    </row>
    <row r="55" spans="17:20" x14ac:dyDescent="0.25">
      <c r="Q55" s="28">
        <v>98.964084530404378</v>
      </c>
      <c r="R55">
        <v>89.676420287918546</v>
      </c>
      <c r="S55">
        <f t="shared" si="10"/>
        <v>86.260707081149917</v>
      </c>
      <c r="T55">
        <f t="shared" si="11"/>
        <v>238.13084134909818</v>
      </c>
    </row>
    <row r="56" spans="17:20" x14ac:dyDescent="0.25">
      <c r="Q56" s="28">
        <v>41.388820952343849</v>
      </c>
      <c r="R56">
        <v>60.620210188701883</v>
      </c>
      <c r="S56">
        <f t="shared" si="10"/>
        <v>369.84633196030762</v>
      </c>
      <c r="T56">
        <f t="shared" si="11"/>
        <v>1776.0977668419714</v>
      </c>
    </row>
    <row r="57" spans="17:20" x14ac:dyDescent="0.25">
      <c r="Q57" s="28">
        <v>67.018294697855666</v>
      </c>
      <c r="R57">
        <v>53.420039123082304</v>
      </c>
      <c r="S57">
        <f t="shared" si="10"/>
        <v>184.9125546768548</v>
      </c>
      <c r="T57">
        <f t="shared" si="11"/>
        <v>272.72214419643154</v>
      </c>
    </row>
    <row r="58" spans="17:20" x14ac:dyDescent="0.25">
      <c r="Q58" s="28">
        <v>85.182752645551545</v>
      </c>
      <c r="R58">
        <v>77.02544033285875</v>
      </c>
      <c r="S58">
        <f t="shared" si="10"/>
        <v>66.54174416680948</v>
      </c>
      <c r="T58">
        <f t="shared" si="11"/>
        <v>2.7230172847607945</v>
      </c>
    </row>
    <row r="59" spans="17:20" x14ac:dyDescent="0.25">
      <c r="Q59" s="28">
        <v>90.629257373430718</v>
      </c>
      <c r="R59">
        <v>71.939735875199744</v>
      </c>
      <c r="S59">
        <f t="shared" si="10"/>
        <v>349.29821383283775</v>
      </c>
      <c r="T59">
        <f t="shared" si="11"/>
        <v>50.362604067923343</v>
      </c>
    </row>
    <row r="60" spans="17:20" x14ac:dyDescent="0.25">
      <c r="Q60" s="28">
        <v>86.224262355852645</v>
      </c>
      <c r="R60">
        <v>74.322678686437925</v>
      </c>
      <c r="S60">
        <f t="shared" si="10"/>
        <v>141.64769384007914</v>
      </c>
      <c r="T60">
        <f t="shared" si="11"/>
        <v>7.245068309352777</v>
      </c>
    </row>
    <row r="61" spans="17:20" x14ac:dyDescent="0.25">
      <c r="Q61" s="28">
        <v>86.977761289926889</v>
      </c>
      <c r="R61">
        <v>75.640086349789456</v>
      </c>
      <c r="S61">
        <f t="shared" si="10"/>
        <v>128.54287304822034</v>
      </c>
      <c r="T61">
        <f t="shared" si="11"/>
        <v>11.869164563681869</v>
      </c>
    </row>
    <row r="62" spans="17:20" x14ac:dyDescent="0.25">
      <c r="Q62" s="28">
        <v>94.685286402302353</v>
      </c>
      <c r="R62">
        <v>77.775211084829252</v>
      </c>
      <c r="S62">
        <f t="shared" si="10"/>
        <v>285.950647242613</v>
      </c>
      <c r="T62">
        <f t="shared" si="11"/>
        <v>124.38250543927681</v>
      </c>
    </row>
    <row r="63" spans="17:20" x14ac:dyDescent="0.25">
      <c r="Q63" s="28">
        <v>75.351521223203662</v>
      </c>
      <c r="R63">
        <v>71.939735875199744</v>
      </c>
      <c r="S63">
        <f t="shared" si="10"/>
        <v>11.640279260854211</v>
      </c>
      <c r="T63">
        <f t="shared" si="11"/>
        <v>66.929982867955246</v>
      </c>
    </row>
    <row r="64" spans="17:20" x14ac:dyDescent="0.25">
      <c r="Q64" s="28">
        <v>37.418935280920017</v>
      </c>
      <c r="R64">
        <v>50.691384744068749</v>
      </c>
      <c r="S64">
        <f t="shared" si="10"/>
        <v>176.15791475183707</v>
      </c>
      <c r="T64">
        <f t="shared" si="11"/>
        <v>2126.4696956952785</v>
      </c>
    </row>
    <row r="65" spans="16:20" x14ac:dyDescent="0.25">
      <c r="Q65" s="29">
        <v>92.296666850873507</v>
      </c>
      <c r="R65">
        <v>68.831060866453114</v>
      </c>
      <c r="S65">
        <f t="shared" si="10"/>
        <v>550.63466421606608</v>
      </c>
      <c r="T65">
        <f t="shared" si="11"/>
        <v>76.808939631262533</v>
      </c>
    </row>
    <row r="66" spans="16:20" x14ac:dyDescent="0.25">
      <c r="P66" t="s">
        <v>78</v>
      </c>
      <c r="Q66" s="28">
        <f>AVERAGE(Q45:Q65)</f>
        <v>83.532595900038928</v>
      </c>
      <c r="S66">
        <f>SUM(S45:S65)</f>
        <v>5069.8108281162267</v>
      </c>
      <c r="T66">
        <f>SUM(T45:T65)</f>
        <v>7135.7231323551696</v>
      </c>
    </row>
    <row r="67" spans="16:20" x14ac:dyDescent="0.25">
      <c r="P67" t="s">
        <v>81</v>
      </c>
      <c r="Q67">
        <f>1-S66/T66</f>
        <v>0.28951688089908856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3"/>
  <sheetViews>
    <sheetView workbookViewId="0">
      <selection activeCell="J26" sqref="J26"/>
    </sheetView>
  </sheetViews>
  <sheetFormatPr defaultRowHeight="15" x14ac:dyDescent="0.25"/>
  <sheetData>
    <row r="1" spans="1:7" x14ac:dyDescent="0.25">
      <c r="A1" s="4">
        <v>3.9</v>
      </c>
      <c r="B1" s="16">
        <v>104</v>
      </c>
      <c r="C1" s="22">
        <v>20</v>
      </c>
      <c r="D1" s="22">
        <v>2.95</v>
      </c>
      <c r="E1" s="17">
        <v>0.3</v>
      </c>
      <c r="F1" s="16">
        <v>24.567267259500355</v>
      </c>
      <c r="G1" s="17">
        <v>0</v>
      </c>
    </row>
    <row r="2" spans="1:7" x14ac:dyDescent="0.25">
      <c r="A2" s="4">
        <v>6.1</v>
      </c>
      <c r="B2" s="18">
        <v>74</v>
      </c>
      <c r="C2" s="15">
        <v>17.600000000000001</v>
      </c>
      <c r="D2" s="15">
        <v>0.61</v>
      </c>
      <c r="E2" s="19">
        <v>181</v>
      </c>
      <c r="F2" s="18">
        <v>87.008459195486168</v>
      </c>
      <c r="G2" s="19">
        <v>67.124376386137044</v>
      </c>
    </row>
    <row r="3" spans="1:7" x14ac:dyDescent="0.25">
      <c r="A3" s="4">
        <v>8.1</v>
      </c>
      <c r="B3" s="18">
        <v>122</v>
      </c>
      <c r="C3" s="15">
        <v>15.88</v>
      </c>
      <c r="D3" s="15">
        <v>1.36</v>
      </c>
      <c r="E3" s="19">
        <v>20</v>
      </c>
      <c r="F3" s="18">
        <v>79.107648417982716</v>
      </c>
      <c r="G3" s="19">
        <v>40.376119545309656</v>
      </c>
    </row>
    <row r="4" spans="1:7" x14ac:dyDescent="0.25">
      <c r="A4" s="1">
        <v>6.9</v>
      </c>
      <c r="B4" s="18">
        <v>158</v>
      </c>
      <c r="C4" s="15">
        <v>5.23</v>
      </c>
      <c r="D4" s="15">
        <v>3.42</v>
      </c>
      <c r="E4" s="19">
        <v>0.28399999999999997</v>
      </c>
      <c r="F4" s="18">
        <v>78.593877533178571</v>
      </c>
      <c r="G4" s="19">
        <v>71.306303407144227</v>
      </c>
    </row>
    <row r="5" spans="1:7" x14ac:dyDescent="0.25">
      <c r="A5" s="4">
        <v>8.6</v>
      </c>
      <c r="B5" s="18">
        <v>173</v>
      </c>
      <c r="C5" s="15">
        <v>14.77</v>
      </c>
      <c r="D5" s="15">
        <v>2.65</v>
      </c>
      <c r="E5" s="19">
        <v>3.46</v>
      </c>
      <c r="F5" s="18">
        <v>95.28174151867367</v>
      </c>
      <c r="G5" s="19">
        <v>90.272532387290212</v>
      </c>
    </row>
    <row r="6" spans="1:7" x14ac:dyDescent="0.25">
      <c r="A6" s="2">
        <v>20.5</v>
      </c>
      <c r="B6" s="18">
        <v>284</v>
      </c>
      <c r="C6" s="15">
        <v>4.95</v>
      </c>
      <c r="D6" s="15">
        <v>7.4</v>
      </c>
      <c r="E6" s="19">
        <v>5.0000000000000001E-4</v>
      </c>
      <c r="F6" s="18">
        <v>75.232009510341157</v>
      </c>
      <c r="G6" s="19">
        <v>62.448386564137834</v>
      </c>
    </row>
    <row r="7" spans="1:7" x14ac:dyDescent="0.25">
      <c r="A7" s="3">
        <v>18.399999999999999</v>
      </c>
      <c r="B7" s="18">
        <v>216</v>
      </c>
      <c r="C7" s="15">
        <v>4.6500000000000004</v>
      </c>
      <c r="D7" s="15">
        <v>2.7</v>
      </c>
      <c r="E7" s="19">
        <v>5.0999999999999996</v>
      </c>
      <c r="F7" s="18">
        <v>98.76719466178227</v>
      </c>
      <c r="G7" s="19">
        <v>94.629797855603272</v>
      </c>
    </row>
    <row r="8" spans="1:7" x14ac:dyDescent="0.25">
      <c r="A8" s="1">
        <v>17.3</v>
      </c>
      <c r="B8" s="18">
        <v>202</v>
      </c>
      <c r="C8" s="15">
        <v>4.72</v>
      </c>
      <c r="D8" s="15">
        <v>2.1</v>
      </c>
      <c r="E8" s="19">
        <v>1</v>
      </c>
      <c r="F8" s="18">
        <v>99.77272936869133</v>
      </c>
      <c r="G8" s="19">
        <v>97.107964561738982</v>
      </c>
    </row>
    <row r="9" spans="1:7" x14ac:dyDescent="0.25">
      <c r="A9" s="4">
        <v>4.0999999999999996</v>
      </c>
      <c r="B9" s="18">
        <v>100</v>
      </c>
      <c r="C9" s="15">
        <v>18.18</v>
      </c>
      <c r="D9" s="15">
        <v>1.2</v>
      </c>
      <c r="E9" s="19">
        <v>42</v>
      </c>
      <c r="F9" s="18">
        <v>49.842881994383738</v>
      </c>
      <c r="G9" s="19">
        <v>43.98248533804864</v>
      </c>
    </row>
    <row r="10" spans="1:7" x14ac:dyDescent="0.25">
      <c r="A10" s="3">
        <v>7.9</v>
      </c>
      <c r="B10" s="18">
        <v>144</v>
      </c>
      <c r="C10" s="15">
        <v>4.8899999999999997</v>
      </c>
      <c r="D10" s="15">
        <v>3.05</v>
      </c>
      <c r="E10" s="19">
        <v>0.78900000000000003</v>
      </c>
      <c r="F10" s="18">
        <v>91.517299648426317</v>
      </c>
      <c r="G10" s="19">
        <v>89.252411355368224</v>
      </c>
    </row>
    <row r="11" spans="1:7" x14ac:dyDescent="0.25">
      <c r="A11" s="6">
        <v>24.1</v>
      </c>
      <c r="B11" s="18">
        <v>300</v>
      </c>
      <c r="C11" s="15">
        <v>4.55</v>
      </c>
      <c r="D11" s="15">
        <v>4.8</v>
      </c>
      <c r="E11" s="19">
        <v>6.0000000000000001E-3</v>
      </c>
      <c r="F11" s="18">
        <v>94.84793734203798</v>
      </c>
      <c r="G11" s="19">
        <v>90.948844426883085</v>
      </c>
    </row>
    <row r="12" spans="1:7" x14ac:dyDescent="0.25">
      <c r="A12" s="3">
        <v>6.2</v>
      </c>
      <c r="B12" s="18">
        <v>144</v>
      </c>
      <c r="C12" s="15">
        <v>5.14</v>
      </c>
      <c r="D12" s="15">
        <v>2.64</v>
      </c>
      <c r="E12" s="19">
        <v>2</v>
      </c>
      <c r="F12" s="18">
        <v>89.459115449012444</v>
      </c>
      <c r="G12" s="19">
        <v>77.444650447796164</v>
      </c>
    </row>
    <row r="13" spans="1:7" x14ac:dyDescent="0.25">
      <c r="A13" s="6">
        <v>18.3</v>
      </c>
      <c r="B13" s="18">
        <v>256</v>
      </c>
      <c r="C13" s="15">
        <v>4.95</v>
      </c>
      <c r="D13" s="15">
        <v>6.4</v>
      </c>
      <c r="E13" s="19">
        <v>4.0000000000000003E-5</v>
      </c>
      <c r="F13" s="18">
        <v>58.236840614228008</v>
      </c>
      <c r="G13" s="19">
        <v>48.894881254375058</v>
      </c>
    </row>
    <row r="14" spans="1:7" x14ac:dyDescent="0.25">
      <c r="A14" s="3">
        <v>8.9</v>
      </c>
      <c r="B14" s="18">
        <v>122</v>
      </c>
      <c r="C14" s="15">
        <v>4.2</v>
      </c>
      <c r="D14" s="15">
        <v>1.9</v>
      </c>
      <c r="E14" s="19">
        <v>3.4</v>
      </c>
      <c r="F14" s="18">
        <v>67.937101691409637</v>
      </c>
      <c r="G14" s="19">
        <v>62.93899195881265</v>
      </c>
    </row>
    <row r="15" spans="1:7" x14ac:dyDescent="0.25">
      <c r="A15" s="6">
        <v>22.2</v>
      </c>
      <c r="B15" s="18">
        <v>298</v>
      </c>
      <c r="C15" s="15">
        <v>4.99</v>
      </c>
      <c r="D15" s="15">
        <v>6.19</v>
      </c>
      <c r="E15" s="19">
        <v>3.46</v>
      </c>
      <c r="F15" s="18">
        <v>97.9149850004288</v>
      </c>
      <c r="G15" s="19">
        <v>96.874391434340453</v>
      </c>
    </row>
    <row r="16" spans="1:7" x14ac:dyDescent="0.25">
      <c r="A16" s="2">
        <v>7.3</v>
      </c>
      <c r="B16" s="18">
        <v>144</v>
      </c>
      <c r="C16" s="15">
        <v>16.84</v>
      </c>
      <c r="D16" s="15">
        <v>3.77</v>
      </c>
      <c r="E16" s="19">
        <v>0.14000000000000001</v>
      </c>
      <c r="F16" s="18">
        <v>72.342685087857447</v>
      </c>
      <c r="G16" s="19">
        <v>68.246237817412137</v>
      </c>
    </row>
    <row r="17" spans="1:7" x14ac:dyDescent="0.25">
      <c r="A17" s="5">
        <v>3.9</v>
      </c>
      <c r="B17" s="18">
        <v>76</v>
      </c>
      <c r="C17" s="15">
        <v>14.47</v>
      </c>
      <c r="D17" s="15">
        <v>-0.9</v>
      </c>
      <c r="E17" s="19">
        <v>998</v>
      </c>
      <c r="F17" s="18">
        <v>49.617329632775906</v>
      </c>
      <c r="G17" s="19">
        <v>-8.2634564430262625E-2</v>
      </c>
    </row>
    <row r="18" spans="1:7" x14ac:dyDescent="0.25">
      <c r="A18" s="6">
        <v>20.5</v>
      </c>
      <c r="B18" s="18">
        <v>282</v>
      </c>
      <c r="C18" s="15">
        <v>4.99</v>
      </c>
      <c r="D18" s="15">
        <v>7.64</v>
      </c>
      <c r="E18" s="19">
        <v>1.0000000000000001E-5</v>
      </c>
      <c r="F18" s="18">
        <v>97.809505534820957</v>
      </c>
      <c r="G18" s="19">
        <v>98.018121012372447</v>
      </c>
    </row>
    <row r="19" spans="1:7" x14ac:dyDescent="0.25">
      <c r="A19" s="3">
        <v>19.399999999999999</v>
      </c>
      <c r="B19" s="18">
        <v>230</v>
      </c>
      <c r="C19" s="15">
        <v>4.6500000000000004</v>
      </c>
      <c r="D19" s="15">
        <v>3.2</v>
      </c>
      <c r="E19" s="19">
        <v>0.04</v>
      </c>
      <c r="F19" s="18">
        <v>98.356859519598018</v>
      </c>
      <c r="G19" s="19">
        <v>95.254663540983088</v>
      </c>
    </row>
    <row r="20" spans="1:7" x14ac:dyDescent="0.25">
      <c r="A20" s="4">
        <v>10.8</v>
      </c>
      <c r="B20" s="18">
        <v>138</v>
      </c>
      <c r="C20" s="15">
        <v>15.1</v>
      </c>
      <c r="D20" s="15">
        <v>1.1599999999999999</v>
      </c>
      <c r="E20" s="19">
        <v>26</v>
      </c>
      <c r="F20" s="18">
        <v>44.100821785414944</v>
      </c>
      <c r="G20" s="19">
        <v>25.727589084128013</v>
      </c>
    </row>
    <row r="21" spans="1:7" x14ac:dyDescent="0.25">
      <c r="A21" s="4">
        <v>5.4</v>
      </c>
      <c r="B21" s="18">
        <v>94</v>
      </c>
      <c r="C21" s="15">
        <v>9.98</v>
      </c>
      <c r="D21" s="15">
        <v>1.5</v>
      </c>
      <c r="E21" s="19">
        <v>82</v>
      </c>
      <c r="F21" s="18">
        <v>54.161147652502692</v>
      </c>
      <c r="G21" s="19">
        <v>48.522500053551205</v>
      </c>
    </row>
    <row r="22" spans="1:7" x14ac:dyDescent="0.25">
      <c r="A22" s="3">
        <v>10</v>
      </c>
      <c r="B22" s="18">
        <v>136</v>
      </c>
      <c r="C22" s="15">
        <v>4.55</v>
      </c>
      <c r="D22" s="15">
        <v>1.4</v>
      </c>
      <c r="E22" s="19">
        <v>16.600000000000001</v>
      </c>
      <c r="F22" s="18">
        <v>94.608155737045209</v>
      </c>
      <c r="G22" s="19">
        <v>88.963948897997312</v>
      </c>
    </row>
    <row r="23" spans="1:7" x14ac:dyDescent="0.25">
      <c r="A23" s="4">
        <v>4.8</v>
      </c>
      <c r="B23" s="18">
        <v>130</v>
      </c>
      <c r="C23" s="15">
        <v>17.7</v>
      </c>
      <c r="D23" s="15">
        <v>3.1</v>
      </c>
      <c r="E23" s="19">
        <v>1.1000000000000001</v>
      </c>
      <c r="F23" s="18">
        <v>61.660566277124239</v>
      </c>
      <c r="G23" s="19">
        <v>91.665694606887982</v>
      </c>
    </row>
    <row r="24" spans="1:7" x14ac:dyDescent="0.25">
      <c r="A24" s="5">
        <v>4.9000000000000004</v>
      </c>
      <c r="B24" s="18">
        <v>90</v>
      </c>
      <c r="C24" s="15">
        <v>3.86</v>
      </c>
      <c r="D24" s="15">
        <v>-0.72</v>
      </c>
      <c r="E24" s="19">
        <v>999</v>
      </c>
      <c r="F24" s="18">
        <v>9.1906124091787209</v>
      </c>
      <c r="G24" s="19">
        <v>28.730546993701687</v>
      </c>
    </row>
    <row r="25" spans="1:7" x14ac:dyDescent="0.25">
      <c r="A25" s="3">
        <v>4</v>
      </c>
      <c r="B25" s="18">
        <v>102</v>
      </c>
      <c r="C25" s="15">
        <v>4.8099999999999996</v>
      </c>
      <c r="D25" s="15">
        <v>1.4</v>
      </c>
      <c r="E25" s="19">
        <v>24</v>
      </c>
      <c r="F25" s="18">
        <v>88.784489265943563</v>
      </c>
      <c r="G25" s="19">
        <v>63.181779135508194</v>
      </c>
    </row>
    <row r="26" spans="1:7" x14ac:dyDescent="0.25">
      <c r="A26" s="2">
        <v>4.9000000000000004</v>
      </c>
      <c r="B26" s="18">
        <v>116</v>
      </c>
      <c r="C26" s="15">
        <v>17.68</v>
      </c>
      <c r="D26" s="15">
        <v>2.31</v>
      </c>
      <c r="E26" s="19">
        <v>3.5</v>
      </c>
      <c r="F26" s="18">
        <v>36.296566764177008</v>
      </c>
      <c r="G26" s="19">
        <v>37.168273052497092</v>
      </c>
    </row>
    <row r="27" spans="1:7" x14ac:dyDescent="0.25">
      <c r="A27" s="3">
        <v>10.6</v>
      </c>
      <c r="B27" s="18">
        <v>136</v>
      </c>
      <c r="C27" s="15">
        <v>3.96</v>
      </c>
      <c r="D27" s="15">
        <v>2.5</v>
      </c>
      <c r="E27" s="19">
        <v>1.1000000000000001</v>
      </c>
      <c r="F27" s="18">
        <v>76.044106021757571</v>
      </c>
      <c r="G27" s="19">
        <v>45.107952679636362</v>
      </c>
    </row>
    <row r="28" spans="1:7" x14ac:dyDescent="0.25">
      <c r="A28" s="3">
        <v>5.0999999999999996</v>
      </c>
      <c r="B28" s="18">
        <v>116</v>
      </c>
      <c r="C28" s="15">
        <v>5.09</v>
      </c>
      <c r="D28" s="15">
        <v>1.9</v>
      </c>
      <c r="E28" s="19">
        <v>10.3</v>
      </c>
      <c r="F28" s="18">
        <v>97.158489263810154</v>
      </c>
      <c r="G28" s="19">
        <v>78.933331012328452</v>
      </c>
    </row>
    <row r="29" spans="1:7" x14ac:dyDescent="0.25">
      <c r="A29" s="4">
        <v>4.8</v>
      </c>
      <c r="B29" s="18">
        <v>130</v>
      </c>
      <c r="C29" s="15">
        <v>17.7</v>
      </c>
      <c r="D29" s="15">
        <v>3.1</v>
      </c>
      <c r="E29" s="19">
        <v>1.1000000000000001</v>
      </c>
      <c r="F29" s="18">
        <v>88.725175047433908</v>
      </c>
      <c r="G29" s="19">
        <v>26.979535711220954</v>
      </c>
    </row>
    <row r="30" spans="1:7" x14ac:dyDescent="0.25">
      <c r="A30" s="1">
        <v>16.100000000000001</v>
      </c>
      <c r="B30" s="18">
        <v>188</v>
      </c>
      <c r="C30" s="15">
        <v>4.1500000000000004</v>
      </c>
      <c r="D30" s="15">
        <v>1.6</v>
      </c>
      <c r="E30" s="19">
        <v>2.4</v>
      </c>
      <c r="F30" s="18">
        <v>100</v>
      </c>
      <c r="G30" s="19">
        <v>96.454972368248789</v>
      </c>
    </row>
    <row r="31" spans="1:7" x14ac:dyDescent="0.25">
      <c r="A31" s="4">
        <v>7</v>
      </c>
      <c r="B31" s="18">
        <v>108</v>
      </c>
      <c r="C31" s="15">
        <v>15.02</v>
      </c>
      <c r="D31" s="15">
        <v>1.1000000000000001</v>
      </c>
      <c r="E31" s="19">
        <v>42.9</v>
      </c>
      <c r="F31" s="18">
        <v>49.685373768582451</v>
      </c>
      <c r="G31" s="19">
        <v>2.1814098708904059</v>
      </c>
    </row>
    <row r="32" spans="1:7" x14ac:dyDescent="0.25">
      <c r="A32" s="5">
        <v>5</v>
      </c>
      <c r="B32" s="18">
        <v>118</v>
      </c>
      <c r="C32" s="15">
        <v>15.12</v>
      </c>
      <c r="D32" s="15">
        <v>0.8</v>
      </c>
      <c r="E32" s="19">
        <v>998</v>
      </c>
      <c r="F32" s="18">
        <v>85.897871869862783</v>
      </c>
      <c r="G32" s="19">
        <v>14.667807827179455</v>
      </c>
    </row>
    <row r="33" spans="1:7" x14ac:dyDescent="0.25">
      <c r="A33" s="3">
        <v>12.7</v>
      </c>
      <c r="B33" s="20">
        <v>138</v>
      </c>
      <c r="C33" s="23">
        <v>2.79</v>
      </c>
      <c r="D33" s="23">
        <v>2.2999999999999998</v>
      </c>
      <c r="E33" s="21">
        <v>2.2000000000000002</v>
      </c>
      <c r="F33" s="20">
        <v>84.034582892803243</v>
      </c>
      <c r="G33" s="21">
        <v>68.980022476016501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0"/>
  <sheetViews>
    <sheetView workbookViewId="0">
      <selection activeCell="N10" sqref="N10"/>
    </sheetView>
  </sheetViews>
  <sheetFormatPr defaultRowHeight="15" x14ac:dyDescent="0.25"/>
  <sheetData>
    <row r="1" spans="1:11" x14ac:dyDescent="0.25">
      <c r="A1" s="3">
        <v>18.399999999999999</v>
      </c>
      <c r="B1" s="16">
        <v>216</v>
      </c>
      <c r="C1" s="22">
        <v>4.6500000000000004</v>
      </c>
      <c r="D1" s="22">
        <v>2.7</v>
      </c>
      <c r="E1" s="17">
        <v>5.0999999999999996</v>
      </c>
      <c r="F1" s="18">
        <v>98.76719466178227</v>
      </c>
      <c r="G1" s="19">
        <v>94.629797855603272</v>
      </c>
      <c r="H1" s="18">
        <v>0.85712673736483047</v>
      </c>
      <c r="I1" s="19">
        <v>6.4841654485338482</v>
      </c>
      <c r="J1">
        <v>0.60608012832697256</v>
      </c>
      <c r="K1">
        <v>4.584997358993796</v>
      </c>
    </row>
    <row r="2" spans="1:11" x14ac:dyDescent="0.25">
      <c r="A2" s="3">
        <v>7.9</v>
      </c>
      <c r="B2" s="18">
        <v>144</v>
      </c>
      <c r="C2" s="15">
        <v>4.8899999999999997</v>
      </c>
      <c r="D2" s="15">
        <v>3.05</v>
      </c>
      <c r="E2" s="19">
        <v>0.78900000000000003</v>
      </c>
      <c r="F2" s="18">
        <v>91.517299648426317</v>
      </c>
      <c r="G2" s="19">
        <v>89.252411355368224</v>
      </c>
      <c r="H2" s="18">
        <v>0.83755265919349597</v>
      </c>
      <c r="I2" s="19">
        <v>1.0611799398948691</v>
      </c>
      <c r="J2">
        <v>0</v>
      </c>
      <c r="K2">
        <v>0</v>
      </c>
    </row>
    <row r="3" spans="1:11" x14ac:dyDescent="0.25">
      <c r="A3" s="3">
        <v>6.2</v>
      </c>
      <c r="B3" s="18">
        <v>144</v>
      </c>
      <c r="C3" s="15">
        <v>5.14</v>
      </c>
      <c r="D3" s="15">
        <v>2.64</v>
      </c>
      <c r="E3" s="19">
        <v>2</v>
      </c>
      <c r="F3" s="18">
        <v>89.459115449012444</v>
      </c>
      <c r="G3" s="19">
        <v>77.444650447796164</v>
      </c>
      <c r="H3" s="18">
        <v>2.3661529584239238</v>
      </c>
      <c r="I3" s="19">
        <v>9.5332828621114469</v>
      </c>
      <c r="J3">
        <v>1.6731228022261675</v>
      </c>
      <c r="K3">
        <v>6.7410489587685021</v>
      </c>
    </row>
    <row r="4" spans="1:11" x14ac:dyDescent="0.25">
      <c r="A4" s="3">
        <v>8.9</v>
      </c>
      <c r="B4" s="18">
        <v>122</v>
      </c>
      <c r="C4" s="15">
        <v>4.2</v>
      </c>
      <c r="D4" s="15">
        <v>1.9</v>
      </c>
      <c r="E4" s="19">
        <v>3.4</v>
      </c>
      <c r="F4" s="18">
        <v>67.937101691409637</v>
      </c>
      <c r="G4" s="19">
        <v>62.93899195881265</v>
      </c>
      <c r="H4" s="18">
        <v>3.4983968387205762</v>
      </c>
      <c r="I4" s="19">
        <v>23.208749507697732</v>
      </c>
      <c r="J4">
        <v>1.8711601347804816</v>
      </c>
      <c r="K4">
        <v>16.411064159753014</v>
      </c>
    </row>
    <row r="5" spans="1:11" x14ac:dyDescent="0.25">
      <c r="A5" s="3">
        <v>19.399999999999999</v>
      </c>
      <c r="B5" s="18">
        <v>230</v>
      </c>
      <c r="C5" s="15">
        <v>4.6500000000000004</v>
      </c>
      <c r="D5" s="15">
        <v>3.2</v>
      </c>
      <c r="E5" s="19">
        <v>0.04</v>
      </c>
      <c r="F5" s="18">
        <v>98.356859519598018</v>
      </c>
      <c r="G5" s="19">
        <v>95.254663540983088</v>
      </c>
      <c r="H5" s="18">
        <v>0.798386906640845</v>
      </c>
      <c r="I5" s="19">
        <v>3.5604551767525332</v>
      </c>
      <c r="J5">
        <v>0.56454479569629257</v>
      </c>
      <c r="K5">
        <v>2.517621999592464</v>
      </c>
    </row>
    <row r="6" spans="1:11" x14ac:dyDescent="0.25">
      <c r="A6" s="3">
        <v>10</v>
      </c>
      <c r="B6" s="18">
        <v>136</v>
      </c>
      <c r="C6" s="15">
        <v>4.55</v>
      </c>
      <c r="D6" s="15">
        <v>1.4</v>
      </c>
      <c r="E6" s="19">
        <v>16.600000000000001</v>
      </c>
      <c r="F6" s="18">
        <v>94.608155737045209</v>
      </c>
      <c r="G6" s="19">
        <v>88.963948897997312</v>
      </c>
      <c r="H6" s="18">
        <v>5.3581394361285133</v>
      </c>
      <c r="I6" s="19">
        <v>7.4907966668636172</v>
      </c>
      <c r="J6">
        <v>3.7887767298295358</v>
      </c>
      <c r="K6">
        <v>5.2967931196288518</v>
      </c>
    </row>
    <row r="7" spans="1:11" x14ac:dyDescent="0.25">
      <c r="A7" s="3">
        <v>4</v>
      </c>
      <c r="B7" s="18">
        <v>102</v>
      </c>
      <c r="C7" s="15">
        <v>4.8099999999999996</v>
      </c>
      <c r="D7" s="15">
        <v>1.4</v>
      </c>
      <c r="E7" s="19">
        <v>24</v>
      </c>
      <c r="F7" s="18">
        <v>88.784489265943563</v>
      </c>
      <c r="G7" s="19">
        <v>63.181779135508194</v>
      </c>
      <c r="H7" s="18">
        <v>15.359860132398106</v>
      </c>
      <c r="I7" s="19">
        <v>17.320310646224002</v>
      </c>
      <c r="J7">
        <v>10.861061257695603</v>
      </c>
      <c r="K7">
        <v>12.247309110202545</v>
      </c>
    </row>
    <row r="8" spans="1:11" x14ac:dyDescent="0.25">
      <c r="A8" s="3">
        <v>10.6</v>
      </c>
      <c r="B8" s="18">
        <v>136</v>
      </c>
      <c r="C8" s="15">
        <v>3.96</v>
      </c>
      <c r="D8" s="15">
        <v>2.5</v>
      </c>
      <c r="E8" s="19">
        <v>1.1000000000000001</v>
      </c>
      <c r="F8" s="18">
        <v>76.044106021757571</v>
      </c>
      <c r="G8" s="19">
        <v>45.107952679636362</v>
      </c>
      <c r="H8" s="18">
        <v>2.3015721091497392</v>
      </c>
      <c r="I8" s="19">
        <v>4.8684124308507846</v>
      </c>
      <c r="J8">
        <v>0</v>
      </c>
      <c r="K8">
        <v>0</v>
      </c>
    </row>
    <row r="9" spans="1:11" x14ac:dyDescent="0.25">
      <c r="A9" s="3">
        <v>5.0999999999999996</v>
      </c>
      <c r="B9" s="18">
        <v>116</v>
      </c>
      <c r="C9" s="15">
        <v>5.09</v>
      </c>
      <c r="D9" s="15">
        <v>1.9</v>
      </c>
      <c r="E9" s="19">
        <v>10.3</v>
      </c>
      <c r="F9" s="18">
        <v>97.158489263810154</v>
      </c>
      <c r="G9" s="19">
        <v>78.933331012328452</v>
      </c>
      <c r="H9" s="18">
        <v>1.2792510241979433</v>
      </c>
      <c r="I9" s="19">
        <v>5.2629825936702606</v>
      </c>
      <c r="J9">
        <v>0</v>
      </c>
      <c r="K9">
        <v>0</v>
      </c>
    </row>
    <row r="10" spans="1:11" x14ac:dyDescent="0.25">
      <c r="A10" s="3">
        <v>12.7</v>
      </c>
      <c r="B10" s="20">
        <v>138</v>
      </c>
      <c r="C10" s="23">
        <v>2.79</v>
      </c>
      <c r="D10" s="23">
        <v>2.2999999999999998</v>
      </c>
      <c r="E10" s="21">
        <v>2.2000000000000002</v>
      </c>
      <c r="F10" s="20">
        <v>84.034582892803243</v>
      </c>
      <c r="G10" s="21">
        <v>68.980022476016501</v>
      </c>
      <c r="H10" s="20">
        <v>1.8664235825232598</v>
      </c>
      <c r="I10" s="21">
        <v>3.5794428962776372</v>
      </c>
      <c r="J10">
        <v>0</v>
      </c>
      <c r="K1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"/>
  <sheetViews>
    <sheetView workbookViewId="0">
      <selection activeCell="C16" sqref="C16"/>
    </sheetView>
  </sheetViews>
  <sheetFormatPr defaultRowHeight="15" x14ac:dyDescent="0.25"/>
  <sheetData>
    <row r="1" spans="1:9" x14ac:dyDescent="0.25">
      <c r="A1" s="3">
        <v>18.399999999999999</v>
      </c>
      <c r="B1" s="16">
        <v>216</v>
      </c>
      <c r="C1" s="22">
        <v>4.6500000000000004</v>
      </c>
      <c r="D1" s="22">
        <v>2.7</v>
      </c>
      <c r="E1" s="17">
        <v>5.0999999999999996</v>
      </c>
      <c r="F1" s="18">
        <v>98.76719466178227</v>
      </c>
      <c r="G1" s="19">
        <v>94.629797855603272</v>
      </c>
      <c r="H1" s="18">
        <v>0.85712673736483047</v>
      </c>
      <c r="I1" s="19">
        <v>6.4841654485338482</v>
      </c>
    </row>
    <row r="2" spans="1:9" x14ac:dyDescent="0.25">
      <c r="A2" s="3">
        <v>7.9</v>
      </c>
      <c r="B2" s="18">
        <v>144</v>
      </c>
      <c r="C2" s="15">
        <v>4.8899999999999997</v>
      </c>
      <c r="D2" s="15">
        <v>3.05</v>
      </c>
      <c r="E2" s="19">
        <v>0.78900000000000003</v>
      </c>
      <c r="F2" s="18">
        <v>91.517299648426317</v>
      </c>
      <c r="G2" s="19">
        <v>89.252411355368224</v>
      </c>
      <c r="H2" s="18">
        <v>0.83755265919349597</v>
      </c>
      <c r="I2" s="19">
        <v>1.0611799398948691</v>
      </c>
    </row>
    <row r="3" spans="1:9" x14ac:dyDescent="0.25">
      <c r="A3" s="3">
        <v>8.9</v>
      </c>
      <c r="B3" s="18">
        <v>122</v>
      </c>
      <c r="C3" s="15">
        <v>4.2</v>
      </c>
      <c r="D3" s="15">
        <v>1.9</v>
      </c>
      <c r="E3" s="19">
        <v>3.4</v>
      </c>
      <c r="F3" s="18">
        <v>67.937101691409637</v>
      </c>
      <c r="G3" s="19">
        <v>62.93899195881265</v>
      </c>
      <c r="H3" s="18">
        <v>3.4983968387205762</v>
      </c>
      <c r="I3" s="19">
        <v>23.208749507697732</v>
      </c>
    </row>
    <row r="4" spans="1:9" x14ac:dyDescent="0.25">
      <c r="A4" s="3">
        <v>19.399999999999999</v>
      </c>
      <c r="B4" s="18">
        <v>230</v>
      </c>
      <c r="C4" s="15">
        <v>4.6500000000000004</v>
      </c>
      <c r="D4" s="15">
        <v>3.2</v>
      </c>
      <c r="E4" s="19">
        <v>0.04</v>
      </c>
      <c r="F4" s="18">
        <v>98.356859519598018</v>
      </c>
      <c r="G4" s="19">
        <v>95.254663540983088</v>
      </c>
      <c r="H4" s="18">
        <v>0.798386906640845</v>
      </c>
      <c r="I4" s="19">
        <v>3.5604551767525332</v>
      </c>
    </row>
    <row r="5" spans="1:9" x14ac:dyDescent="0.25">
      <c r="A5" s="3">
        <v>4</v>
      </c>
      <c r="B5" s="18">
        <v>102</v>
      </c>
      <c r="C5" s="15">
        <v>4.8099999999999996</v>
      </c>
      <c r="D5" s="15">
        <v>1.4</v>
      </c>
      <c r="E5" s="19">
        <v>24</v>
      </c>
      <c r="F5" s="18">
        <v>88.784489265943563</v>
      </c>
      <c r="G5" s="19">
        <v>63.181779135508194</v>
      </c>
      <c r="H5" s="18">
        <v>15.359860132398106</v>
      </c>
      <c r="I5" s="19">
        <v>17.320310646224002</v>
      </c>
    </row>
    <row r="6" spans="1:9" x14ac:dyDescent="0.25">
      <c r="A6" s="3">
        <v>10.6</v>
      </c>
      <c r="B6" s="18">
        <v>136</v>
      </c>
      <c r="C6" s="15">
        <v>3.96</v>
      </c>
      <c r="D6" s="15">
        <v>2.5</v>
      </c>
      <c r="E6" s="19">
        <v>1.1000000000000001</v>
      </c>
      <c r="F6" s="18">
        <v>76.044106021757571</v>
      </c>
      <c r="G6" s="19">
        <v>45.107952679636362</v>
      </c>
      <c r="H6" s="18">
        <v>2.3015721091497392</v>
      </c>
      <c r="I6" s="19">
        <v>4.8684124308507846</v>
      </c>
    </row>
    <row r="7" spans="1:9" x14ac:dyDescent="0.25">
      <c r="A7" s="3">
        <v>12.7</v>
      </c>
      <c r="B7" s="20">
        <v>138</v>
      </c>
      <c r="C7" s="23">
        <v>2.79</v>
      </c>
      <c r="D7" s="23">
        <v>2.2999999999999998</v>
      </c>
      <c r="E7" s="21">
        <v>2.2000000000000002</v>
      </c>
      <c r="F7" s="20">
        <v>84.034582892803243</v>
      </c>
      <c r="G7" s="21">
        <v>68.980022476016501</v>
      </c>
      <c r="H7" s="20">
        <v>1.8664235825232598</v>
      </c>
      <c r="I7" s="21">
        <v>3.5794428962776372</v>
      </c>
    </row>
    <row r="8" spans="1:9" x14ac:dyDescent="0.25">
      <c r="A8" s="1">
        <v>6.9</v>
      </c>
      <c r="B8" s="16">
        <v>158</v>
      </c>
      <c r="C8" s="22">
        <v>5.23</v>
      </c>
      <c r="D8" s="22">
        <v>3.42</v>
      </c>
      <c r="E8" s="17">
        <v>0.28399999999999997</v>
      </c>
      <c r="F8" s="16">
        <v>78.593877533178571</v>
      </c>
      <c r="G8" s="22">
        <v>71.306303407144227</v>
      </c>
      <c r="H8" s="16">
        <v>0.17050037496319237</v>
      </c>
      <c r="I8" s="22">
        <v>0.22854611038243</v>
      </c>
    </row>
    <row r="9" spans="1:9" x14ac:dyDescent="0.25">
      <c r="A9" s="1">
        <v>17.3</v>
      </c>
      <c r="B9" s="18">
        <v>202</v>
      </c>
      <c r="C9" s="15">
        <v>4.72</v>
      </c>
      <c r="D9" s="15">
        <v>2.1</v>
      </c>
      <c r="E9" s="19">
        <v>1</v>
      </c>
      <c r="F9" s="18">
        <v>99.77272936869133</v>
      </c>
      <c r="G9" s="15">
        <v>97.107964561738982</v>
      </c>
      <c r="H9" s="18">
        <v>0.32140920912581661</v>
      </c>
      <c r="I9" s="15">
        <v>3.3246901818164782</v>
      </c>
    </row>
    <row r="10" spans="1:9" x14ac:dyDescent="0.25">
      <c r="A10" s="1">
        <v>16.100000000000001</v>
      </c>
      <c r="B10" s="18">
        <v>188</v>
      </c>
      <c r="C10" s="15">
        <v>4.1500000000000004</v>
      </c>
      <c r="D10" s="15">
        <v>1.6</v>
      </c>
      <c r="E10" s="19">
        <v>2.4</v>
      </c>
      <c r="F10" s="18">
        <v>100</v>
      </c>
      <c r="G10" s="15">
        <v>96.454972368248789</v>
      </c>
      <c r="H10" s="18">
        <v>0</v>
      </c>
      <c r="I10" s="15">
        <v>0.13309295648241443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0"/>
  <sheetViews>
    <sheetView workbookViewId="0">
      <selection activeCell="H19" sqref="H19"/>
    </sheetView>
  </sheetViews>
  <sheetFormatPr defaultRowHeight="15" x14ac:dyDescent="0.25"/>
  <sheetData>
    <row r="1" spans="1:11" x14ac:dyDescent="0.25">
      <c r="A1" s="4">
        <v>3.9</v>
      </c>
      <c r="B1">
        <v>104</v>
      </c>
      <c r="C1">
        <v>20</v>
      </c>
      <c r="D1">
        <v>2.95</v>
      </c>
      <c r="E1">
        <v>0.3</v>
      </c>
      <c r="F1" s="16">
        <v>24.567267259500355</v>
      </c>
      <c r="G1" s="17">
        <v>0</v>
      </c>
      <c r="H1" s="16">
        <v>17.729588673974575</v>
      </c>
      <c r="I1" s="17">
        <v>23.81738136658284</v>
      </c>
      <c r="J1">
        <v>0</v>
      </c>
      <c r="K1">
        <v>0</v>
      </c>
    </row>
    <row r="2" spans="1:11" x14ac:dyDescent="0.25">
      <c r="A2" s="4">
        <v>6.1</v>
      </c>
      <c r="B2">
        <v>74</v>
      </c>
      <c r="C2">
        <v>17.600000000000001</v>
      </c>
      <c r="D2">
        <v>0.61</v>
      </c>
      <c r="E2">
        <v>181</v>
      </c>
      <c r="F2" s="18">
        <v>87.008459195486168</v>
      </c>
      <c r="G2" s="19">
        <v>67.124376386137044</v>
      </c>
      <c r="H2" s="18">
        <v>1.3745325686322616</v>
      </c>
      <c r="I2" s="19">
        <v>3.8286958728886096</v>
      </c>
      <c r="J2">
        <v>0</v>
      </c>
      <c r="K2">
        <v>0</v>
      </c>
    </row>
    <row r="3" spans="1:11" x14ac:dyDescent="0.25">
      <c r="A3" s="4">
        <v>8.1</v>
      </c>
      <c r="B3">
        <v>122</v>
      </c>
      <c r="C3">
        <v>15.88</v>
      </c>
      <c r="D3">
        <v>1.36</v>
      </c>
      <c r="E3">
        <v>20</v>
      </c>
      <c r="F3" s="18">
        <v>79.107648417982716</v>
      </c>
      <c r="G3" s="19">
        <v>40.376119545309656</v>
      </c>
      <c r="H3" s="18">
        <v>2.1337933941391771</v>
      </c>
      <c r="I3" s="19">
        <v>6.1113157569153032</v>
      </c>
      <c r="J3">
        <v>0</v>
      </c>
      <c r="K3">
        <v>0</v>
      </c>
    </row>
    <row r="4" spans="1:11" x14ac:dyDescent="0.25">
      <c r="A4" s="4">
        <v>8.6</v>
      </c>
      <c r="B4">
        <v>173</v>
      </c>
      <c r="C4">
        <v>14.77</v>
      </c>
      <c r="D4">
        <v>2.65</v>
      </c>
      <c r="E4">
        <v>3.46</v>
      </c>
      <c r="F4" s="18">
        <v>95.28174151867367</v>
      </c>
      <c r="G4" s="19">
        <v>90.272532387290212</v>
      </c>
      <c r="H4" s="18">
        <v>0.43103907131659464</v>
      </c>
      <c r="I4" s="19">
        <v>0.88865809760935588</v>
      </c>
      <c r="J4">
        <v>0</v>
      </c>
      <c r="K4">
        <v>0</v>
      </c>
    </row>
    <row r="5" spans="1:11" x14ac:dyDescent="0.25">
      <c r="A5" s="4">
        <v>4.0999999999999996</v>
      </c>
      <c r="B5">
        <v>100</v>
      </c>
      <c r="C5">
        <v>18.18</v>
      </c>
      <c r="D5">
        <v>1.2</v>
      </c>
      <c r="E5">
        <v>42</v>
      </c>
      <c r="F5" s="18">
        <v>49.842881994383738</v>
      </c>
      <c r="G5" s="19">
        <v>43.98248533804864</v>
      </c>
      <c r="H5" s="18">
        <v>11.433879462151554</v>
      </c>
      <c r="I5" s="19">
        <v>10.478419183630027</v>
      </c>
      <c r="J5">
        <v>8.0849737029569582</v>
      </c>
      <c r="K5">
        <v>5.0276465284749898</v>
      </c>
    </row>
    <row r="6" spans="1:11" x14ac:dyDescent="0.25">
      <c r="A6" s="4">
        <v>10.8</v>
      </c>
      <c r="B6">
        <v>138</v>
      </c>
      <c r="C6">
        <v>15.1</v>
      </c>
      <c r="D6">
        <v>1.1599999999999999</v>
      </c>
      <c r="E6">
        <v>26</v>
      </c>
      <c r="F6" s="18">
        <v>44.100821785414944</v>
      </c>
      <c r="G6" s="19">
        <v>25.727589084128013</v>
      </c>
      <c r="H6" s="18">
        <v>1.3203580067564462</v>
      </c>
      <c r="I6" s="19">
        <v>1.7543401453492089</v>
      </c>
      <c r="J6">
        <v>0</v>
      </c>
      <c r="K6">
        <v>0</v>
      </c>
    </row>
    <row r="7" spans="1:11" x14ac:dyDescent="0.25">
      <c r="A7" s="4">
        <v>5.4</v>
      </c>
      <c r="B7">
        <v>94</v>
      </c>
      <c r="C7">
        <v>9.98</v>
      </c>
      <c r="D7">
        <v>1.5</v>
      </c>
      <c r="E7">
        <v>82</v>
      </c>
      <c r="F7" s="18">
        <v>54.161147652502692</v>
      </c>
      <c r="G7" s="19">
        <v>48.522500053551205</v>
      </c>
      <c r="H7" s="18">
        <v>12.382071078502669</v>
      </c>
      <c r="I7" s="19">
        <v>54.540019449485676</v>
      </c>
      <c r="J7">
        <v>8.7554464247430648</v>
      </c>
      <c r="K7">
        <v>38.565617598777514</v>
      </c>
    </row>
    <row r="8" spans="1:11" x14ac:dyDescent="0.25">
      <c r="A8" s="4">
        <v>4.8</v>
      </c>
      <c r="B8">
        <v>130</v>
      </c>
      <c r="C8">
        <v>17.7</v>
      </c>
      <c r="D8">
        <v>3.1</v>
      </c>
      <c r="E8">
        <v>1.1000000000000001</v>
      </c>
      <c r="F8" s="18">
        <v>61.660566277124239</v>
      </c>
      <c r="G8" s="19">
        <v>91.665694606887982</v>
      </c>
      <c r="H8" s="18">
        <v>2.7568556371012241</v>
      </c>
      <c r="I8" s="19">
        <v>0.59929097989297531</v>
      </c>
      <c r="J8">
        <v>0</v>
      </c>
      <c r="K8">
        <v>0</v>
      </c>
    </row>
    <row r="9" spans="1:11" x14ac:dyDescent="0.25">
      <c r="A9" s="4">
        <v>4.8</v>
      </c>
      <c r="B9">
        <v>130</v>
      </c>
      <c r="C9">
        <v>17.7</v>
      </c>
      <c r="D9">
        <v>3.1</v>
      </c>
      <c r="E9">
        <v>1.1000000000000001</v>
      </c>
      <c r="F9" s="18">
        <v>88.725175047433908</v>
      </c>
      <c r="G9" s="19">
        <v>26.979535711220954</v>
      </c>
      <c r="H9" s="18">
        <v>1.273787625517806</v>
      </c>
      <c r="I9" s="19">
        <v>6.7640556014341922</v>
      </c>
      <c r="J9">
        <v>0</v>
      </c>
      <c r="K9">
        <v>0</v>
      </c>
    </row>
    <row r="10" spans="1:11" x14ac:dyDescent="0.25">
      <c r="A10" s="4">
        <v>7</v>
      </c>
      <c r="B10">
        <v>108</v>
      </c>
      <c r="C10">
        <v>15.02</v>
      </c>
      <c r="D10">
        <v>1.1000000000000001</v>
      </c>
      <c r="E10">
        <v>42.9</v>
      </c>
      <c r="F10" s="18">
        <v>49.685373768582451</v>
      </c>
      <c r="G10" s="19">
        <v>2.1814098708904059</v>
      </c>
      <c r="H10" s="18">
        <v>6.4561542163401233</v>
      </c>
      <c r="I10" s="19">
        <v>12.110157241096701</v>
      </c>
      <c r="J10">
        <v>0</v>
      </c>
      <c r="K1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"/>
  <sheetViews>
    <sheetView workbookViewId="0">
      <selection activeCell="D17" sqref="D17"/>
    </sheetView>
  </sheetViews>
  <sheetFormatPr defaultRowHeight="15" x14ac:dyDescent="0.25"/>
  <sheetData>
    <row r="1" spans="1:9" x14ac:dyDescent="0.25">
      <c r="A1" s="4">
        <v>3.9</v>
      </c>
      <c r="B1">
        <v>104</v>
      </c>
      <c r="C1">
        <v>20</v>
      </c>
      <c r="D1">
        <v>2.95</v>
      </c>
      <c r="E1">
        <v>0.3</v>
      </c>
      <c r="F1" s="16">
        <v>24.567267259500355</v>
      </c>
      <c r="G1" s="17">
        <v>0</v>
      </c>
      <c r="H1" s="16">
        <v>17.729588673974575</v>
      </c>
      <c r="I1" s="17">
        <v>23.81738136658284</v>
      </c>
    </row>
    <row r="2" spans="1:9" x14ac:dyDescent="0.25">
      <c r="A2" s="4">
        <v>6.1</v>
      </c>
      <c r="B2">
        <v>74</v>
      </c>
      <c r="C2">
        <v>17.600000000000001</v>
      </c>
      <c r="D2">
        <v>0.61</v>
      </c>
      <c r="E2">
        <v>181</v>
      </c>
      <c r="F2" s="18">
        <v>87.008459195486168</v>
      </c>
      <c r="G2" s="19">
        <v>67.124376386137044</v>
      </c>
      <c r="H2" s="18">
        <v>1.3745325686322616</v>
      </c>
      <c r="I2" s="19">
        <v>3.8286958728886096</v>
      </c>
    </row>
    <row r="3" spans="1:9" x14ac:dyDescent="0.25">
      <c r="A3" s="4">
        <v>8.1</v>
      </c>
      <c r="B3">
        <v>122</v>
      </c>
      <c r="C3">
        <v>15.88</v>
      </c>
      <c r="D3">
        <v>1.36</v>
      </c>
      <c r="E3">
        <v>20</v>
      </c>
      <c r="F3" s="18">
        <v>79.107648417982716</v>
      </c>
      <c r="G3" s="19">
        <v>40.376119545309656</v>
      </c>
      <c r="H3" s="18">
        <v>2.1337933941391771</v>
      </c>
      <c r="I3" s="19">
        <v>6.1113157569153032</v>
      </c>
    </row>
    <row r="4" spans="1:9" x14ac:dyDescent="0.25">
      <c r="A4" s="4">
        <v>4.0999999999999996</v>
      </c>
      <c r="B4">
        <v>100</v>
      </c>
      <c r="C4">
        <v>18.18</v>
      </c>
      <c r="D4">
        <v>1.2</v>
      </c>
      <c r="E4">
        <v>42</v>
      </c>
      <c r="F4" s="18">
        <v>49.842881994383738</v>
      </c>
      <c r="G4" s="19">
        <v>43.98248533804864</v>
      </c>
      <c r="H4" s="18">
        <v>11.433879462151554</v>
      </c>
      <c r="I4" s="19">
        <v>10.478419183630027</v>
      </c>
    </row>
    <row r="5" spans="1:9" x14ac:dyDescent="0.25">
      <c r="A5" s="4">
        <v>10.8</v>
      </c>
      <c r="B5">
        <v>138</v>
      </c>
      <c r="C5">
        <v>15.1</v>
      </c>
      <c r="D5">
        <v>1.1599999999999999</v>
      </c>
      <c r="E5">
        <v>26</v>
      </c>
      <c r="F5" s="18">
        <v>44.100821785414944</v>
      </c>
      <c r="G5" s="19">
        <v>25.727589084128013</v>
      </c>
      <c r="H5" s="18">
        <v>1.3203580067564462</v>
      </c>
      <c r="I5" s="19">
        <v>1.7543401453492089</v>
      </c>
    </row>
    <row r="6" spans="1:9" x14ac:dyDescent="0.25">
      <c r="A6" s="4">
        <v>5.4</v>
      </c>
      <c r="B6">
        <v>94</v>
      </c>
      <c r="C6">
        <v>9.98</v>
      </c>
      <c r="D6">
        <v>1.5</v>
      </c>
      <c r="E6">
        <v>82</v>
      </c>
      <c r="F6" s="18">
        <v>54.161147652502692</v>
      </c>
      <c r="G6" s="19">
        <v>48.522500053551205</v>
      </c>
      <c r="H6" s="18">
        <v>12.382071078502669</v>
      </c>
      <c r="I6" s="19">
        <v>54.540019449485676</v>
      </c>
    </row>
    <row r="7" spans="1:9" x14ac:dyDescent="0.25">
      <c r="A7" s="4">
        <v>4.8</v>
      </c>
      <c r="B7">
        <v>130</v>
      </c>
      <c r="C7">
        <v>17.7</v>
      </c>
      <c r="D7">
        <v>3.1</v>
      </c>
      <c r="E7">
        <v>1.1000000000000001</v>
      </c>
      <c r="F7" s="18">
        <v>61.660566277124239</v>
      </c>
      <c r="G7" s="19">
        <v>91.665694606887982</v>
      </c>
      <c r="H7" s="18">
        <v>2.7568556371012241</v>
      </c>
      <c r="I7" s="19">
        <v>0.59929097989297531</v>
      </c>
    </row>
    <row r="8" spans="1:9" x14ac:dyDescent="0.25">
      <c r="A8" s="4">
        <v>7</v>
      </c>
      <c r="B8">
        <v>108</v>
      </c>
      <c r="C8">
        <v>15.02</v>
      </c>
      <c r="D8">
        <v>1.1000000000000001</v>
      </c>
      <c r="E8">
        <v>42.9</v>
      </c>
      <c r="F8" s="18">
        <v>49.685373768582451</v>
      </c>
      <c r="G8" s="19">
        <v>2.1814098708904059</v>
      </c>
      <c r="H8" s="18">
        <v>6.4561542163401233</v>
      </c>
      <c r="I8" s="19">
        <v>12.110157241096701</v>
      </c>
    </row>
    <row r="9" spans="1:9" x14ac:dyDescent="0.25">
      <c r="A9" s="2">
        <v>7.3</v>
      </c>
      <c r="B9" s="18">
        <v>144</v>
      </c>
      <c r="C9" s="15">
        <v>16.84</v>
      </c>
      <c r="D9" s="15">
        <v>3.77</v>
      </c>
      <c r="E9" s="19">
        <v>0.14000000000000001</v>
      </c>
      <c r="F9" s="18">
        <v>72.342685087857447</v>
      </c>
      <c r="G9" s="15">
        <v>68.246237817412137</v>
      </c>
      <c r="H9" s="18">
        <v>3.3548574300194312</v>
      </c>
      <c r="I9" s="15">
        <v>3.8517602062141867</v>
      </c>
    </row>
    <row r="10" spans="1:9" x14ac:dyDescent="0.25">
      <c r="A10" s="2">
        <v>4.9000000000000004</v>
      </c>
      <c r="B10" s="18">
        <v>116</v>
      </c>
      <c r="C10" s="15">
        <v>17.68</v>
      </c>
      <c r="D10" s="15">
        <v>2.31</v>
      </c>
      <c r="E10" s="19">
        <v>3.5</v>
      </c>
      <c r="F10" s="18">
        <v>36.296566764177008</v>
      </c>
      <c r="G10" s="15">
        <v>37.168273052497092</v>
      </c>
      <c r="H10" s="18">
        <v>14.368006799919844</v>
      </c>
      <c r="I10" s="15">
        <v>14.171397586853555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4"/>
  <sheetViews>
    <sheetView workbookViewId="0">
      <selection activeCell="J20" sqref="J20"/>
    </sheetView>
  </sheetViews>
  <sheetFormatPr defaultRowHeight="15" x14ac:dyDescent="0.25"/>
  <sheetData>
    <row r="1" spans="1:11" x14ac:dyDescent="0.25">
      <c r="A1" s="6">
        <v>24.1</v>
      </c>
      <c r="B1" s="16">
        <v>300</v>
      </c>
      <c r="C1" s="22">
        <v>4.55</v>
      </c>
      <c r="D1" s="22">
        <v>4.8</v>
      </c>
      <c r="E1" s="17">
        <v>6.0000000000000001E-3</v>
      </c>
      <c r="F1" s="16">
        <v>94.84793734203798</v>
      </c>
      <c r="G1" s="17">
        <v>90.948844426883085</v>
      </c>
      <c r="H1" s="16">
        <v>4.2980497659428983E-2</v>
      </c>
      <c r="I1" s="17">
        <v>7.5508237525854047E-2</v>
      </c>
      <c r="J1">
        <v>0</v>
      </c>
      <c r="K1">
        <v>0</v>
      </c>
    </row>
    <row r="2" spans="1:11" x14ac:dyDescent="0.25">
      <c r="A2" s="6">
        <v>18.3</v>
      </c>
      <c r="B2" s="18">
        <v>256</v>
      </c>
      <c r="C2" s="15">
        <v>4.95</v>
      </c>
      <c r="D2" s="15">
        <v>6.4</v>
      </c>
      <c r="E2" s="19">
        <v>4.0000000000000003E-5</v>
      </c>
      <c r="F2" s="18">
        <v>58.236840614228008</v>
      </c>
      <c r="G2" s="19">
        <v>48.894881254375058</v>
      </c>
      <c r="H2" s="18">
        <v>14.02313880199633</v>
      </c>
      <c r="I2" s="19">
        <v>13.256154362108958</v>
      </c>
      <c r="J2">
        <v>3.0396538336514731</v>
      </c>
      <c r="K2">
        <v>8.0582554260447878</v>
      </c>
    </row>
    <row r="3" spans="1:11" x14ac:dyDescent="0.25">
      <c r="A3" s="6">
        <v>22.2</v>
      </c>
      <c r="B3" s="18">
        <v>298</v>
      </c>
      <c r="C3" s="15">
        <v>4.99</v>
      </c>
      <c r="D3" s="15">
        <v>6.19</v>
      </c>
      <c r="E3" s="19">
        <v>3.46</v>
      </c>
      <c r="F3" s="18">
        <v>97.9149850004288</v>
      </c>
      <c r="G3" s="19">
        <v>96.874391434340453</v>
      </c>
      <c r="H3" s="18">
        <v>9.9847781843835984E-2</v>
      </c>
      <c r="I3" s="19">
        <v>0.1496800177731975</v>
      </c>
      <c r="J3">
        <v>0</v>
      </c>
      <c r="K3">
        <v>0</v>
      </c>
    </row>
    <row r="4" spans="1:11" x14ac:dyDescent="0.25">
      <c r="A4" s="6">
        <v>20.5</v>
      </c>
      <c r="B4" s="20">
        <v>282</v>
      </c>
      <c r="C4" s="23">
        <v>4.99</v>
      </c>
      <c r="D4" s="23">
        <v>7.64</v>
      </c>
      <c r="E4" s="21">
        <v>1.0000000000000001E-5</v>
      </c>
      <c r="F4" s="20">
        <v>97.809505534820957</v>
      </c>
      <c r="G4" s="21">
        <v>98.018121012372447</v>
      </c>
      <c r="H4" s="20">
        <v>0.22326714222492378</v>
      </c>
      <c r="I4" s="21">
        <v>0.20200391502338835</v>
      </c>
      <c r="J4">
        <v>0</v>
      </c>
      <c r="K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4"/>
  <sheetViews>
    <sheetView workbookViewId="0">
      <selection activeCell="K9" sqref="K9"/>
    </sheetView>
  </sheetViews>
  <sheetFormatPr defaultRowHeight="15" x14ac:dyDescent="0.25"/>
  <sheetData>
    <row r="1" spans="1:9" x14ac:dyDescent="0.25">
      <c r="A1" s="6">
        <v>20.5</v>
      </c>
      <c r="B1" s="20">
        <v>282</v>
      </c>
      <c r="C1" s="23">
        <v>4.99</v>
      </c>
      <c r="D1" s="23">
        <v>7.64</v>
      </c>
      <c r="E1" s="21">
        <v>1.0000000000000001E-5</v>
      </c>
      <c r="F1" s="20">
        <v>97.809505534820957</v>
      </c>
      <c r="G1" s="21">
        <v>98.018121012372447</v>
      </c>
      <c r="H1" s="20">
        <v>0.22326714222492378</v>
      </c>
      <c r="I1" s="21">
        <v>0.20200391502338835</v>
      </c>
    </row>
    <row r="2" spans="1:9" x14ac:dyDescent="0.25">
      <c r="A2" s="32">
        <v>20.5</v>
      </c>
      <c r="B2" s="20">
        <v>284</v>
      </c>
      <c r="C2" s="23">
        <v>4.95</v>
      </c>
      <c r="D2" s="23">
        <v>7.4</v>
      </c>
      <c r="E2" s="21">
        <v>5.0000000000000001E-4</v>
      </c>
      <c r="F2" s="20">
        <v>75.232009510341157</v>
      </c>
      <c r="G2" s="23">
        <v>62.448386564137834</v>
      </c>
      <c r="H2" s="20">
        <v>10.418675809377486</v>
      </c>
      <c r="I2" s="23">
        <v>19.381244295871081</v>
      </c>
    </row>
    <row r="3" spans="1:9" x14ac:dyDescent="0.25">
      <c r="A3" s="6">
        <v>22.2</v>
      </c>
      <c r="B3" s="18">
        <v>298</v>
      </c>
      <c r="C3" s="15">
        <v>4.99</v>
      </c>
      <c r="D3" s="15">
        <v>6.19</v>
      </c>
      <c r="E3" s="19">
        <v>3.46</v>
      </c>
      <c r="F3" s="18">
        <v>97.9149850004288</v>
      </c>
      <c r="G3" s="19">
        <v>96.874391434340453</v>
      </c>
      <c r="H3" s="18">
        <v>9.9847781843835984E-2</v>
      </c>
      <c r="I3" s="19">
        <v>0.1496800177731975</v>
      </c>
    </row>
    <row r="4" spans="1:9" x14ac:dyDescent="0.25">
      <c r="A4" s="6">
        <v>24.1</v>
      </c>
      <c r="B4" s="16">
        <v>300</v>
      </c>
      <c r="C4" s="22">
        <v>4.55</v>
      </c>
      <c r="D4" s="22">
        <v>4.8</v>
      </c>
      <c r="E4" s="17">
        <v>6.0000000000000001E-3</v>
      </c>
      <c r="F4" s="16">
        <v>94.84793734203798</v>
      </c>
      <c r="G4" s="17">
        <v>90.948844426883085</v>
      </c>
      <c r="H4" s="16">
        <v>4.2980497659428983E-2</v>
      </c>
      <c r="I4" s="17">
        <v>7.5508237525854047E-2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7"/>
  <sheetViews>
    <sheetView workbookViewId="0">
      <selection activeCell="K7" sqref="K7:L7"/>
    </sheetView>
  </sheetViews>
  <sheetFormatPr defaultRowHeight="15" x14ac:dyDescent="0.25"/>
  <sheetData>
    <row r="1" spans="1:15" x14ac:dyDescent="0.25">
      <c r="A1" s="3">
        <v>6.2</v>
      </c>
      <c r="B1" s="18">
        <v>144</v>
      </c>
      <c r="C1" s="15">
        <v>5.14</v>
      </c>
      <c r="D1" s="15">
        <v>2.64</v>
      </c>
      <c r="E1" s="19">
        <v>2</v>
      </c>
      <c r="F1" s="18">
        <v>89.459115449012444</v>
      </c>
      <c r="G1" s="19">
        <v>77.444650447796164</v>
      </c>
      <c r="H1" s="22">
        <v>98.148873634521706</v>
      </c>
      <c r="I1" s="22">
        <v>97.411349070340876</v>
      </c>
      <c r="J1" s="17">
        <v>97.119856770405036</v>
      </c>
      <c r="K1" s="18">
        <v>2.3661529584239238</v>
      </c>
      <c r="L1" s="19">
        <v>9.5332828621114469</v>
      </c>
      <c r="M1" s="22">
        <v>0.63828311022519113</v>
      </c>
      <c r="N1" s="22">
        <v>2.0321119513290173</v>
      </c>
      <c r="O1" s="17">
        <v>1.9040027649705886</v>
      </c>
    </row>
    <row r="2" spans="1:15" x14ac:dyDescent="0.25">
      <c r="A2" s="3">
        <v>10</v>
      </c>
      <c r="B2" s="18">
        <v>136</v>
      </c>
      <c r="C2" s="15">
        <v>4.55</v>
      </c>
      <c r="D2" s="15">
        <v>1.4</v>
      </c>
      <c r="E2" s="19">
        <v>16.600000000000001</v>
      </c>
      <c r="F2" s="18">
        <v>94.608155737045209</v>
      </c>
      <c r="G2" s="19">
        <v>88.963948897997312</v>
      </c>
      <c r="H2" s="15">
        <v>99.47212868583452</v>
      </c>
      <c r="I2" s="15">
        <v>99.695427880000636</v>
      </c>
      <c r="J2" s="19">
        <v>99.139934467258684</v>
      </c>
      <c r="K2" s="18">
        <v>5.3581394361285133</v>
      </c>
      <c r="L2" s="19">
        <v>7.4907966668636172</v>
      </c>
      <c r="M2" s="15">
        <v>0.67225556633586492</v>
      </c>
      <c r="N2" s="15">
        <v>0.24077951890605009</v>
      </c>
      <c r="O2" s="19">
        <v>0.95573521614223989</v>
      </c>
    </row>
    <row r="3" spans="1:15" x14ac:dyDescent="0.25">
      <c r="A3" s="3">
        <v>5.0999999999999996</v>
      </c>
      <c r="B3" s="18">
        <v>116</v>
      </c>
      <c r="C3" s="15">
        <v>5.09</v>
      </c>
      <c r="D3" s="15">
        <v>1.9</v>
      </c>
      <c r="E3" s="19">
        <v>10.3</v>
      </c>
      <c r="F3" s="18">
        <v>97.158489263810154</v>
      </c>
      <c r="G3" s="19">
        <v>78.933331012328452</v>
      </c>
      <c r="H3" s="15">
        <v>99.216251820058488</v>
      </c>
      <c r="I3" s="15">
        <v>97.760087701026208</v>
      </c>
      <c r="J3" s="19">
        <v>94.969504648733903</v>
      </c>
      <c r="K3" s="18">
        <v>1.2792510241979433</v>
      </c>
      <c r="L3" s="19">
        <v>5.2629825936702606</v>
      </c>
      <c r="M3" s="15">
        <v>0.72100484672297116</v>
      </c>
      <c r="N3" s="15">
        <v>1.5129590977619161</v>
      </c>
      <c r="O3" s="19">
        <v>4.0491576535889395</v>
      </c>
    </row>
    <row r="4" spans="1:15" x14ac:dyDescent="0.25">
      <c r="A4" s="4">
        <v>8.6</v>
      </c>
      <c r="B4">
        <v>173</v>
      </c>
      <c r="C4">
        <v>14.77</v>
      </c>
      <c r="D4">
        <v>2.65</v>
      </c>
      <c r="E4">
        <v>3.46</v>
      </c>
      <c r="F4" s="18">
        <v>95.28174151867367</v>
      </c>
      <c r="G4" s="19">
        <v>90.272532387290212</v>
      </c>
      <c r="H4" s="15">
        <v>97.205188322023517</v>
      </c>
      <c r="I4" s="15">
        <v>91.347889890782824</v>
      </c>
      <c r="J4" s="19">
        <v>94.945906037727511</v>
      </c>
      <c r="K4" s="18">
        <v>0.43103907131659464</v>
      </c>
      <c r="L4" s="19">
        <v>0.88865809760935588</v>
      </c>
      <c r="M4" s="15">
        <v>0.36066198054880133</v>
      </c>
      <c r="N4" s="15">
        <v>1.116528599227798</v>
      </c>
      <c r="O4" s="19">
        <v>0.65221551515510612</v>
      </c>
    </row>
    <row r="5" spans="1:15" x14ac:dyDescent="0.25">
      <c r="A5" s="4">
        <v>4.8</v>
      </c>
      <c r="B5">
        <v>130</v>
      </c>
      <c r="C5">
        <v>17.7</v>
      </c>
      <c r="D5">
        <v>3.1</v>
      </c>
      <c r="E5">
        <v>1.1000000000000001</v>
      </c>
      <c r="F5" s="18">
        <v>88.725175047433908</v>
      </c>
      <c r="G5" s="19">
        <v>26.979535711220954</v>
      </c>
      <c r="H5" s="15">
        <v>83.853783865387442</v>
      </c>
      <c r="I5" s="15">
        <v>78.554805660845787</v>
      </c>
      <c r="J5" s="19">
        <v>49.622091893552259</v>
      </c>
      <c r="K5" s="18">
        <v>1.273787625517806</v>
      </c>
      <c r="L5" s="19">
        <v>6.7640556014341922</v>
      </c>
      <c r="M5" s="15">
        <v>2.6721253378042644</v>
      </c>
      <c r="N5" s="15">
        <v>3.5490821310726623</v>
      </c>
      <c r="O5" s="19">
        <v>8.3373146745037037</v>
      </c>
    </row>
    <row r="6" spans="1:15" x14ac:dyDescent="0.25">
      <c r="A6" s="31">
        <v>7.5</v>
      </c>
      <c r="B6" s="18">
        <v>99</v>
      </c>
      <c r="C6" s="15">
        <v>17</v>
      </c>
      <c r="D6" s="15">
        <v>-0.38</v>
      </c>
      <c r="E6" s="19">
        <v>999</v>
      </c>
      <c r="F6" s="18"/>
      <c r="G6" s="15"/>
      <c r="H6" s="15">
        <v>98.210694591164639</v>
      </c>
      <c r="I6" s="15">
        <v>72.381211506955083</v>
      </c>
      <c r="J6" s="19">
        <v>50.878430253020227</v>
      </c>
      <c r="K6" s="18"/>
      <c r="L6" s="15"/>
      <c r="M6" s="15">
        <v>0.13490702821766301</v>
      </c>
      <c r="N6" s="15">
        <v>2.4039187691691208</v>
      </c>
      <c r="O6" s="19">
        <v>4.243159677846962</v>
      </c>
    </row>
    <row r="7" spans="1:15" x14ac:dyDescent="0.25">
      <c r="A7" s="6">
        <v>18.3</v>
      </c>
      <c r="B7" s="18">
        <v>256</v>
      </c>
      <c r="C7" s="15">
        <v>4.95</v>
      </c>
      <c r="D7" s="15">
        <v>6.4</v>
      </c>
      <c r="E7" s="19">
        <v>4.0000000000000003E-5</v>
      </c>
      <c r="F7" s="18">
        <v>58.236840614228008</v>
      </c>
      <c r="G7" s="19">
        <v>48.894881254375058</v>
      </c>
      <c r="H7" s="23">
        <v>82.903482207229203</v>
      </c>
      <c r="I7" s="23">
        <v>82.69558666312372</v>
      </c>
      <c r="J7" s="21">
        <v>84.781637379870716</v>
      </c>
      <c r="K7" s="18">
        <v>14.02313880199633</v>
      </c>
      <c r="L7" s="19">
        <v>13.256154362108958</v>
      </c>
      <c r="M7" s="23">
        <v>4.7726864119954868</v>
      </c>
      <c r="N7" s="23">
        <v>3.7394336654478182</v>
      </c>
      <c r="O7" s="21">
        <v>3.2297577933631683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3"/>
  <sheetViews>
    <sheetView workbookViewId="0">
      <selection activeCell="J23" sqref="J23"/>
    </sheetView>
  </sheetViews>
  <sheetFormatPr defaultRowHeight="15" x14ac:dyDescent="0.25"/>
  <sheetData>
    <row r="1" spans="1:14" x14ac:dyDescent="0.25">
      <c r="A1" s="3">
        <v>6.5</v>
      </c>
      <c r="B1" s="16">
        <v>130</v>
      </c>
      <c r="C1" s="22">
        <v>4.4000000000000004</v>
      </c>
      <c r="D1" s="22">
        <v>2.42</v>
      </c>
      <c r="E1" s="17">
        <v>2.82</v>
      </c>
      <c r="F1" s="16">
        <v>97.571093802421373</v>
      </c>
      <c r="G1" s="22">
        <v>96.130417438460356</v>
      </c>
      <c r="H1" s="17">
        <v>92.861153800758487</v>
      </c>
      <c r="I1" s="16">
        <v>0.16674614765529439</v>
      </c>
      <c r="J1" s="22">
        <v>0.29853787185950603</v>
      </c>
      <c r="K1" s="17">
        <v>0.56077306153636786</v>
      </c>
      <c r="L1">
        <v>0</v>
      </c>
      <c r="M1">
        <v>0</v>
      </c>
      <c r="N1">
        <v>0</v>
      </c>
    </row>
    <row r="2" spans="1:14" x14ac:dyDescent="0.25">
      <c r="A2" s="3">
        <v>10.6</v>
      </c>
      <c r="B2" s="18">
        <v>136</v>
      </c>
      <c r="C2" s="15">
        <v>3.96</v>
      </c>
      <c r="D2" s="15">
        <v>2.46</v>
      </c>
      <c r="E2" s="19">
        <v>1.18</v>
      </c>
      <c r="F2" s="18">
        <v>97.774492564539713</v>
      </c>
      <c r="G2" s="15">
        <v>94.735692686035051</v>
      </c>
      <c r="H2" s="19">
        <v>87.38241582985367</v>
      </c>
      <c r="I2" s="18">
        <v>1.4416295839010953</v>
      </c>
      <c r="J2" s="15">
        <v>2.991513058721722</v>
      </c>
      <c r="K2" s="19">
        <v>16.640459970934696</v>
      </c>
      <c r="L2">
        <v>1.0193860547356053</v>
      </c>
      <c r="M2">
        <v>0.96243896509695048</v>
      </c>
      <c r="N2">
        <v>1.0090844185214962</v>
      </c>
    </row>
    <row r="3" spans="1:14" x14ac:dyDescent="0.25">
      <c r="A3" s="3">
        <v>10.5</v>
      </c>
      <c r="B3" s="18">
        <v>132</v>
      </c>
      <c r="C3" s="15">
        <v>4.71</v>
      </c>
      <c r="D3" s="15">
        <v>0.62</v>
      </c>
      <c r="E3" s="19">
        <v>69.7</v>
      </c>
      <c r="F3" s="18">
        <v>98.142391127216584</v>
      </c>
      <c r="G3" s="15">
        <v>97.793067057195685</v>
      </c>
      <c r="H3" s="19">
        <v>93.49896886667176</v>
      </c>
      <c r="I3" s="18">
        <v>0.16811676265427114</v>
      </c>
      <c r="J3" s="15">
        <v>0.23676904029992707</v>
      </c>
      <c r="K3" s="19">
        <v>0.69799119415584487</v>
      </c>
      <c r="L3">
        <v>0</v>
      </c>
      <c r="M3">
        <v>0</v>
      </c>
      <c r="N3">
        <v>0</v>
      </c>
    </row>
    <row r="4" spans="1:14" x14ac:dyDescent="0.25">
      <c r="A4" s="3">
        <v>18.399999999999999</v>
      </c>
      <c r="B4" s="18">
        <v>216</v>
      </c>
      <c r="C4" s="15">
        <v>4.6500000000000004</v>
      </c>
      <c r="D4" s="15">
        <v>2.7</v>
      </c>
      <c r="E4" s="19">
        <v>5.0999999999999996</v>
      </c>
      <c r="F4" s="18">
        <v>98.953588653290865</v>
      </c>
      <c r="G4" s="15">
        <v>99.213918024352225</v>
      </c>
      <c r="H4" s="19">
        <v>98.217083897616774</v>
      </c>
      <c r="I4" s="18">
        <v>0.53084942743875896</v>
      </c>
      <c r="J4" s="15">
        <v>0.25725900235006105</v>
      </c>
      <c r="K4" s="19">
        <v>1.4739653583404233</v>
      </c>
      <c r="L4">
        <v>0.43343674249118774</v>
      </c>
      <c r="M4">
        <v>0.2100510958317027</v>
      </c>
      <c r="N4">
        <v>1.2034876754908661</v>
      </c>
    </row>
    <row r="5" spans="1:14" x14ac:dyDescent="0.25">
      <c r="A5" s="3">
        <v>7.9</v>
      </c>
      <c r="B5" s="18">
        <v>144</v>
      </c>
      <c r="C5" s="15">
        <v>4.8899999999999997</v>
      </c>
      <c r="D5" s="15">
        <v>3.05</v>
      </c>
      <c r="E5" s="19">
        <v>0.78900000000000003</v>
      </c>
      <c r="F5" s="18">
        <v>98.10585946465639</v>
      </c>
      <c r="G5" s="15">
        <v>97.316872583583219</v>
      </c>
      <c r="H5" s="19">
        <v>93.757216296434763</v>
      </c>
      <c r="I5" s="18">
        <v>0.56137667672557767</v>
      </c>
      <c r="J5" s="15">
        <v>1.1057319970154547</v>
      </c>
      <c r="K5" s="19">
        <v>1.4037723393752914</v>
      </c>
      <c r="L5">
        <v>0.39695325491262423</v>
      </c>
      <c r="M5">
        <v>0.78187059326457131</v>
      </c>
      <c r="N5">
        <v>0.9926169404143721</v>
      </c>
    </row>
    <row r="6" spans="1:14" x14ac:dyDescent="0.25">
      <c r="A6" s="3">
        <v>6.2</v>
      </c>
      <c r="B6" s="18">
        <v>144</v>
      </c>
      <c r="C6" s="15">
        <v>5.14</v>
      </c>
      <c r="D6" s="15">
        <v>2.64</v>
      </c>
      <c r="E6" s="19">
        <v>2</v>
      </c>
      <c r="F6" s="18">
        <v>99.46434731385898</v>
      </c>
      <c r="G6" s="15">
        <v>98.598749278007446</v>
      </c>
      <c r="H6" s="19">
        <v>97.470765532673781</v>
      </c>
      <c r="I6" s="18">
        <v>0.25843690135592151</v>
      </c>
      <c r="J6" s="15">
        <v>0.81028016001502778</v>
      </c>
      <c r="K6" s="19">
        <v>1.61481020003195</v>
      </c>
      <c r="L6">
        <v>0.21101284634266593</v>
      </c>
      <c r="M6">
        <v>0.66159098024584084</v>
      </c>
      <c r="N6">
        <v>1.3184870071733044</v>
      </c>
    </row>
    <row r="7" spans="1:14" x14ac:dyDescent="0.25">
      <c r="A7" s="3">
        <v>8.9</v>
      </c>
      <c r="B7" s="18">
        <v>122</v>
      </c>
      <c r="C7" s="15">
        <v>4.2</v>
      </c>
      <c r="D7" s="15">
        <v>1.9</v>
      </c>
      <c r="E7" s="19">
        <v>3.4</v>
      </c>
      <c r="F7" s="18">
        <v>94.147423755128656</v>
      </c>
      <c r="G7" s="15">
        <v>90.197883529918997</v>
      </c>
      <c r="H7" s="19">
        <v>86.234620717170912</v>
      </c>
      <c r="I7" s="18">
        <v>6.0803953934785611</v>
      </c>
      <c r="J7" s="15">
        <v>2.7169089280490217</v>
      </c>
      <c r="K7" s="19">
        <v>4.6639779441881553</v>
      </c>
      <c r="L7">
        <v>5.438470971957857</v>
      </c>
      <c r="M7">
        <v>2.4300772207174792</v>
      </c>
      <c r="N7">
        <v>4.0391233823572632</v>
      </c>
    </row>
    <row r="8" spans="1:14" x14ac:dyDescent="0.25">
      <c r="A8" s="3">
        <v>19.399999999999999</v>
      </c>
      <c r="B8" s="18">
        <v>230</v>
      </c>
      <c r="C8" s="15">
        <v>4.6500000000000004</v>
      </c>
      <c r="D8" s="15">
        <v>3.2</v>
      </c>
      <c r="E8" s="19">
        <v>0.04</v>
      </c>
      <c r="F8" s="18">
        <v>99.255081230604304</v>
      </c>
      <c r="G8" s="15">
        <v>98.964084530404378</v>
      </c>
      <c r="H8" s="19">
        <v>98.534454452365836</v>
      </c>
      <c r="I8" s="18">
        <v>0.72323549175624346</v>
      </c>
      <c r="J8" s="15">
        <v>1.3374435219363896</v>
      </c>
      <c r="K8" s="19">
        <v>2.2258505626589065</v>
      </c>
      <c r="L8">
        <v>0.6263403087794378</v>
      </c>
      <c r="M8">
        <v>1.1582600661238436</v>
      </c>
      <c r="N8">
        <v>1.9276431322904992</v>
      </c>
    </row>
    <row r="9" spans="1:14" x14ac:dyDescent="0.25">
      <c r="A9" s="3">
        <v>10</v>
      </c>
      <c r="B9" s="18">
        <v>136</v>
      </c>
      <c r="C9" s="15">
        <v>4.55</v>
      </c>
      <c r="D9" s="15">
        <v>1.4</v>
      </c>
      <c r="E9" s="19">
        <v>16.600000000000001</v>
      </c>
      <c r="F9" s="18">
        <v>92.538171278122334</v>
      </c>
      <c r="G9" s="15">
        <v>85.182752645551545</v>
      </c>
      <c r="H9" s="19">
        <v>87.007102481199524</v>
      </c>
      <c r="I9" s="18">
        <v>7.9735413248043683</v>
      </c>
      <c r="J9" s="15">
        <v>15.928632726419668</v>
      </c>
      <c r="K9" s="19">
        <v>1.9430220948605894</v>
      </c>
      <c r="L9">
        <v>5.6381451408403365</v>
      </c>
      <c r="M9">
        <v>11.263244215881313</v>
      </c>
      <c r="N9">
        <v>1.3739240992712141</v>
      </c>
    </row>
    <row r="10" spans="1:14" x14ac:dyDescent="0.25">
      <c r="A10" s="3">
        <v>4</v>
      </c>
      <c r="B10" s="18">
        <v>102</v>
      </c>
      <c r="C10" s="15">
        <v>4.8099999999999996</v>
      </c>
      <c r="D10" s="15">
        <v>1.4</v>
      </c>
      <c r="E10" s="19">
        <v>24</v>
      </c>
      <c r="F10" s="18">
        <v>94.476898671572187</v>
      </c>
      <c r="G10" s="15">
        <v>86.224262355852645</v>
      </c>
      <c r="H10" s="19">
        <v>84.086034591456567</v>
      </c>
      <c r="I10" s="18">
        <v>9.1616917365526547</v>
      </c>
      <c r="J10" s="15">
        <v>13.924226781601432</v>
      </c>
      <c r="K10" s="19">
        <v>10.598817911869231</v>
      </c>
      <c r="L10">
        <v>7.4804899784090439</v>
      </c>
      <c r="M10">
        <v>11.369083559239861</v>
      </c>
      <c r="N10">
        <v>8.6538985869167675</v>
      </c>
    </row>
    <row r="11" spans="1:14" x14ac:dyDescent="0.25">
      <c r="A11" s="3">
        <v>10.6</v>
      </c>
      <c r="B11" s="18">
        <v>136</v>
      </c>
      <c r="C11" s="15">
        <v>3.96</v>
      </c>
      <c r="D11" s="15">
        <v>2.5</v>
      </c>
      <c r="E11" s="19">
        <v>1.1000000000000001</v>
      </c>
      <c r="F11" s="18">
        <v>99.499782116897421</v>
      </c>
      <c r="G11" s="15">
        <v>86.977761289926889</v>
      </c>
      <c r="H11" s="19">
        <v>86.400546286773618</v>
      </c>
      <c r="I11" s="18">
        <v>5.095921985022623E-2</v>
      </c>
      <c r="J11" s="15">
        <v>1.2429904092813571</v>
      </c>
      <c r="K11" s="19">
        <v>1.2674706429106077</v>
      </c>
      <c r="L11">
        <v>0</v>
      </c>
      <c r="M11">
        <v>0</v>
      </c>
      <c r="N11">
        <v>0</v>
      </c>
    </row>
    <row r="12" spans="1:14" x14ac:dyDescent="0.25">
      <c r="A12" s="3">
        <v>5.0999999999999996</v>
      </c>
      <c r="B12" s="18">
        <v>116</v>
      </c>
      <c r="C12" s="15">
        <v>5.09</v>
      </c>
      <c r="D12" s="15">
        <v>1.9</v>
      </c>
      <c r="E12" s="19">
        <v>10.3</v>
      </c>
      <c r="F12" s="18">
        <v>96.297367035674426</v>
      </c>
      <c r="G12" s="15">
        <v>94.685286402302353</v>
      </c>
      <c r="H12" s="19">
        <v>94.937818442099683</v>
      </c>
      <c r="I12" s="18">
        <v>2.6473890562171207</v>
      </c>
      <c r="J12" s="15">
        <v>1.6878702589674786</v>
      </c>
      <c r="K12" s="19">
        <v>4.2306951039263483</v>
      </c>
      <c r="L12">
        <v>1.8719867540901802</v>
      </c>
      <c r="M12">
        <v>1.0963320134412342</v>
      </c>
      <c r="N12">
        <v>2.9915531971190461</v>
      </c>
    </row>
    <row r="13" spans="1:14" x14ac:dyDescent="0.25">
      <c r="A13" s="3">
        <v>12.7</v>
      </c>
      <c r="B13" s="20">
        <v>138</v>
      </c>
      <c r="C13" s="23">
        <v>2.79</v>
      </c>
      <c r="D13" s="23">
        <v>2.2999999999999998</v>
      </c>
      <c r="E13" s="21">
        <v>2.2000000000000002</v>
      </c>
      <c r="F13" s="20">
        <v>97.796651269032054</v>
      </c>
      <c r="G13" s="23">
        <v>92.296666850873507</v>
      </c>
      <c r="H13" s="21">
        <v>77.464411913124238</v>
      </c>
      <c r="I13" s="20">
        <v>0.34183260380986891</v>
      </c>
      <c r="J13" s="23">
        <v>1.364430711691047</v>
      </c>
      <c r="K13" s="21">
        <v>2.0532004875712366</v>
      </c>
      <c r="L13">
        <v>0</v>
      </c>
      <c r="M13">
        <v>0</v>
      </c>
      <c r="N1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3"/>
  <sheetViews>
    <sheetView workbookViewId="0">
      <selection activeCell="K22" sqref="K22"/>
    </sheetView>
  </sheetViews>
  <sheetFormatPr defaultRowHeight="15" x14ac:dyDescent="0.25"/>
  <sheetData>
    <row r="1" spans="1:11" x14ac:dyDescent="0.25">
      <c r="A1" s="3">
        <v>6.5</v>
      </c>
      <c r="B1" s="16">
        <v>130</v>
      </c>
      <c r="C1" s="22">
        <v>4.4000000000000004</v>
      </c>
      <c r="D1" s="22">
        <v>2.42</v>
      </c>
      <c r="E1" s="17">
        <v>2.82</v>
      </c>
      <c r="F1" s="16">
        <v>97.571093802421373</v>
      </c>
      <c r="G1" s="22">
        <v>96.130417438460356</v>
      </c>
      <c r="H1" s="17">
        <v>92.861153800758487</v>
      </c>
      <c r="I1" s="16">
        <v>0.16674614765529439</v>
      </c>
      <c r="J1" s="22">
        <v>0.29853787185950603</v>
      </c>
      <c r="K1" s="17">
        <v>0.56077306153636786</v>
      </c>
    </row>
    <row r="2" spans="1:11" x14ac:dyDescent="0.25">
      <c r="A2" s="3">
        <v>10.6</v>
      </c>
      <c r="B2" s="18">
        <v>136</v>
      </c>
      <c r="C2" s="15">
        <v>3.96</v>
      </c>
      <c r="D2" s="15">
        <v>2.46</v>
      </c>
      <c r="E2" s="19">
        <v>1.18</v>
      </c>
      <c r="F2" s="18">
        <v>97.774492564539713</v>
      </c>
      <c r="G2" s="15">
        <v>94.735692686035051</v>
      </c>
      <c r="H2" s="19">
        <v>87.38241582985367</v>
      </c>
      <c r="I2" s="18">
        <v>1.4416295839010953</v>
      </c>
      <c r="J2" s="15">
        <v>2.991513058721722</v>
      </c>
      <c r="K2" s="19">
        <v>16.640459970934696</v>
      </c>
    </row>
    <row r="3" spans="1:11" x14ac:dyDescent="0.25">
      <c r="A3" s="3">
        <v>10.5</v>
      </c>
      <c r="B3" s="18">
        <v>132</v>
      </c>
      <c r="C3" s="15">
        <v>4.71</v>
      </c>
      <c r="D3" s="15">
        <v>0.62</v>
      </c>
      <c r="E3" s="19">
        <v>69.7</v>
      </c>
      <c r="F3" s="18">
        <v>98.142391127216584</v>
      </c>
      <c r="G3" s="15">
        <v>97.793067057195685</v>
      </c>
      <c r="H3" s="19">
        <v>93.49896886667176</v>
      </c>
      <c r="I3" s="18">
        <v>0.16811676265427114</v>
      </c>
      <c r="J3" s="15">
        <v>0.23676904029992707</v>
      </c>
      <c r="K3" s="19">
        <v>0.69799119415584487</v>
      </c>
    </row>
    <row r="4" spans="1:11" x14ac:dyDescent="0.25">
      <c r="A4" s="3">
        <v>18.399999999999999</v>
      </c>
      <c r="B4" s="18">
        <v>216</v>
      </c>
      <c r="C4" s="15">
        <v>4.6500000000000004</v>
      </c>
      <c r="D4" s="15">
        <v>2.7</v>
      </c>
      <c r="E4" s="19">
        <v>5.0999999999999996</v>
      </c>
      <c r="F4" s="18">
        <v>98.953588653290865</v>
      </c>
      <c r="G4" s="15">
        <v>99.213918024352225</v>
      </c>
      <c r="H4" s="19">
        <v>98.217083897616774</v>
      </c>
      <c r="I4" s="18">
        <v>0.53084942743875896</v>
      </c>
      <c r="J4" s="15">
        <v>0.25725900235006105</v>
      </c>
      <c r="K4" s="19">
        <v>1.4739653583404233</v>
      </c>
    </row>
    <row r="5" spans="1:11" x14ac:dyDescent="0.25">
      <c r="A5" s="3">
        <v>7.9</v>
      </c>
      <c r="B5" s="18">
        <v>144</v>
      </c>
      <c r="C5" s="15">
        <v>4.8899999999999997</v>
      </c>
      <c r="D5" s="15">
        <v>3.05</v>
      </c>
      <c r="E5" s="19">
        <v>0.78900000000000003</v>
      </c>
      <c r="F5" s="18">
        <v>98.10585946465639</v>
      </c>
      <c r="G5" s="15">
        <v>97.316872583583219</v>
      </c>
      <c r="H5" s="19">
        <v>93.757216296434763</v>
      </c>
      <c r="I5" s="18">
        <v>0.56137667672557767</v>
      </c>
      <c r="J5" s="15">
        <v>1.1057319970154547</v>
      </c>
      <c r="K5" s="19">
        <v>1.4037723393752914</v>
      </c>
    </row>
    <row r="6" spans="1:11" x14ac:dyDescent="0.25">
      <c r="A6" s="3">
        <v>6.2</v>
      </c>
      <c r="B6" s="18">
        <v>144</v>
      </c>
      <c r="C6" s="15">
        <v>5.14</v>
      </c>
      <c r="D6" s="15">
        <v>2.64</v>
      </c>
      <c r="E6" s="19">
        <v>2</v>
      </c>
      <c r="F6" s="18">
        <v>99.46434731385898</v>
      </c>
      <c r="G6" s="15">
        <v>98.598749278007446</v>
      </c>
      <c r="H6" s="19">
        <v>97.470765532673781</v>
      </c>
      <c r="I6" s="18">
        <v>0.25843690135592151</v>
      </c>
      <c r="J6" s="15">
        <v>0.81028016001502778</v>
      </c>
      <c r="K6" s="19">
        <v>1.61481020003195</v>
      </c>
    </row>
    <row r="7" spans="1:11" x14ac:dyDescent="0.25">
      <c r="A7" s="3">
        <v>8.9</v>
      </c>
      <c r="B7" s="18">
        <v>122</v>
      </c>
      <c r="C7" s="15">
        <v>4.2</v>
      </c>
      <c r="D7" s="15">
        <v>1.9</v>
      </c>
      <c r="E7" s="19">
        <v>3.4</v>
      </c>
      <c r="F7" s="18">
        <v>94.147423755128656</v>
      </c>
      <c r="G7" s="15">
        <v>90.197883529918997</v>
      </c>
      <c r="H7" s="19">
        <v>86.234620717170912</v>
      </c>
      <c r="I7" s="18">
        <v>6.0803953934785611</v>
      </c>
      <c r="J7" s="15">
        <v>2.7169089280490217</v>
      </c>
      <c r="K7" s="19">
        <v>4.6639779441881553</v>
      </c>
    </row>
    <row r="8" spans="1:11" x14ac:dyDescent="0.25">
      <c r="A8" s="3">
        <v>19.399999999999999</v>
      </c>
      <c r="B8" s="18">
        <v>230</v>
      </c>
      <c r="C8" s="15">
        <v>4.6500000000000004</v>
      </c>
      <c r="D8" s="15">
        <v>3.2</v>
      </c>
      <c r="E8" s="19">
        <v>0.04</v>
      </c>
      <c r="F8" s="18">
        <v>99.255081230604304</v>
      </c>
      <c r="G8" s="15">
        <v>98.964084530404378</v>
      </c>
      <c r="H8" s="19">
        <v>98.534454452365836</v>
      </c>
      <c r="I8" s="18">
        <v>0.72323549175624346</v>
      </c>
      <c r="J8" s="15">
        <v>1.3374435219363896</v>
      </c>
      <c r="K8" s="19">
        <v>2.2258505626589065</v>
      </c>
    </row>
    <row r="9" spans="1:11" x14ac:dyDescent="0.25">
      <c r="A9" s="3">
        <v>10</v>
      </c>
      <c r="B9" s="18">
        <v>136</v>
      </c>
      <c r="C9" s="15">
        <v>4.55</v>
      </c>
      <c r="D9" s="15">
        <v>1.4</v>
      </c>
      <c r="E9" s="19">
        <v>16.600000000000001</v>
      </c>
      <c r="F9" s="18">
        <v>92.538171278122334</v>
      </c>
      <c r="G9" s="15">
        <v>85.182752645551545</v>
      </c>
      <c r="H9" s="19">
        <v>87.007102481199524</v>
      </c>
      <c r="I9" s="18">
        <v>7.9735413248043683</v>
      </c>
      <c r="J9" s="15">
        <v>15.928632726419668</v>
      </c>
      <c r="K9" s="19">
        <v>1.9430220948605894</v>
      </c>
    </row>
    <row r="10" spans="1:11" x14ac:dyDescent="0.25">
      <c r="A10" s="3">
        <v>4</v>
      </c>
      <c r="B10" s="18">
        <v>102</v>
      </c>
      <c r="C10" s="15">
        <v>4.8099999999999996</v>
      </c>
      <c r="D10" s="15">
        <v>1.4</v>
      </c>
      <c r="E10" s="19">
        <v>24</v>
      </c>
      <c r="F10" s="18">
        <v>94.476898671572187</v>
      </c>
      <c r="G10" s="15">
        <v>86.224262355852645</v>
      </c>
      <c r="H10" s="19">
        <v>84.086034591456567</v>
      </c>
      <c r="I10" s="18">
        <v>9.1616917365526547</v>
      </c>
      <c r="J10" s="15">
        <v>13.924226781601432</v>
      </c>
      <c r="K10" s="19">
        <v>10.598817911869231</v>
      </c>
    </row>
    <row r="11" spans="1:11" x14ac:dyDescent="0.25">
      <c r="A11" s="3">
        <v>10.6</v>
      </c>
      <c r="B11" s="18">
        <v>136</v>
      </c>
      <c r="C11" s="15">
        <v>3.96</v>
      </c>
      <c r="D11" s="15">
        <v>2.5</v>
      </c>
      <c r="E11" s="19">
        <v>1.1000000000000001</v>
      </c>
      <c r="F11" s="18">
        <v>99.499782116897421</v>
      </c>
      <c r="G11" s="15">
        <v>86.977761289926889</v>
      </c>
      <c r="H11" s="19">
        <v>86.400546286773618</v>
      </c>
      <c r="I11" s="18">
        <v>5.095921985022623E-2</v>
      </c>
      <c r="J11" s="15">
        <v>1.2429904092813571</v>
      </c>
      <c r="K11" s="19">
        <v>1.2674706429106077</v>
      </c>
    </row>
    <row r="12" spans="1:11" x14ac:dyDescent="0.25">
      <c r="A12" s="3">
        <v>5.0999999999999996</v>
      </c>
      <c r="B12" s="18">
        <v>116</v>
      </c>
      <c r="C12" s="15">
        <v>5.09</v>
      </c>
      <c r="D12" s="15">
        <v>1.9</v>
      </c>
      <c r="E12" s="19">
        <v>10.3</v>
      </c>
      <c r="F12" s="18">
        <v>96.297367035674426</v>
      </c>
      <c r="G12" s="15">
        <v>94.685286402302353</v>
      </c>
      <c r="H12" s="19">
        <v>94.937818442099683</v>
      </c>
      <c r="I12" s="18">
        <v>2.6473890562171207</v>
      </c>
      <c r="J12" s="15">
        <v>1.6878702589674786</v>
      </c>
      <c r="K12" s="19">
        <v>4.2306951039263483</v>
      </c>
    </row>
    <row r="13" spans="1:11" x14ac:dyDescent="0.25">
      <c r="A13" s="3">
        <v>12.7</v>
      </c>
      <c r="B13" s="20">
        <v>138</v>
      </c>
      <c r="C13" s="23">
        <v>2.79</v>
      </c>
      <c r="D13" s="23">
        <v>2.2999999999999998</v>
      </c>
      <c r="E13" s="21">
        <v>2.2000000000000002</v>
      </c>
      <c r="F13" s="20">
        <v>97.796651269032054</v>
      </c>
      <c r="G13" s="23">
        <v>92.296666850873507</v>
      </c>
      <c r="H13" s="21">
        <v>77.464411913124238</v>
      </c>
      <c r="I13" s="20">
        <v>0.34183260380986891</v>
      </c>
      <c r="J13" s="23">
        <v>1.364430711691047</v>
      </c>
      <c r="K13" s="21">
        <v>2.0532004875712366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8"/>
  <sheetViews>
    <sheetView workbookViewId="0">
      <selection activeCell="Q9" sqref="Q9"/>
    </sheetView>
  </sheetViews>
  <sheetFormatPr defaultRowHeight="15" x14ac:dyDescent="0.25"/>
  <sheetData>
    <row r="1" spans="1:14" x14ac:dyDescent="0.25">
      <c r="A1" s="4">
        <v>6</v>
      </c>
      <c r="B1" s="16">
        <v>103</v>
      </c>
      <c r="C1" s="22">
        <v>19.329999999999998</v>
      </c>
      <c r="D1" s="22">
        <v>1.56</v>
      </c>
      <c r="E1" s="17">
        <v>2.06</v>
      </c>
      <c r="F1" s="16">
        <v>96.561376379904075</v>
      </c>
      <c r="G1" s="22">
        <v>69.286562845117089</v>
      </c>
      <c r="H1" s="17">
        <v>38.79484598464677</v>
      </c>
      <c r="I1" s="16">
        <v>0.61890373173276803</v>
      </c>
      <c r="J1" s="22">
        <v>7.7093303658757915</v>
      </c>
      <c r="K1" s="17">
        <v>16.545386800353615</v>
      </c>
      <c r="L1">
        <v>0</v>
      </c>
      <c r="M1">
        <v>0</v>
      </c>
      <c r="N1">
        <v>0</v>
      </c>
    </row>
    <row r="2" spans="1:14" x14ac:dyDescent="0.25">
      <c r="A2" s="4">
        <v>8.6</v>
      </c>
      <c r="B2" s="18">
        <v>173</v>
      </c>
      <c r="C2" s="15">
        <v>14.77</v>
      </c>
      <c r="D2" s="15">
        <v>2.65</v>
      </c>
      <c r="E2" s="19">
        <v>3.46</v>
      </c>
      <c r="F2" s="18">
        <v>99.165713131573369</v>
      </c>
      <c r="G2" s="15">
        <v>98.701061558090871</v>
      </c>
      <c r="H2" s="19">
        <v>98.944625459645195</v>
      </c>
      <c r="I2" s="18">
        <v>0.12450410029285977</v>
      </c>
      <c r="J2" s="15">
        <v>0.19384598771246941</v>
      </c>
      <c r="K2" s="19">
        <v>0.1574979333747219</v>
      </c>
      <c r="L2">
        <v>0</v>
      </c>
      <c r="M2">
        <v>0</v>
      </c>
      <c r="N2">
        <v>0</v>
      </c>
    </row>
    <row r="3" spans="1:14" x14ac:dyDescent="0.25">
      <c r="A3" s="4">
        <v>4.0999999999999996</v>
      </c>
      <c r="B3" s="18">
        <v>100</v>
      </c>
      <c r="C3" s="15">
        <v>18.18</v>
      </c>
      <c r="D3" s="15">
        <v>1.2</v>
      </c>
      <c r="E3" s="19">
        <v>42</v>
      </c>
      <c r="F3" s="18">
        <v>61.464543822644501</v>
      </c>
      <c r="G3" s="15">
        <v>56.072645297391198</v>
      </c>
      <c r="H3" s="19">
        <v>50.39548285458379</v>
      </c>
      <c r="I3" s="18">
        <v>6.7324450303215784</v>
      </c>
      <c r="J3" s="15">
        <v>7.2773571615302606</v>
      </c>
      <c r="K3" s="19">
        <v>6.8314727856242428</v>
      </c>
      <c r="L3">
        <v>4.7605575349060594</v>
      </c>
      <c r="M3">
        <v>5.1458685980345322</v>
      </c>
      <c r="N3">
        <v>1.8082436804742379</v>
      </c>
    </row>
    <row r="4" spans="1:14" x14ac:dyDescent="0.25">
      <c r="A4" s="4">
        <v>10.8</v>
      </c>
      <c r="B4" s="18">
        <v>138</v>
      </c>
      <c r="C4" s="15">
        <v>15.1</v>
      </c>
      <c r="D4" s="15">
        <v>1.1599999999999999</v>
      </c>
      <c r="E4" s="19">
        <v>26</v>
      </c>
      <c r="F4" s="18">
        <v>95.149312469257211</v>
      </c>
      <c r="G4" s="15">
        <v>41.388820952343849</v>
      </c>
      <c r="H4" s="19">
        <v>36.215368508955493</v>
      </c>
      <c r="I4" s="18">
        <v>2.2695632828336514</v>
      </c>
      <c r="J4" s="15">
        <v>5.09</v>
      </c>
      <c r="K4" s="19">
        <v>13.682</v>
      </c>
      <c r="L4">
        <v>1.6048235876236774</v>
      </c>
      <c r="M4">
        <v>3.6015733001109318</v>
      </c>
      <c r="N4">
        <v>9.6748872097790919</v>
      </c>
    </row>
    <row r="5" spans="1:14" x14ac:dyDescent="0.25">
      <c r="A5" s="4">
        <v>5.4</v>
      </c>
      <c r="B5" s="18">
        <v>94</v>
      </c>
      <c r="C5" s="15">
        <v>9.98</v>
      </c>
      <c r="D5" s="15">
        <v>1.5</v>
      </c>
      <c r="E5" s="19">
        <v>82</v>
      </c>
      <c r="F5" s="18">
        <v>98.625368868157494</v>
      </c>
      <c r="G5" s="15">
        <v>67.018294697855666</v>
      </c>
      <c r="H5" s="19">
        <v>43.71899580613762</v>
      </c>
      <c r="I5" s="18">
        <v>1.9440219899119398</v>
      </c>
      <c r="J5" s="15">
        <v>0</v>
      </c>
      <c r="K5" s="19">
        <v>0</v>
      </c>
      <c r="L5">
        <v>1.3746311318424986</v>
      </c>
      <c r="M5">
        <v>17.219636842329372</v>
      </c>
      <c r="N5">
        <v>33.799497122346622</v>
      </c>
    </row>
    <row r="6" spans="1:14" x14ac:dyDescent="0.25">
      <c r="A6" s="4">
        <v>4.8</v>
      </c>
      <c r="B6" s="18">
        <v>130</v>
      </c>
      <c r="C6" s="15">
        <v>17.7</v>
      </c>
      <c r="D6" s="15">
        <v>3.1</v>
      </c>
      <c r="E6" s="19">
        <v>1.1000000000000001</v>
      </c>
      <c r="F6" s="18">
        <v>90.72939562383057</v>
      </c>
      <c r="G6" s="15">
        <v>90.629257373430718</v>
      </c>
      <c r="H6" s="19">
        <v>87.371479547255007</v>
      </c>
      <c r="I6" s="18">
        <v>8.7990083726974895</v>
      </c>
      <c r="J6" s="15">
        <v>4.2837651056218053</v>
      </c>
      <c r="K6" s="19">
        <v>2.3373582654260532</v>
      </c>
      <c r="L6">
        <v>7.1843602518619347</v>
      </c>
      <c r="M6">
        <v>1.8961139973937216</v>
      </c>
      <c r="N6">
        <v>0.70844653823774451</v>
      </c>
    </row>
    <row r="7" spans="1:14" x14ac:dyDescent="0.25">
      <c r="A7" s="4">
        <v>4.8</v>
      </c>
      <c r="B7" s="18">
        <v>130</v>
      </c>
      <c r="C7" s="15">
        <v>17.7</v>
      </c>
      <c r="D7" s="15">
        <v>3.1</v>
      </c>
      <c r="E7" s="19">
        <v>1.1000000000000001</v>
      </c>
      <c r="F7" s="18">
        <v>90.816523884858384</v>
      </c>
      <c r="G7" s="15">
        <v>75.351521223203662</v>
      </c>
      <c r="H7" s="19">
        <v>56.545919881539881</v>
      </c>
      <c r="I7" s="18">
        <v>0.57850883015946231</v>
      </c>
      <c r="J7" s="15">
        <v>0.99315086905084993</v>
      </c>
      <c r="K7" s="19">
        <v>2.1719611845448634</v>
      </c>
      <c r="L7">
        <v>0</v>
      </c>
      <c r="M7">
        <v>0</v>
      </c>
      <c r="N7">
        <v>0</v>
      </c>
    </row>
    <row r="8" spans="1:14" x14ac:dyDescent="0.25">
      <c r="A8" s="4">
        <v>7</v>
      </c>
      <c r="B8" s="20">
        <v>108</v>
      </c>
      <c r="C8" s="23">
        <v>15.02</v>
      </c>
      <c r="D8" s="23">
        <v>1.1000000000000001</v>
      </c>
      <c r="E8" s="21">
        <v>42.9</v>
      </c>
      <c r="F8" s="20">
        <v>84.630426807559232</v>
      </c>
      <c r="G8" s="23">
        <v>37.418935280920017</v>
      </c>
      <c r="H8" s="21">
        <v>29.363279081227216</v>
      </c>
      <c r="I8" s="20">
        <v>8.7870596936449097</v>
      </c>
      <c r="J8" s="23">
        <v>0</v>
      </c>
      <c r="K8" s="21">
        <v>0</v>
      </c>
      <c r="L8">
        <v>7.1746041962689011</v>
      </c>
      <c r="M8">
        <v>17.620722659010905</v>
      </c>
      <c r="N8">
        <v>23.497204450478666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6"/>
  <sheetViews>
    <sheetView workbookViewId="0">
      <selection activeCell="N11" sqref="N11"/>
    </sheetView>
  </sheetViews>
  <sheetFormatPr defaultRowHeight="15" x14ac:dyDescent="0.25"/>
  <sheetData>
    <row r="1" spans="1:14" x14ac:dyDescent="0.25">
      <c r="A1" s="5">
        <v>9.6999999999999993</v>
      </c>
      <c r="B1" s="16">
        <v>162</v>
      </c>
      <c r="C1" s="22">
        <v>15.12</v>
      </c>
      <c r="D1" s="22">
        <v>0.56000000000000005</v>
      </c>
      <c r="E1" s="17">
        <v>997</v>
      </c>
      <c r="F1" s="16">
        <v>99.559053163499215</v>
      </c>
      <c r="G1" s="22">
        <v>80.06887811212539</v>
      </c>
      <c r="H1" s="17">
        <v>78.354724586604902</v>
      </c>
      <c r="I1" s="16">
        <v>0.62359299646492239</v>
      </c>
      <c r="J1" s="22">
        <v>4.6449150850494316</v>
      </c>
      <c r="K1" s="17">
        <v>2.024732696946705</v>
      </c>
      <c r="L1">
        <v>0.44094683650078537</v>
      </c>
      <c r="M1">
        <v>3.2844509546741421</v>
      </c>
      <c r="N1">
        <v>0</v>
      </c>
    </row>
    <row r="2" spans="1:14" x14ac:dyDescent="0.25">
      <c r="A2" s="5">
        <v>9.5</v>
      </c>
      <c r="B2" s="18">
        <v>132</v>
      </c>
      <c r="C2" s="15">
        <v>4.34</v>
      </c>
      <c r="D2" s="15">
        <v>-0.28999999999999998</v>
      </c>
      <c r="E2" s="19">
        <v>638</v>
      </c>
      <c r="F2" s="18">
        <v>96.325662800370438</v>
      </c>
      <c r="G2" s="15">
        <v>94.762621379164344</v>
      </c>
      <c r="H2" s="19">
        <v>91.298151347812805</v>
      </c>
      <c r="I2" s="18">
        <v>0.29639797685467312</v>
      </c>
      <c r="J2" s="15">
        <v>0.49087244768139282</v>
      </c>
      <c r="K2" s="19">
        <v>0.81633319851261232</v>
      </c>
      <c r="L2">
        <v>0</v>
      </c>
      <c r="M2">
        <v>0</v>
      </c>
      <c r="N2">
        <v>0</v>
      </c>
    </row>
    <row r="3" spans="1:14" x14ac:dyDescent="0.25">
      <c r="A3" s="5">
        <v>8.8000000000000007</v>
      </c>
      <c r="B3" s="18">
        <v>134</v>
      </c>
      <c r="C3" s="15">
        <v>14.01</v>
      </c>
      <c r="D3" s="15">
        <v>-1.48</v>
      </c>
      <c r="E3" s="19">
        <v>1000</v>
      </c>
      <c r="F3" s="18">
        <v>71.515432690409753</v>
      </c>
      <c r="G3" s="15">
        <v>70.126595926012683</v>
      </c>
      <c r="H3" s="19">
        <v>53.300481748794958</v>
      </c>
      <c r="I3" s="18">
        <v>0.71224653270470639</v>
      </c>
      <c r="J3" s="15">
        <v>0.76117856240091486</v>
      </c>
      <c r="K3" s="19">
        <v>1.2285316029911082</v>
      </c>
      <c r="L3">
        <v>0</v>
      </c>
      <c r="M3">
        <v>0</v>
      </c>
      <c r="N3">
        <v>0</v>
      </c>
    </row>
    <row r="4" spans="1:14" x14ac:dyDescent="0.25">
      <c r="A4" s="5">
        <v>3.9</v>
      </c>
      <c r="B4" s="18">
        <v>76</v>
      </c>
      <c r="C4" s="15">
        <v>14.47</v>
      </c>
      <c r="D4" s="15">
        <v>-0.9</v>
      </c>
      <c r="E4" s="19">
        <v>998</v>
      </c>
      <c r="F4" s="18">
        <v>64.062075974637921</v>
      </c>
      <c r="G4" s="15">
        <v>42.149482850424512</v>
      </c>
      <c r="H4" s="19">
        <v>31.804719265195491</v>
      </c>
      <c r="I4" s="18">
        <v>37.092855849684156</v>
      </c>
      <c r="J4" s="15">
        <v>24.028813273505417</v>
      </c>
      <c r="K4" s="19">
        <v>13.680739231635004</v>
      </c>
      <c r="L4">
        <v>30.286189978112116</v>
      </c>
      <c r="M4">
        <v>19.619443881567936</v>
      </c>
      <c r="N4">
        <v>4.6085886232032935</v>
      </c>
    </row>
    <row r="5" spans="1:14" x14ac:dyDescent="0.25">
      <c r="A5" s="5">
        <v>4.9000000000000004</v>
      </c>
      <c r="B5" s="18">
        <v>90</v>
      </c>
      <c r="C5" s="15">
        <v>3.86</v>
      </c>
      <c r="D5" s="15">
        <v>-0.72</v>
      </c>
      <c r="E5" s="19">
        <v>999</v>
      </c>
      <c r="F5" s="18">
        <v>11.841905734060933</v>
      </c>
      <c r="G5" s="15">
        <v>0</v>
      </c>
      <c r="H5" s="19">
        <v>6.6844917350750759</v>
      </c>
      <c r="I5" s="18">
        <v>8.3730939214328508</v>
      </c>
      <c r="J5" s="15">
        <v>10.297180470661868</v>
      </c>
      <c r="K5" s="19">
        <v>8.8629356332438292</v>
      </c>
      <c r="L5">
        <v>0</v>
      </c>
      <c r="M5">
        <v>0</v>
      </c>
      <c r="N5">
        <v>0</v>
      </c>
    </row>
    <row r="6" spans="1:14" x14ac:dyDescent="0.25">
      <c r="A6" s="5">
        <v>5</v>
      </c>
      <c r="B6" s="20">
        <v>118</v>
      </c>
      <c r="C6" s="23">
        <v>15.12</v>
      </c>
      <c r="D6" s="23">
        <v>0.8</v>
      </c>
      <c r="E6" s="21">
        <v>998</v>
      </c>
      <c r="F6" s="20">
        <v>96.985166782395765</v>
      </c>
      <c r="G6" s="23">
        <v>62.965833348430209</v>
      </c>
      <c r="H6" s="21">
        <v>54.468690215127623</v>
      </c>
      <c r="I6" s="20">
        <v>2.2080346782185734</v>
      </c>
      <c r="J6" s="23">
        <v>25.497708617765749</v>
      </c>
      <c r="K6" s="21">
        <v>20.225802755675126</v>
      </c>
      <c r="L6">
        <v>1.9122141237742833</v>
      </c>
      <c r="M6">
        <v>20.634368545741712</v>
      </c>
      <c r="N6">
        <v>16.51429879652731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4"/>
  <sheetViews>
    <sheetView workbookViewId="0">
      <selection activeCell="M11" sqref="M11"/>
    </sheetView>
  </sheetViews>
  <sheetFormatPr defaultRowHeight="15" x14ac:dyDescent="0.25"/>
  <sheetData>
    <row r="1" spans="1:14" x14ac:dyDescent="0.25">
      <c r="A1" s="6">
        <v>24.1</v>
      </c>
      <c r="B1" s="16">
        <v>300</v>
      </c>
      <c r="C1" s="22">
        <v>4.55</v>
      </c>
      <c r="D1" s="22">
        <v>4.8</v>
      </c>
      <c r="E1" s="17">
        <v>6.0000000000000001E-3</v>
      </c>
      <c r="F1" s="16">
        <v>99.018953765035121</v>
      </c>
      <c r="G1" s="22">
        <v>97.596594013358896</v>
      </c>
      <c r="H1" s="17">
        <v>99.785176172834298</v>
      </c>
      <c r="I1" s="16">
        <v>0.15237660763493294</v>
      </c>
      <c r="J1" s="22">
        <v>0.37329825849336162</v>
      </c>
      <c r="K1" s="17">
        <v>3.3366547728339538E-2</v>
      </c>
      <c r="L1">
        <v>0</v>
      </c>
      <c r="M1">
        <v>0</v>
      </c>
      <c r="N1">
        <v>0</v>
      </c>
    </row>
    <row r="2" spans="1:14" x14ac:dyDescent="0.25">
      <c r="A2" s="6">
        <v>18.3</v>
      </c>
      <c r="B2" s="18">
        <v>256</v>
      </c>
      <c r="C2" s="15">
        <v>4.95</v>
      </c>
      <c r="D2" s="15">
        <v>6.4</v>
      </c>
      <c r="E2" s="19">
        <v>4.0000000000000003E-5</v>
      </c>
      <c r="F2" s="18">
        <v>70.173236832718501</v>
      </c>
      <c r="G2" s="15">
        <v>61.949883540602457</v>
      </c>
      <c r="H2" s="19">
        <v>63.291020931987156</v>
      </c>
      <c r="I2" s="18">
        <v>6.0539353099674207</v>
      </c>
      <c r="J2" s="15">
        <v>8.0235334215036893</v>
      </c>
      <c r="K2" s="19">
        <v>11.150744022537129</v>
      </c>
      <c r="L2">
        <v>4.3129008433947913</v>
      </c>
      <c r="M2">
        <v>4.5666054297219096</v>
      </c>
      <c r="N2">
        <v>9.1045443692018342</v>
      </c>
    </row>
    <row r="3" spans="1:14" x14ac:dyDescent="0.25">
      <c r="A3" s="6">
        <v>22.2</v>
      </c>
      <c r="B3" s="18">
        <v>298</v>
      </c>
      <c r="C3" s="15">
        <v>4.99</v>
      </c>
      <c r="D3" s="15">
        <v>6.19</v>
      </c>
      <c r="E3" s="19">
        <v>3.46</v>
      </c>
      <c r="F3" s="18">
        <v>98.634266072375866</v>
      </c>
      <c r="G3" s="15">
        <v>96.841263408730271</v>
      </c>
      <c r="H3" s="19">
        <v>98.760550734730217</v>
      </c>
      <c r="I3" s="18">
        <v>0.26429047707833836</v>
      </c>
      <c r="J3" s="15">
        <v>0.61126401254727702</v>
      </c>
      <c r="K3" s="19">
        <v>0.2398524566219184</v>
      </c>
      <c r="L3">
        <v>0</v>
      </c>
      <c r="M3">
        <v>0</v>
      </c>
      <c r="N3">
        <v>0</v>
      </c>
    </row>
    <row r="4" spans="1:14" x14ac:dyDescent="0.25">
      <c r="A4" s="6">
        <v>20.5</v>
      </c>
      <c r="B4" s="20">
        <v>282</v>
      </c>
      <c r="C4" s="23">
        <v>4.99</v>
      </c>
      <c r="D4" s="23">
        <v>7.64</v>
      </c>
      <c r="E4" s="21">
        <v>1.0000000000000001E-5</v>
      </c>
      <c r="F4" s="20">
        <v>96.618777613763299</v>
      </c>
      <c r="G4" s="23">
        <v>95.559000833184328</v>
      </c>
      <c r="H4" s="21">
        <v>97.337721463790487</v>
      </c>
      <c r="I4" s="20">
        <v>0.46493132170933882</v>
      </c>
      <c r="J4" s="23">
        <v>0.61065477998202888</v>
      </c>
      <c r="K4" s="21">
        <v>0.36607372636496127</v>
      </c>
      <c r="L4">
        <v>0</v>
      </c>
      <c r="M4">
        <v>0</v>
      </c>
      <c r="N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T7"/>
  <sheetViews>
    <sheetView workbookViewId="0">
      <selection activeCell="W12" sqref="W12"/>
    </sheetView>
  </sheetViews>
  <sheetFormatPr defaultRowHeight="15" x14ac:dyDescent="0.25"/>
  <sheetData>
    <row r="1" spans="1:20" x14ac:dyDescent="0.25">
      <c r="A1" s="1">
        <v>6.9</v>
      </c>
      <c r="B1" s="16">
        <v>158</v>
      </c>
      <c r="C1" s="22">
        <v>5.23</v>
      </c>
      <c r="D1" s="22">
        <v>3.42</v>
      </c>
      <c r="E1" s="17">
        <v>0.28399999999999997</v>
      </c>
      <c r="F1" s="16">
        <v>78.593877533178571</v>
      </c>
      <c r="G1" s="22">
        <v>71.306303407144227</v>
      </c>
      <c r="H1" s="22">
        <v>98.148873634521706</v>
      </c>
      <c r="I1" s="22">
        <v>97.411349070340876</v>
      </c>
      <c r="J1" s="17">
        <v>97.119856770405036</v>
      </c>
      <c r="K1" s="16">
        <v>0.17050037496319237</v>
      </c>
      <c r="L1" s="22">
        <v>0.22854611038243</v>
      </c>
      <c r="M1" s="22">
        <v>0.63828311022519113</v>
      </c>
      <c r="N1" s="22">
        <v>2.0321119513290173</v>
      </c>
      <c r="O1" s="17">
        <v>1.9040027649705886</v>
      </c>
      <c r="P1">
        <v>0</v>
      </c>
      <c r="Q1">
        <v>0</v>
      </c>
      <c r="R1">
        <v>0.5211559771627835</v>
      </c>
      <c r="S1">
        <v>1.6592124603225125</v>
      </c>
      <c r="T1">
        <v>1.5546117476754224</v>
      </c>
    </row>
    <row r="2" spans="1:20" x14ac:dyDescent="0.25">
      <c r="A2" s="1">
        <v>17.3</v>
      </c>
      <c r="B2" s="18">
        <v>202</v>
      </c>
      <c r="C2" s="15">
        <v>4.72</v>
      </c>
      <c r="D2" s="15">
        <v>2.1</v>
      </c>
      <c r="E2" s="19">
        <v>1</v>
      </c>
      <c r="F2" s="18">
        <v>99.77272936869133</v>
      </c>
      <c r="G2" s="15">
        <v>97.107964561738982</v>
      </c>
      <c r="H2" s="15">
        <v>99.47212868583452</v>
      </c>
      <c r="I2" s="15">
        <v>99.695427880000636</v>
      </c>
      <c r="J2" s="19">
        <v>99.139934467258684</v>
      </c>
      <c r="K2" s="18">
        <v>0.32140920912581661</v>
      </c>
      <c r="L2" s="15">
        <v>3.3246901818164782</v>
      </c>
      <c r="M2" s="15">
        <v>0.67225556633586492</v>
      </c>
      <c r="N2" s="15">
        <v>0.24077951890605009</v>
      </c>
      <c r="O2" s="19">
        <v>0.95573521614223989</v>
      </c>
      <c r="P2">
        <v>0.22727063130867009</v>
      </c>
      <c r="Q2">
        <v>2.3509109729067674</v>
      </c>
      <c r="R2">
        <v>0.58219039828235386</v>
      </c>
      <c r="S2">
        <v>0.2085211800836349</v>
      </c>
      <c r="T2">
        <v>0.82769097647059098</v>
      </c>
    </row>
    <row r="3" spans="1:20" x14ac:dyDescent="0.25">
      <c r="A3" s="1">
        <v>16.100000000000001</v>
      </c>
      <c r="B3" s="18">
        <v>188</v>
      </c>
      <c r="C3" s="15">
        <v>4.1500000000000004</v>
      </c>
      <c r="D3" s="15">
        <v>1.6</v>
      </c>
      <c r="E3" s="19">
        <v>2.4</v>
      </c>
      <c r="F3" s="18">
        <v>100</v>
      </c>
      <c r="G3" s="15">
        <v>96.454972368248789</v>
      </c>
      <c r="H3" s="15">
        <v>99.216251820058488</v>
      </c>
      <c r="I3" s="15">
        <v>97.760087701026208</v>
      </c>
      <c r="J3" s="19">
        <v>94.969504648733903</v>
      </c>
      <c r="K3" s="18">
        <v>0</v>
      </c>
      <c r="L3" s="15">
        <v>0.13309295648241443</v>
      </c>
      <c r="M3" s="15">
        <v>0.72100484672297116</v>
      </c>
      <c r="N3" s="15">
        <v>1.5129590977619161</v>
      </c>
      <c r="O3" s="19">
        <v>4.0491576535889395</v>
      </c>
      <c r="P3">
        <v>0</v>
      </c>
      <c r="Q3">
        <v>0</v>
      </c>
      <c r="R3">
        <v>0.50982741638618023</v>
      </c>
      <c r="S3">
        <v>1.0698236376853316</v>
      </c>
      <c r="T3">
        <v>2.8631868349461485</v>
      </c>
    </row>
    <row r="4" spans="1:20" x14ac:dyDescent="0.25">
      <c r="A4" s="2">
        <v>7.3</v>
      </c>
      <c r="B4" s="18">
        <v>144</v>
      </c>
      <c r="C4" s="15">
        <v>16.84</v>
      </c>
      <c r="D4" s="15">
        <v>3.77</v>
      </c>
      <c r="E4" s="19">
        <v>0.14000000000000001</v>
      </c>
      <c r="F4" s="18">
        <v>72.342685087857447</v>
      </c>
      <c r="G4" s="15">
        <v>68.246237817412137</v>
      </c>
      <c r="H4" s="15">
        <v>97.205188322023517</v>
      </c>
      <c r="I4" s="15">
        <v>91.347889890782824</v>
      </c>
      <c r="J4" s="19">
        <v>94.945906037727511</v>
      </c>
      <c r="K4" s="18">
        <v>3.3548574300194312</v>
      </c>
      <c r="L4" s="15">
        <v>3.8517602062141867</v>
      </c>
      <c r="M4" s="15">
        <v>0.36066198054880133</v>
      </c>
      <c r="N4" s="15">
        <v>1.116528599227798</v>
      </c>
      <c r="O4" s="19">
        <v>0.65221551515510612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s="2">
        <v>4.9000000000000004</v>
      </c>
      <c r="B5" s="18">
        <v>116</v>
      </c>
      <c r="C5" s="15">
        <v>17.68</v>
      </c>
      <c r="D5" s="15">
        <v>2.31</v>
      </c>
      <c r="E5" s="19">
        <v>3.5</v>
      </c>
      <c r="F5" s="18">
        <v>36.296566764177008</v>
      </c>
      <c r="G5" s="15">
        <v>37.168273052497092</v>
      </c>
      <c r="H5" s="15">
        <v>83.853783865387442</v>
      </c>
      <c r="I5" s="15">
        <v>78.554805660845787</v>
      </c>
      <c r="J5" s="19">
        <v>49.622091893552259</v>
      </c>
      <c r="K5" s="18">
        <v>14.368006799919844</v>
      </c>
      <c r="L5" s="15">
        <v>14.171397586853555</v>
      </c>
      <c r="M5" s="15">
        <v>2.6721253378042644</v>
      </c>
      <c r="N5" s="15">
        <v>3.5490821310726623</v>
      </c>
      <c r="O5" s="19">
        <v>8.3373146745037037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 s="31">
        <v>7.5</v>
      </c>
      <c r="B6" s="18">
        <v>99</v>
      </c>
      <c r="C6" s="15">
        <v>17</v>
      </c>
      <c r="D6" s="15">
        <v>-0.38</v>
      </c>
      <c r="E6" s="19">
        <v>999</v>
      </c>
      <c r="F6" s="18"/>
      <c r="G6" s="15"/>
      <c r="H6" s="15">
        <v>98.210694591164639</v>
      </c>
      <c r="I6" s="15">
        <v>72.381211506955083</v>
      </c>
      <c r="J6" s="19">
        <v>50.878430253020227</v>
      </c>
      <c r="K6" s="18"/>
      <c r="L6" s="15"/>
      <c r="M6" s="15">
        <v>0.13490702821766301</v>
      </c>
      <c r="N6" s="15">
        <v>2.4039187691691208</v>
      </c>
      <c r="O6" s="19">
        <v>4.243159677846962</v>
      </c>
      <c r="R6">
        <v>0</v>
      </c>
      <c r="S6">
        <v>0</v>
      </c>
      <c r="T6">
        <v>0</v>
      </c>
    </row>
    <row r="7" spans="1:20" x14ac:dyDescent="0.25">
      <c r="A7" s="32">
        <v>20.5</v>
      </c>
      <c r="B7" s="20">
        <v>284</v>
      </c>
      <c r="C7" s="23">
        <v>4.95</v>
      </c>
      <c r="D7" s="23">
        <v>7.4</v>
      </c>
      <c r="E7" s="21">
        <v>5.0000000000000001E-4</v>
      </c>
      <c r="F7" s="20">
        <v>75.232009510341157</v>
      </c>
      <c r="G7" s="23">
        <v>62.448386564137834</v>
      </c>
      <c r="H7" s="23">
        <v>82.903482207229203</v>
      </c>
      <c r="I7" s="23">
        <v>82.69558666312372</v>
      </c>
      <c r="J7" s="21">
        <v>84.781637379870716</v>
      </c>
      <c r="K7" s="20">
        <v>10.418675809377486</v>
      </c>
      <c r="L7" s="23">
        <v>19.381244295871081</v>
      </c>
      <c r="M7" s="23">
        <v>4.7726864119954868</v>
      </c>
      <c r="N7" s="23">
        <v>3.7394336654478182</v>
      </c>
      <c r="O7" s="21">
        <v>3.2297577933631683</v>
      </c>
      <c r="P7">
        <v>3.2748313174330903</v>
      </c>
      <c r="Q7">
        <v>13.704609269443536</v>
      </c>
      <c r="R7">
        <v>1.9178548817451286</v>
      </c>
      <c r="S7">
        <v>1.5096384273655232</v>
      </c>
      <c r="T7">
        <v>0.28547460611893172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ModelData6WW</vt:lpstr>
      <vt:lpstr>Sheet2</vt:lpstr>
      <vt:lpstr>Ceramics-New PLS model architec</vt:lpstr>
      <vt:lpstr>Training</vt:lpstr>
      <vt:lpstr>Sheet3</vt:lpstr>
      <vt:lpstr>Sheet1</vt:lpstr>
      <vt:lpstr>ceramics</vt:lpstr>
      <vt:lpstr>G1-ceramics</vt:lpstr>
      <vt:lpstr>G1-ceramics2</vt:lpstr>
      <vt:lpstr>G2-ceramics</vt:lpstr>
      <vt:lpstr>G2-ceramics2</vt:lpstr>
      <vt:lpstr>G4-ceramics</vt:lpstr>
      <vt:lpstr>G4-ceramics2</vt:lpstr>
      <vt:lpstr>TestingData2</vt:lpstr>
      <vt:lpstr>G1-polymers</vt:lpstr>
      <vt:lpstr>G1-polymers2</vt:lpstr>
      <vt:lpstr>G2-polymers</vt:lpstr>
      <vt:lpstr>G3-polymers</vt:lpstr>
      <vt:lpstr>G4-polymers</vt:lpstr>
      <vt:lpstr>TestingData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</dc:creator>
  <cp:lastModifiedBy>Satyam Agnihotri</cp:lastModifiedBy>
  <dcterms:created xsi:type="dcterms:W3CDTF">2015-06-05T18:17:20Z</dcterms:created>
  <dcterms:modified xsi:type="dcterms:W3CDTF">2020-09-28T08:26:53Z</dcterms:modified>
</cp:coreProperties>
</file>